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N:\Regulatory\OEB\IRM\2021 IRM\D- Final Submission\MRZ\"/>
    </mc:Choice>
  </mc:AlternateContent>
  <xr:revisionPtr revIDLastSave="0" documentId="8_{6CE9179E-7692-4902-9388-A521BC1702D4}" xr6:coauthVersionLast="45" xr6:coauthVersionMax="45" xr10:uidLastSave="{00000000-0000-0000-0000-000000000000}"/>
  <bookViews>
    <workbookView xWindow="25490" yWindow="3490" windowWidth="19420" windowHeight="11020" tabRatio="789"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 r:id="rId17"/>
    <externalReference r:id="rId18"/>
  </externalReferences>
  <definedNames>
    <definedName name="_xlnm._FilterDatabase" localSheetId="12" hidden="1">'7.  Persistence Report'!$A$26:$BU$77</definedName>
    <definedName name="_xlnm._FilterDatabase" localSheetId="3" hidden="1">DropDownList!$A$1:$A$40</definedName>
    <definedName name="_xlnm.Print_Area" localSheetId="4">'1.  LRAMVA Summary'!$A$1:$M$107</definedName>
    <definedName name="_xlnm.Print_Area" localSheetId="6">'2. LRAMVA Threshold'!$A$1:$M$62</definedName>
    <definedName name="_xlnm.Print_Area" localSheetId="7">'3.  Distribution Rates'!$A$1:$P$134</definedName>
    <definedName name="_xlnm.Print_Area" localSheetId="9">'4.  2011-2014 LRAM'!$A$1:$AC$533</definedName>
    <definedName name="_xlnm.Print_Area" localSheetId="10">'5.  2015-2020 LRAM'!$A:$AD</definedName>
    <definedName name="_xlnm.Print_Area" localSheetId="11">'6.  Carrying Charges'!$A$1:$S$164</definedName>
    <definedName name="_xlnm.Print_Area" localSheetId="12">'7.  Persistence Report'!$A$1:$BT$26</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3" i="45" l="1"/>
  <c r="S195" i="79" l="1"/>
  <c r="W378" i="79"/>
  <c r="M378" i="79" l="1"/>
  <c r="O927" i="79" l="1"/>
  <c r="P513" i="46"/>
  <c r="Q513" i="46"/>
  <c r="R513" i="46"/>
  <c r="S513" i="46"/>
  <c r="E513" i="46"/>
  <c r="F513" i="46"/>
  <c r="G513" i="46"/>
  <c r="H513" i="46"/>
  <c r="X513" i="46" l="1"/>
  <c r="W513" i="46"/>
  <c r="V513" i="46"/>
  <c r="U513" i="46"/>
  <c r="T513" i="46"/>
  <c r="M513" i="46"/>
  <c r="L513" i="46"/>
  <c r="K513" i="46"/>
  <c r="J513" i="46"/>
  <c r="I513" i="46"/>
  <c r="J927" i="79"/>
  <c r="K927" i="79"/>
  <c r="L927" i="79"/>
  <c r="M927" i="79"/>
  <c r="P927" i="79"/>
  <c r="Q927" i="79"/>
  <c r="R927" i="79"/>
  <c r="S927" i="79"/>
  <c r="T927" i="79"/>
  <c r="U927" i="79"/>
  <c r="V927" i="79"/>
  <c r="W927" i="79"/>
  <c r="X927" i="79"/>
  <c r="P744" i="79"/>
  <c r="Q744" i="79"/>
  <c r="R744" i="79"/>
  <c r="S744" i="79"/>
  <c r="T744" i="79"/>
  <c r="U744" i="79"/>
  <c r="V744" i="79"/>
  <c r="W744" i="79"/>
  <c r="X744" i="79"/>
  <c r="E744" i="79"/>
  <c r="F744" i="79"/>
  <c r="G744" i="79"/>
  <c r="H744" i="79"/>
  <c r="I744" i="79"/>
  <c r="J744" i="79"/>
  <c r="K744" i="79"/>
  <c r="L744" i="79"/>
  <c r="M744" i="79"/>
  <c r="M561" i="79"/>
  <c r="L561" i="79"/>
  <c r="K561" i="79"/>
  <c r="J561" i="79"/>
  <c r="I561" i="79"/>
  <c r="H561" i="79"/>
  <c r="G561" i="79"/>
  <c r="F561" i="79"/>
  <c r="E561" i="79"/>
  <c r="X561" i="79"/>
  <c r="W561" i="79"/>
  <c r="V561" i="79"/>
  <c r="U561" i="79"/>
  <c r="T561" i="79"/>
  <c r="S561" i="79"/>
  <c r="R561" i="79"/>
  <c r="Q561" i="79"/>
  <c r="P561" i="79"/>
  <c r="X378" i="79"/>
  <c r="V378" i="79"/>
  <c r="U378" i="79"/>
  <c r="T378" i="79"/>
  <c r="S378" i="79"/>
  <c r="R378" i="79"/>
  <c r="Q378" i="79"/>
  <c r="P378" i="79"/>
  <c r="E378" i="79"/>
  <c r="F378" i="79"/>
  <c r="G378" i="79"/>
  <c r="H378" i="79"/>
  <c r="I378" i="79"/>
  <c r="J378" i="79"/>
  <c r="K378" i="79"/>
  <c r="L378" i="79"/>
  <c r="P195" i="79"/>
  <c r="Q195" i="79"/>
  <c r="R195" i="79"/>
  <c r="T195" i="79"/>
  <c r="U195" i="79"/>
  <c r="V195" i="79"/>
  <c r="W195" i="79"/>
  <c r="X195" i="79"/>
  <c r="E195" i="79"/>
  <c r="F195" i="79"/>
  <c r="G195" i="79"/>
  <c r="H195" i="79"/>
  <c r="I195" i="79"/>
  <c r="J195" i="79"/>
  <c r="K195" i="79"/>
  <c r="L195" i="79"/>
  <c r="M195" i="79"/>
  <c r="D195" i="79"/>
  <c r="AB879" i="79" l="1"/>
  <c r="AA879" i="79"/>
  <c r="Z879" i="79"/>
  <c r="Y879" i="79"/>
  <c r="AB876" i="79"/>
  <c r="AA876" i="79"/>
  <c r="Z876" i="79"/>
  <c r="Y876" i="79"/>
  <c r="AB872" i="79"/>
  <c r="AA872" i="79"/>
  <c r="Z872" i="79"/>
  <c r="Y872" i="79"/>
  <c r="AB869" i="79"/>
  <c r="AA869" i="79"/>
  <c r="Z869" i="79"/>
  <c r="Y869" i="79"/>
  <c r="AB866" i="79"/>
  <c r="AA866" i="79"/>
  <c r="Z866" i="79"/>
  <c r="Y866" i="79"/>
  <c r="AB863" i="79"/>
  <c r="AA863" i="79"/>
  <c r="Z863" i="79"/>
  <c r="Y863" i="79"/>
  <c r="AB860" i="79"/>
  <c r="AA860" i="79"/>
  <c r="Z860" i="79"/>
  <c r="Y860" i="79"/>
  <c r="AB857" i="79"/>
  <c r="AB854" i="79"/>
  <c r="AB851" i="79"/>
  <c r="AB847" i="79"/>
  <c r="AB844" i="79"/>
  <c r="AB841" i="79"/>
  <c r="AB838" i="79"/>
  <c r="AB833" i="79"/>
  <c r="AA833" i="79"/>
  <c r="Z833" i="79"/>
  <c r="Y833" i="79"/>
  <c r="AB830" i="79"/>
  <c r="AA830" i="79"/>
  <c r="Z830" i="79"/>
  <c r="Y830" i="79"/>
  <c r="AB827" i="79"/>
  <c r="AA827" i="79"/>
  <c r="Z827" i="79"/>
  <c r="Y827" i="79"/>
  <c r="AB824" i="79"/>
  <c r="AA824" i="79"/>
  <c r="Z824" i="79"/>
  <c r="Y824" i="79"/>
  <c r="AB820" i="79"/>
  <c r="AA820" i="79"/>
  <c r="Z820" i="79"/>
  <c r="Y820" i="79"/>
  <c r="AB817" i="79"/>
  <c r="AA817" i="79"/>
  <c r="Z817" i="79"/>
  <c r="Y817" i="79"/>
  <c r="AB813" i="79"/>
  <c r="AA813" i="79"/>
  <c r="Z813" i="79"/>
  <c r="Y813" i="79"/>
  <c r="AB809" i="79"/>
  <c r="AA809" i="79"/>
  <c r="Z809" i="79"/>
  <c r="Y809" i="79"/>
  <c r="AB806" i="79"/>
  <c r="AA806" i="79"/>
  <c r="Z806" i="79"/>
  <c r="Y806" i="79"/>
  <c r="AB803" i="79"/>
  <c r="AA803" i="79"/>
  <c r="Z803" i="79"/>
  <c r="Y803" i="79"/>
  <c r="AB799" i="79"/>
  <c r="AA799" i="79"/>
  <c r="Z799" i="79"/>
  <c r="Y799" i="79"/>
  <c r="AB796" i="79"/>
  <c r="AA796" i="79"/>
  <c r="Z796" i="79"/>
  <c r="Y796" i="79"/>
  <c r="AB793" i="79"/>
  <c r="AA793" i="79"/>
  <c r="Z793" i="79"/>
  <c r="Y793" i="79"/>
  <c r="AB790" i="79"/>
  <c r="AA790" i="79"/>
  <c r="Z790" i="79"/>
  <c r="Y790" i="79"/>
  <c r="AB787" i="79"/>
  <c r="AA787" i="79"/>
  <c r="Z787" i="79"/>
  <c r="Y787" i="79"/>
  <c r="AB783" i="79"/>
  <c r="AA783" i="79"/>
  <c r="Z783" i="79"/>
  <c r="Y783" i="79"/>
  <c r="AB780" i="79"/>
  <c r="AA780" i="79"/>
  <c r="Z780" i="79"/>
  <c r="Y780" i="79"/>
  <c r="AB777" i="79"/>
  <c r="AA777" i="79"/>
  <c r="Z777" i="79"/>
  <c r="Y777" i="79"/>
  <c r="AB774" i="79"/>
  <c r="AA774" i="79"/>
  <c r="Z774" i="79"/>
  <c r="Y774" i="79"/>
  <c r="AB771" i="79"/>
  <c r="AA771" i="79"/>
  <c r="Z771" i="79"/>
  <c r="Y771" i="79"/>
  <c r="Y409" i="46"/>
  <c r="Z409" i="46"/>
  <c r="AA409" i="46"/>
  <c r="AB409" i="46"/>
  <c r="Y412" i="46"/>
  <c r="Z412" i="46"/>
  <c r="AA412" i="46"/>
  <c r="AB412" i="46"/>
  <c r="Y415" i="46"/>
  <c r="Z415" i="46"/>
  <c r="AA415" i="46"/>
  <c r="AB415" i="46"/>
  <c r="Y418" i="46"/>
  <c r="Z418" i="46"/>
  <c r="AA418" i="46"/>
  <c r="AB418" i="46"/>
  <c r="Y421" i="46"/>
  <c r="Z421" i="46"/>
  <c r="AA421" i="46"/>
  <c r="AB421" i="46"/>
  <c r="Y424" i="46"/>
  <c r="Z424" i="46"/>
  <c r="AA424" i="46"/>
  <c r="AB424" i="46"/>
  <c r="Y427" i="46"/>
  <c r="Z427" i="46"/>
  <c r="AA427" i="46"/>
  <c r="AB427" i="46"/>
  <c r="Y430" i="46"/>
  <c r="Z430" i="46"/>
  <c r="AA430" i="46"/>
  <c r="AB430" i="46"/>
  <c r="Y433" i="46"/>
  <c r="Z433" i="46"/>
  <c r="AA433" i="46"/>
  <c r="AB433" i="46"/>
  <c r="Y437" i="46"/>
  <c r="Z437" i="46"/>
  <c r="AA437" i="46"/>
  <c r="AB437" i="46"/>
  <c r="Y440" i="46"/>
  <c r="Z440" i="46"/>
  <c r="AA440" i="46"/>
  <c r="AB440" i="46"/>
  <c r="Y443" i="46"/>
  <c r="Z443" i="46"/>
  <c r="AA443" i="46"/>
  <c r="AB443" i="46"/>
  <c r="Y446" i="46"/>
  <c r="Z446" i="46"/>
  <c r="AA446" i="46"/>
  <c r="AB446" i="46"/>
  <c r="Y449" i="46"/>
  <c r="Z449" i="46"/>
  <c r="AA449" i="46"/>
  <c r="AB449" i="46"/>
  <c r="Y452" i="46"/>
  <c r="Z452" i="46"/>
  <c r="AA452" i="46"/>
  <c r="AB452" i="46"/>
  <c r="Y455" i="46"/>
  <c r="Z455" i="46"/>
  <c r="AA455" i="46"/>
  <c r="AB455" i="46"/>
  <c r="Y458" i="46"/>
  <c r="Z458" i="46"/>
  <c r="AA458" i="46"/>
  <c r="AB458" i="46"/>
  <c r="Y462" i="46"/>
  <c r="Z462" i="46"/>
  <c r="AA462" i="46"/>
  <c r="AB462" i="46"/>
  <c r="Y465" i="46"/>
  <c r="Z465" i="46"/>
  <c r="AA465" i="46"/>
  <c r="AB465" i="46"/>
  <c r="Y468" i="46"/>
  <c r="Z468" i="46"/>
  <c r="AA468" i="46"/>
  <c r="AB468" i="46"/>
  <c r="Y471" i="46"/>
  <c r="Z471" i="46"/>
  <c r="AA471" i="46"/>
  <c r="AB471" i="46"/>
  <c r="Y474" i="46"/>
  <c r="Z474" i="46"/>
  <c r="AA474" i="46"/>
  <c r="AB474" i="46"/>
  <c r="Y478" i="46"/>
  <c r="Z478" i="46"/>
  <c r="AA478" i="46"/>
  <c r="AB478" i="46"/>
  <c r="Y482" i="46"/>
  <c r="Z482" i="46"/>
  <c r="AA482" i="46"/>
  <c r="AB482" i="46"/>
  <c r="Y485" i="46"/>
  <c r="Z485" i="46"/>
  <c r="AA485" i="46"/>
  <c r="AB485" i="46"/>
  <c r="Y489" i="46"/>
  <c r="Z489" i="46"/>
  <c r="AA489" i="46"/>
  <c r="AB489" i="46"/>
  <c r="Y492" i="46"/>
  <c r="Z492" i="46"/>
  <c r="AA492" i="46"/>
  <c r="AB492" i="46"/>
  <c r="Y495" i="46"/>
  <c r="Z495" i="46"/>
  <c r="AA495" i="46"/>
  <c r="AB495" i="46"/>
  <c r="Y498" i="46"/>
  <c r="Z498" i="46"/>
  <c r="AA498" i="46"/>
  <c r="AB498" i="46"/>
  <c r="Y501" i="46"/>
  <c r="Z501" i="46"/>
  <c r="AA501" i="46"/>
  <c r="AB501" i="46"/>
  <c r="Y505" i="46"/>
  <c r="Z505" i="46"/>
  <c r="AA505" i="46"/>
  <c r="AB505" i="46"/>
  <c r="Y508" i="46"/>
  <c r="Z508" i="46"/>
  <c r="AA508" i="46"/>
  <c r="AB508" i="46"/>
  <c r="Y511" i="46"/>
  <c r="Z511" i="46"/>
  <c r="AA511" i="46"/>
  <c r="AB511" i="46"/>
  <c r="F927" i="79" l="1"/>
  <c r="G927" i="79"/>
  <c r="D927" i="79"/>
  <c r="H927" i="79"/>
  <c r="E927" i="79"/>
  <c r="I927" i="79"/>
  <c r="M43" i="45" l="1"/>
  <c r="L43" i="45"/>
  <c r="M44" i="45" s="1"/>
  <c r="K43" i="45"/>
  <c r="L44" i="45" s="1"/>
  <c r="J43" i="45"/>
  <c r="I43" i="45"/>
  <c r="J44" i="45" s="1"/>
  <c r="H43" i="45"/>
  <c r="I44" i="45" s="1"/>
  <c r="G43" i="45"/>
  <c r="H44" i="45" s="1"/>
  <c r="F43" i="45"/>
  <c r="E43" i="45"/>
  <c r="F44" i="45" s="1"/>
  <c r="D43" i="45"/>
  <c r="E44" i="45" s="1"/>
  <c r="J37" i="45"/>
  <c r="F37" i="45"/>
  <c r="M36" i="45"/>
  <c r="L36" i="45"/>
  <c r="M37" i="45" s="1"/>
  <c r="K36" i="45"/>
  <c r="L37" i="45" s="1"/>
  <c r="J36" i="45"/>
  <c r="K37" i="45" s="1"/>
  <c r="I36" i="45"/>
  <c r="H36" i="45"/>
  <c r="I37" i="45" s="1"/>
  <c r="G36" i="45"/>
  <c r="H37" i="45" s="1"/>
  <c r="F36" i="45"/>
  <c r="G37" i="45" s="1"/>
  <c r="E36" i="45"/>
  <c r="D36" i="45"/>
  <c r="E37" i="45" s="1"/>
  <c r="M30" i="45"/>
  <c r="I30" i="45"/>
  <c r="E30" i="45"/>
  <c r="M29" i="45"/>
  <c r="L29" i="45"/>
  <c r="K29" i="45"/>
  <c r="L30" i="45" s="1"/>
  <c r="J29" i="45"/>
  <c r="K30" i="45" s="1"/>
  <c r="I29" i="45"/>
  <c r="J30" i="45" s="1"/>
  <c r="H29" i="45"/>
  <c r="G29" i="45"/>
  <c r="H30" i="45" s="1"/>
  <c r="F29" i="45"/>
  <c r="G30" i="45" s="1"/>
  <c r="E29" i="45"/>
  <c r="F30" i="45" s="1"/>
  <c r="D29" i="45"/>
  <c r="L23" i="45"/>
  <c r="H23" i="45"/>
  <c r="M22" i="45"/>
  <c r="L22" i="45"/>
  <c r="K22" i="45"/>
  <c r="J22" i="45"/>
  <c r="K23" i="45" s="1"/>
  <c r="I22" i="45"/>
  <c r="J23" i="45" s="1"/>
  <c r="H22" i="45"/>
  <c r="I23" i="45" s="1"/>
  <c r="G22" i="45"/>
  <c r="F22" i="45"/>
  <c r="G23" i="45" s="1"/>
  <c r="E22" i="45"/>
  <c r="F23" i="45" s="1"/>
  <c r="D22" i="45"/>
  <c r="E23" i="45" s="1"/>
  <c r="M17" i="45"/>
  <c r="L17" i="45"/>
  <c r="K17" i="45"/>
  <c r="K44" i="45" s="1"/>
  <c r="J17" i="45"/>
  <c r="I17" i="45"/>
  <c r="H17" i="45"/>
  <c r="G17" i="45"/>
  <c r="G44" i="45" s="1"/>
  <c r="F17" i="45"/>
  <c r="E17" i="45"/>
  <c r="D17" i="45"/>
  <c r="D51" i="45"/>
  <c r="L50" i="45"/>
  <c r="K50" i="45"/>
  <c r="L51" i="45" s="1"/>
  <c r="J50" i="45"/>
  <c r="I50" i="45"/>
  <c r="J51" i="45" s="1"/>
  <c r="G50" i="45"/>
  <c r="F50" i="45"/>
  <c r="D50" i="45"/>
  <c r="E51" i="45" s="1"/>
  <c r="H50" i="45"/>
  <c r="I51" i="45" s="1"/>
  <c r="E50" i="45"/>
  <c r="F51" i="45" l="1"/>
  <c r="K51" i="45"/>
  <c r="G51" i="45"/>
  <c r="H51" i="45"/>
  <c r="P27" i="85" l="1"/>
  <c r="P49" i="85" s="1"/>
  <c r="C28" i="85" s="1"/>
  <c r="K27" i="85"/>
  <c r="K49" i="85" s="1"/>
  <c r="C27" i="85" s="1"/>
  <c r="D28" i="85" l="1"/>
  <c r="F28" i="85" s="1"/>
  <c r="F39" i="85" s="1"/>
  <c r="N184" i="79" l="1"/>
  <c r="E44" i="44" l="1"/>
  <c r="AC139" i="79" l="1"/>
  <c r="O1110" i="79" l="1"/>
  <c r="O744" i="79"/>
  <c r="O561" i="79"/>
  <c r="O378" i="79"/>
  <c r="O195" i="79"/>
  <c r="O513" i="46"/>
  <c r="O127" i="46"/>
  <c r="N437" i="79" l="1"/>
  <c r="N254" i="79"/>
  <c r="N511" i="46" l="1"/>
  <c r="N508" i="46"/>
  <c r="N505" i="46"/>
  <c r="N501" i="46"/>
  <c r="N498" i="46"/>
  <c r="N495" i="46"/>
  <c r="N492" i="46"/>
  <c r="N489" i="46"/>
  <c r="N485"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AC1104" i="79" l="1"/>
  <c r="AC1107" i="79"/>
  <c r="Z1043" i="79"/>
  <c r="Y1030" i="79"/>
  <c r="Y1027" i="79"/>
  <c r="Z1000" i="79"/>
  <c r="Y1000" i="79"/>
  <c r="AC1006" i="79"/>
  <c r="Y1007" i="79"/>
  <c r="AC1002" i="79"/>
  <c r="AB1003" i="79"/>
  <c r="AA1003" i="79"/>
  <c r="Z1003" i="79"/>
  <c r="Y1003" i="79"/>
  <c r="AB1000" i="79"/>
  <c r="AA1000" i="79"/>
  <c r="AC999" i="79"/>
  <c r="Y996" i="79"/>
  <c r="Y989" i="79"/>
  <c r="Y986" i="79"/>
  <c r="Y982" i="79"/>
  <c r="Y973" i="79"/>
  <c r="Y970" i="79"/>
  <c r="Y966" i="79"/>
  <c r="AC819" i="79"/>
  <c r="AC816" i="79"/>
  <c r="Y699" i="79"/>
  <c r="Y693" i="79"/>
  <c r="Y677" i="79"/>
  <c r="AC660" i="79"/>
  <c r="AC657" i="79"/>
  <c r="AC654" i="79"/>
  <c r="AB637" i="79"/>
  <c r="AC636" i="79"/>
  <c r="AB634" i="79"/>
  <c r="AC633" i="79"/>
  <c r="AC519" i="79"/>
  <c r="AC515" i="79"/>
  <c r="Y451" i="79"/>
  <c r="Y454" i="79"/>
  <c r="AB454" i="79"/>
  <c r="AA454" i="79"/>
  <c r="Z454" i="79"/>
  <c r="AC453" i="79"/>
  <c r="AB451" i="79"/>
  <c r="AA451" i="79"/>
  <c r="Z451" i="79"/>
  <c r="AC450" i="79"/>
  <c r="Y447" i="79"/>
  <c r="Y370" i="79"/>
  <c r="Y376" i="79"/>
  <c r="AB271" i="79"/>
  <c r="AA271" i="79"/>
  <c r="Z271" i="79"/>
  <c r="Y271" i="79"/>
  <c r="AC270" i="79"/>
  <c r="AB268" i="79"/>
  <c r="AA268" i="79"/>
  <c r="Z268" i="79"/>
  <c r="Y268" i="79"/>
  <c r="AC267" i="79"/>
  <c r="Y264" i="79"/>
  <c r="Y234" i="79"/>
  <c r="Y225" i="79"/>
  <c r="Y222" i="79"/>
  <c r="Y154" i="79"/>
  <c r="AC87" i="79"/>
  <c r="AB88" i="79"/>
  <c r="AA88" i="79"/>
  <c r="Z88" i="79"/>
  <c r="Y88" i="79"/>
  <c r="AC80" i="79"/>
  <c r="AB85" i="79"/>
  <c r="AA85" i="79"/>
  <c r="Z85" i="79"/>
  <c r="Y85" i="79"/>
  <c r="AC84" i="79"/>
  <c r="AC1098" i="79"/>
  <c r="AC1101" i="79"/>
  <c r="AC1095" i="79"/>
  <c r="AC1092" i="79"/>
  <c r="AC1089" i="79"/>
  <c r="AC1086" i="79"/>
  <c r="AC1083" i="79"/>
  <c r="AC1080" i="79"/>
  <c r="AC1077" i="79"/>
  <c r="AC1074" i="79"/>
  <c r="AC1071" i="79"/>
  <c r="AC1068" i="79"/>
  <c r="AC1064" i="79"/>
  <c r="AC1061" i="79"/>
  <c r="AC1058" i="79"/>
  <c r="AC1054" i="79"/>
  <c r="AC1051" i="79"/>
  <c r="AC1048" i="79"/>
  <c r="AC1045" i="79"/>
  <c r="AC1042" i="79"/>
  <c r="AC1039" i="79"/>
  <c r="AC1036" i="79"/>
  <c r="AC1033" i="79"/>
  <c r="AC1029" i="79"/>
  <c r="AC1026" i="79"/>
  <c r="AC1023" i="79"/>
  <c r="AC1020" i="79"/>
  <c r="AC1015" i="79"/>
  <c r="AC1012" i="79"/>
  <c r="AC1009" i="79"/>
  <c r="AC995" i="79"/>
  <c r="AC991" i="79"/>
  <c r="AC988" i="79"/>
  <c r="AC985" i="79"/>
  <c r="AC981" i="79"/>
  <c r="AC978" i="79"/>
  <c r="AC975" i="79"/>
  <c r="AC972" i="79"/>
  <c r="AC969" i="79"/>
  <c r="AC965" i="79"/>
  <c r="AC962" i="79"/>
  <c r="AC959" i="79"/>
  <c r="AC956" i="79"/>
  <c r="AC953" i="79"/>
  <c r="AC924" i="79"/>
  <c r="AC921" i="79"/>
  <c r="AC918" i="79"/>
  <c r="AC915" i="79"/>
  <c r="AC912" i="79"/>
  <c r="AC909" i="79"/>
  <c r="AC906" i="79"/>
  <c r="AC903" i="79"/>
  <c r="AC900" i="79"/>
  <c r="AC897" i="79"/>
  <c r="AC894" i="79"/>
  <c r="AC891" i="79"/>
  <c r="AC888" i="79"/>
  <c r="AC885" i="79"/>
  <c r="AC881" i="79"/>
  <c r="AC878" i="79"/>
  <c r="AC875" i="79"/>
  <c r="AC871" i="79"/>
  <c r="AC868" i="79"/>
  <c r="AC865" i="79"/>
  <c r="AC862" i="79"/>
  <c r="AC859" i="79"/>
  <c r="AC856" i="79"/>
  <c r="AC853" i="79"/>
  <c r="AC850" i="79"/>
  <c r="AC846" i="79"/>
  <c r="AC843" i="79"/>
  <c r="AC840" i="79"/>
  <c r="AC837" i="79"/>
  <c r="AC832" i="79"/>
  <c r="AC829" i="79"/>
  <c r="AC826" i="79"/>
  <c r="AC823" i="79"/>
  <c r="AC812" i="79"/>
  <c r="AC808" i="79"/>
  <c r="AC805" i="79"/>
  <c r="AC802" i="79"/>
  <c r="AC798" i="79"/>
  <c r="AC795" i="79"/>
  <c r="AC792" i="79"/>
  <c r="AC789" i="79"/>
  <c r="AC786" i="79"/>
  <c r="AC782" i="79"/>
  <c r="AC779" i="79"/>
  <c r="AC776" i="79"/>
  <c r="AC773" i="79"/>
  <c r="AC770" i="79"/>
  <c r="AC741" i="79"/>
  <c r="AC738" i="79"/>
  <c r="AC735" i="79"/>
  <c r="AC732" i="79"/>
  <c r="AC729" i="79"/>
  <c r="AC726" i="79"/>
  <c r="AC723" i="79"/>
  <c r="AC720" i="79"/>
  <c r="AC717" i="79"/>
  <c r="AC714" i="79"/>
  <c r="AC711" i="79"/>
  <c r="AC708" i="79"/>
  <c r="AC705" i="79"/>
  <c r="AC702" i="79"/>
  <c r="AC698" i="79"/>
  <c r="AC695" i="79"/>
  <c r="AC692" i="79"/>
  <c r="AC688" i="79"/>
  <c r="AC685" i="79"/>
  <c r="AC682" i="79"/>
  <c r="AC679" i="79"/>
  <c r="AC676" i="79"/>
  <c r="AC673" i="79"/>
  <c r="AC670" i="79"/>
  <c r="AC667" i="79"/>
  <c r="AC663" i="79"/>
  <c r="AC649" i="79"/>
  <c r="AC646" i="79"/>
  <c r="AC643" i="79"/>
  <c r="AC640" i="79"/>
  <c r="AC629" i="79"/>
  <c r="AC625" i="79"/>
  <c r="AC622" i="79"/>
  <c r="AC619" i="79"/>
  <c r="AC615" i="79"/>
  <c r="AC612" i="79"/>
  <c r="AC609" i="79"/>
  <c r="AC606" i="79"/>
  <c r="AC603" i="79"/>
  <c r="AC599" i="79"/>
  <c r="AC596" i="79"/>
  <c r="AC593" i="79"/>
  <c r="AC590" i="79"/>
  <c r="AC587" i="79"/>
  <c r="AC558" i="79"/>
  <c r="AC555" i="79"/>
  <c r="AC552" i="79"/>
  <c r="AC549" i="79"/>
  <c r="AC546" i="79"/>
  <c r="AC543" i="79"/>
  <c r="AC540" i="79"/>
  <c r="AC537" i="79"/>
  <c r="AC534" i="79"/>
  <c r="AC531" i="79"/>
  <c r="AC528" i="79"/>
  <c r="AC525" i="79"/>
  <c r="AC522" i="79"/>
  <c r="AC512" i="79"/>
  <c r="AC509" i="79"/>
  <c r="AC505" i="79"/>
  <c r="AC502" i="79"/>
  <c r="AC499" i="79"/>
  <c r="AC496" i="79"/>
  <c r="AC493" i="79"/>
  <c r="AC490" i="79"/>
  <c r="AC487" i="79"/>
  <c r="AC484" i="79"/>
  <c r="AC480" i="79"/>
  <c r="AC477" i="79"/>
  <c r="AC474" i="79"/>
  <c r="AC471" i="79"/>
  <c r="AC466" i="79"/>
  <c r="AC463" i="79"/>
  <c r="AC460" i="79"/>
  <c r="AC457" i="79"/>
  <c r="AC446" i="79"/>
  <c r="AC442" i="79"/>
  <c r="AC439" i="79"/>
  <c r="AC436" i="79"/>
  <c r="AC432" i="79"/>
  <c r="AC429" i="79"/>
  <c r="AC426" i="79"/>
  <c r="AC423" i="79"/>
  <c r="AC420" i="79"/>
  <c r="AC416" i="79"/>
  <c r="AC413" i="79"/>
  <c r="AC410" i="79"/>
  <c r="AC407" i="79"/>
  <c r="AC404" i="79"/>
  <c r="AC375" i="79"/>
  <c r="AC369" i="79"/>
  <c r="AC372" i="79"/>
  <c r="AC366" i="79"/>
  <c r="AC363" i="79"/>
  <c r="AC360" i="79"/>
  <c r="AC357" i="79"/>
  <c r="AC354" i="79"/>
  <c r="AC351" i="79"/>
  <c r="AC348" i="79"/>
  <c r="AC345" i="79"/>
  <c r="AC342" i="79"/>
  <c r="AC339" i="79"/>
  <c r="AC336" i="79"/>
  <c r="AC332" i="79"/>
  <c r="AC329" i="79"/>
  <c r="AC326" i="79"/>
  <c r="AC322" i="79"/>
  <c r="AC319" i="79"/>
  <c r="AC316" i="79"/>
  <c r="AC313" i="79"/>
  <c r="AC310" i="79"/>
  <c r="AC307" i="79"/>
  <c r="AC304" i="79"/>
  <c r="AC301" i="79"/>
  <c r="AC297" i="79"/>
  <c r="AC294" i="79"/>
  <c r="AC291" i="79"/>
  <c r="AC288" i="79"/>
  <c r="AC283" i="79"/>
  <c r="AC280" i="79"/>
  <c r="AC277" i="79"/>
  <c r="AC274" i="79"/>
  <c r="AC263" i="79"/>
  <c r="AC259" i="79"/>
  <c r="AC256" i="79"/>
  <c r="AC253" i="79"/>
  <c r="AC249" i="79"/>
  <c r="AC246" i="79"/>
  <c r="AC243" i="79"/>
  <c r="AC240" i="79"/>
  <c r="AC237" i="79"/>
  <c r="AC233" i="79"/>
  <c r="AC230" i="79"/>
  <c r="AC227" i="79"/>
  <c r="AC224" i="79"/>
  <c r="AC221" i="79"/>
  <c r="AC192" i="79"/>
  <c r="AC186" i="79"/>
  <c r="AC189" i="79"/>
  <c r="AC183" i="79"/>
  <c r="AC180" i="79"/>
  <c r="AC177" i="79"/>
  <c r="AC174" i="79"/>
  <c r="AC171" i="79"/>
  <c r="AC168" i="79"/>
  <c r="AC165" i="79"/>
  <c r="AC162" i="79"/>
  <c r="AC159" i="79"/>
  <c r="AC156" i="79"/>
  <c r="AC153" i="79"/>
  <c r="AC149" i="79"/>
  <c r="AC146" i="79"/>
  <c r="AC143" i="79"/>
  <c r="AC136" i="79"/>
  <c r="AC133" i="79"/>
  <c r="AC130" i="79"/>
  <c r="AC127" i="79"/>
  <c r="AC124" i="79"/>
  <c r="AC121" i="79"/>
  <c r="AC118" i="79"/>
  <c r="AC114" i="79"/>
  <c r="AC111" i="79"/>
  <c r="AC108" i="79"/>
  <c r="AC105" i="79"/>
  <c r="AC100" i="79"/>
  <c r="AC76" i="79"/>
  <c r="AC94" i="79"/>
  <c r="AC97" i="79"/>
  <c r="AC91" i="79"/>
  <c r="AC73" i="79"/>
  <c r="AC70" i="79"/>
  <c r="AC66" i="79"/>
  <c r="AC63" i="79"/>
  <c r="AC60" i="79"/>
  <c r="AC57" i="79"/>
  <c r="AC54" i="79"/>
  <c r="AC50" i="79"/>
  <c r="AC47" i="79"/>
  <c r="AC44" i="79"/>
  <c r="AC41" i="79"/>
  <c r="AC38" i="79"/>
  <c r="AB1016" i="79"/>
  <c r="AA1016" i="79"/>
  <c r="Z1016" i="79"/>
  <c r="Y1016" i="79"/>
  <c r="AB1013" i="79"/>
  <c r="AA1013" i="79"/>
  <c r="Z1013" i="79"/>
  <c r="Y1013" i="79"/>
  <c r="AB1010" i="79"/>
  <c r="AA1010" i="79"/>
  <c r="Z1010" i="79"/>
  <c r="Y1010" i="79"/>
  <c r="AB1007" i="79"/>
  <c r="AA1007" i="79"/>
  <c r="Z1007" i="79"/>
  <c r="N109" i="46" l="1"/>
  <c r="N103" i="46"/>
  <c r="N99" i="46"/>
  <c r="N82" i="46"/>
  <c r="N79" i="46"/>
  <c r="N76" i="46"/>
  <c r="N85" i="79"/>
  <c r="AB650" i="79"/>
  <c r="AB647" i="79"/>
  <c r="AB644" i="79"/>
  <c r="AB641" i="79"/>
  <c r="AB467" i="79"/>
  <c r="AA467" i="79"/>
  <c r="Z467" i="79"/>
  <c r="Y467" i="79"/>
  <c r="AB464" i="79"/>
  <c r="AA464" i="79"/>
  <c r="Z464" i="79"/>
  <c r="Y464" i="79"/>
  <c r="AB461" i="79"/>
  <c r="AA461" i="79"/>
  <c r="Z461" i="79"/>
  <c r="Y461" i="79"/>
  <c r="AB458" i="79"/>
  <c r="AA458" i="79"/>
  <c r="Z458" i="79"/>
  <c r="Y458" i="79"/>
  <c r="AB284" i="79"/>
  <c r="AA284" i="79"/>
  <c r="Z284" i="79"/>
  <c r="Y284" i="79"/>
  <c r="AB281" i="79"/>
  <c r="AA281" i="79"/>
  <c r="Z281" i="79"/>
  <c r="Y281" i="79"/>
  <c r="AB278" i="79"/>
  <c r="AA278" i="79"/>
  <c r="Z278" i="79"/>
  <c r="Y278" i="79"/>
  <c r="AB275" i="79"/>
  <c r="AA275" i="79"/>
  <c r="Z275" i="79"/>
  <c r="Y275" i="79"/>
  <c r="AC510" i="46" l="1"/>
  <c r="AC507" i="46"/>
  <c r="AC504" i="46"/>
  <c r="AC500" i="46"/>
  <c r="AC497" i="46"/>
  <c r="AC494" i="46"/>
  <c r="AC491" i="46"/>
  <c r="AC488" i="46"/>
  <c r="AC484" i="46"/>
  <c r="AC481" i="46"/>
  <c r="AC477" i="46"/>
  <c r="AC473" i="46"/>
  <c r="AC470" i="46"/>
  <c r="AC467" i="46"/>
  <c r="AC464" i="46"/>
  <c r="AC461" i="46"/>
  <c r="AC457" i="46"/>
  <c r="AC454" i="46"/>
  <c r="AC451" i="46"/>
  <c r="AC448" i="46"/>
  <c r="AC445" i="46"/>
  <c r="AC442" i="46"/>
  <c r="AC439" i="46"/>
  <c r="AC436" i="46"/>
  <c r="AC432" i="46"/>
  <c r="AC429" i="46"/>
  <c r="AC426" i="46"/>
  <c r="AC423" i="46"/>
  <c r="AC420" i="46"/>
  <c r="AC417" i="46"/>
  <c r="AC414" i="46"/>
  <c r="AC411" i="46"/>
  <c r="AC408" i="46"/>
  <c r="AC381" i="46"/>
  <c r="AC378" i="46"/>
  <c r="AC375" i="46"/>
  <c r="AC371" i="46"/>
  <c r="AC368" i="46"/>
  <c r="AC365" i="46"/>
  <c r="AC362" i="46"/>
  <c r="AC359" i="46"/>
  <c r="AC355" i="46"/>
  <c r="AC352" i="46"/>
  <c r="AC348" i="46"/>
  <c r="AC344" i="46"/>
  <c r="AC341" i="46"/>
  <c r="AC338" i="46"/>
  <c r="AC335" i="46"/>
  <c r="AC332" i="46"/>
  <c r="AC328" i="46"/>
  <c r="AC325" i="46"/>
  <c r="AC322" i="46"/>
  <c r="AC319" i="46"/>
  <c r="AC316" i="46"/>
  <c r="AC313" i="46"/>
  <c r="AC310" i="46"/>
  <c r="AC307" i="46"/>
  <c r="AC303" i="46"/>
  <c r="AC300" i="46"/>
  <c r="AC297" i="46"/>
  <c r="AC294" i="46"/>
  <c r="AC291" i="46"/>
  <c r="AC288" i="46"/>
  <c r="AC285" i="46"/>
  <c r="AC282" i="46"/>
  <c r="AC279" i="46"/>
  <c r="AC252" i="46"/>
  <c r="Z369" i="46"/>
  <c r="AA369" i="46"/>
  <c r="AB369" i="46"/>
  <c r="Z372" i="46"/>
  <c r="AA372" i="46"/>
  <c r="AB372" i="46"/>
  <c r="Z376" i="46"/>
  <c r="AA376" i="46"/>
  <c r="AB376" i="46"/>
  <c r="Z379" i="46"/>
  <c r="AA379" i="46"/>
  <c r="AB379" i="46"/>
  <c r="Z382" i="46"/>
  <c r="AA382" i="46"/>
  <c r="AB382" i="46"/>
  <c r="Y382" i="46"/>
  <c r="Y379" i="46"/>
  <c r="Y376" i="46"/>
  <c r="Y372" i="46"/>
  <c r="Y369" i="46"/>
  <c r="Y363" i="46"/>
  <c r="Y366" i="46"/>
  <c r="AC249" i="46"/>
  <c r="AC246" i="46"/>
  <c r="AC242" i="46"/>
  <c r="Z240" i="46"/>
  <c r="AA240" i="46"/>
  <c r="AB240" i="46"/>
  <c r="Z243" i="46"/>
  <c r="AA243" i="46"/>
  <c r="AB243" i="46"/>
  <c r="Z247" i="46"/>
  <c r="AA247" i="46"/>
  <c r="AB247" i="46"/>
  <c r="Z250" i="46"/>
  <c r="AA250" i="46"/>
  <c r="AB250" i="46"/>
  <c r="Z253" i="46"/>
  <c r="AA253" i="46"/>
  <c r="AB253" i="46"/>
  <c r="Y253" i="46"/>
  <c r="Y250" i="46"/>
  <c r="Y247" i="46"/>
  <c r="Y243" i="46"/>
  <c r="Y240" i="46"/>
  <c r="Y237" i="46"/>
  <c r="AC171" i="46"/>
  <c r="AC168" i="46"/>
  <c r="AC124" i="46"/>
  <c r="AC239" i="46" l="1"/>
  <c r="AC236" i="46"/>
  <c r="AC233" i="46"/>
  <c r="AC230" i="46"/>
  <c r="AC226" i="46"/>
  <c r="AC223" i="46"/>
  <c r="AC219" i="46"/>
  <c r="AC215" i="46"/>
  <c r="AC212" i="46"/>
  <c r="AC209" i="46"/>
  <c r="AC206" i="46"/>
  <c r="AC203" i="46"/>
  <c r="AC199" i="46"/>
  <c r="AC196" i="46"/>
  <c r="AC193" i="46"/>
  <c r="AC190" i="46"/>
  <c r="AC187" i="46"/>
  <c r="AC184" i="46"/>
  <c r="AC181" i="46"/>
  <c r="AC178" i="46"/>
  <c r="AC174" i="46"/>
  <c r="AC165" i="46"/>
  <c r="AC162" i="46"/>
  <c r="AC159" i="46"/>
  <c r="AC156" i="46"/>
  <c r="AC153" i="46"/>
  <c r="AC150" i="46"/>
  <c r="Z125" i="46"/>
  <c r="AA125" i="46"/>
  <c r="AB125" i="46"/>
  <c r="Y125" i="46"/>
  <c r="AC121" i="46"/>
  <c r="Z122" i="46"/>
  <c r="AA122" i="46"/>
  <c r="AB122" i="46"/>
  <c r="Y122" i="46"/>
  <c r="Y119" i="46"/>
  <c r="AC118" i="46"/>
  <c r="Z119" i="46"/>
  <c r="AA119" i="46"/>
  <c r="AB119" i="46"/>
  <c r="Y115" i="46"/>
  <c r="AC108" i="46"/>
  <c r="AC111" i="46"/>
  <c r="AC114" i="46"/>
  <c r="AC105" i="46"/>
  <c r="AC102" i="46"/>
  <c r="AC98" i="46"/>
  <c r="AC95" i="46"/>
  <c r="AC91" i="46"/>
  <c r="AC87" i="46"/>
  <c r="AC84" i="46"/>
  <c r="AC81" i="46"/>
  <c r="AC78" i="46"/>
  <c r="AC75" i="46"/>
  <c r="AC71" i="46"/>
  <c r="AC68" i="46"/>
  <c r="AC65" i="46"/>
  <c r="AC62" i="46"/>
  <c r="AC59" i="46"/>
  <c r="AC56" i="46"/>
  <c r="AC53" i="46"/>
  <c r="AC50" i="46"/>
  <c r="AC46" i="46"/>
  <c r="AC43" i="46"/>
  <c r="AC40" i="46"/>
  <c r="AC37" i="46"/>
  <c r="AC34" i="46"/>
  <c r="AC31" i="46"/>
  <c r="AC28" i="46"/>
  <c r="AC25" i="46"/>
  <c r="AC22" i="46"/>
  <c r="Z115" i="46" l="1"/>
  <c r="AA115" i="46"/>
  <c r="AB115" i="46"/>
  <c r="Y112" i="46"/>
  <c r="Z112" i="46"/>
  <c r="AA112" i="46"/>
  <c r="AB112" i="46"/>
  <c r="Y109" i="46"/>
  <c r="Y106" i="46"/>
  <c r="AB98" i="79" l="1"/>
  <c r="AA98" i="79"/>
  <c r="Z98" i="79"/>
  <c r="Y98" i="79"/>
  <c r="AB92" i="79"/>
  <c r="AA92" i="79"/>
  <c r="Z92" i="79"/>
  <c r="Y92" i="79"/>
  <c r="AB356" i="46"/>
  <c r="AA356" i="46"/>
  <c r="Z356" i="46"/>
  <c r="Y356" i="46"/>
  <c r="AB353" i="46"/>
  <c r="AA353" i="46"/>
  <c r="Z353" i="46"/>
  <c r="Y353" i="46"/>
  <c r="AB326" i="46"/>
  <c r="AA326" i="46"/>
  <c r="Z326" i="46"/>
  <c r="Y326" i="46"/>
  <c r="AB323" i="46"/>
  <c r="AA323" i="46"/>
  <c r="Z323" i="46"/>
  <c r="Y323" i="46"/>
  <c r="AB301" i="46"/>
  <c r="AA301" i="46"/>
  <c r="Z301" i="46"/>
  <c r="Y301" i="46"/>
  <c r="C31" i="44"/>
  <c r="C30" i="44"/>
  <c r="C16" i="44"/>
  <c r="C15" i="44"/>
  <c r="AB227" i="46"/>
  <c r="AA227" i="46"/>
  <c r="Z227" i="46"/>
  <c r="Y227" i="46"/>
  <c r="AB224" i="46"/>
  <c r="AA224" i="46"/>
  <c r="Z224" i="46"/>
  <c r="Y224" i="46"/>
  <c r="AB197" i="46"/>
  <c r="AA197" i="46"/>
  <c r="Z197" i="46"/>
  <c r="Y197" i="46"/>
  <c r="AB194" i="46"/>
  <c r="AA194" i="46"/>
  <c r="Z194" i="46"/>
  <c r="Y194" i="46"/>
  <c r="AB172" i="46"/>
  <c r="AA172" i="46"/>
  <c r="Z172" i="46"/>
  <c r="Y172" i="46"/>
  <c r="AB99" i="46"/>
  <c r="AA99" i="46"/>
  <c r="Z99" i="46"/>
  <c r="Y99" i="46"/>
  <c r="AB96" i="46"/>
  <c r="AA96" i="46"/>
  <c r="Z96" i="46"/>
  <c r="Y96" i="46"/>
  <c r="AB69" i="46"/>
  <c r="AA69" i="46"/>
  <c r="Z69" i="46"/>
  <c r="Y69" i="46"/>
  <c r="AB44" i="46"/>
  <c r="AA44" i="46"/>
  <c r="Z44" i="46"/>
  <c r="Y44" i="46"/>
  <c r="N144" i="79" l="1"/>
  <c r="AB106" i="46" l="1"/>
  <c r="AA106" i="46"/>
  <c r="AB1108" i="79" l="1"/>
  <c r="AA1108" i="79"/>
  <c r="Z1108" i="79"/>
  <c r="Y1108" i="79"/>
  <c r="AB1105" i="79"/>
  <c r="AA1105" i="79"/>
  <c r="Z1105" i="79"/>
  <c r="Y1105" i="79"/>
  <c r="AB1102" i="79"/>
  <c r="AA1102" i="79"/>
  <c r="Z1102" i="79"/>
  <c r="Y1102" i="79"/>
  <c r="AB1099" i="79"/>
  <c r="AA1099" i="79"/>
  <c r="Z1099" i="79"/>
  <c r="Y1099" i="79"/>
  <c r="AB1096" i="79"/>
  <c r="AA1096" i="79"/>
  <c r="Z1096" i="79"/>
  <c r="Y1096" i="79"/>
  <c r="AB1093" i="79"/>
  <c r="AA1093" i="79"/>
  <c r="Z1093" i="79"/>
  <c r="Y1093" i="79"/>
  <c r="AB1090" i="79"/>
  <c r="AA1090" i="79"/>
  <c r="Z1090" i="79"/>
  <c r="Y1090" i="79"/>
  <c r="AB1087" i="79"/>
  <c r="AA1087" i="79"/>
  <c r="Z1087" i="79"/>
  <c r="Y1087" i="79"/>
  <c r="AB1084" i="79"/>
  <c r="AA1084" i="79"/>
  <c r="Z1084" i="79"/>
  <c r="Y1084" i="79"/>
  <c r="AB1081" i="79"/>
  <c r="AA1081" i="79"/>
  <c r="Z1081" i="79"/>
  <c r="Y1081" i="79"/>
  <c r="AB1078" i="79"/>
  <c r="AA1078" i="79"/>
  <c r="Z1078" i="79"/>
  <c r="Y1078" i="79"/>
  <c r="AB1075" i="79"/>
  <c r="AA1075" i="79"/>
  <c r="Z1075" i="79"/>
  <c r="Y1075" i="79"/>
  <c r="AB1072" i="79"/>
  <c r="AA1072" i="79"/>
  <c r="Z1072" i="79"/>
  <c r="Y1072" i="79"/>
  <c r="AB1069" i="79"/>
  <c r="AA1069" i="79"/>
  <c r="Z1069" i="79"/>
  <c r="Y1069" i="79"/>
  <c r="AB1065" i="79"/>
  <c r="AA1065" i="79"/>
  <c r="Z1065" i="79"/>
  <c r="Y1065" i="79"/>
  <c r="AB1062" i="79"/>
  <c r="AA1062" i="79"/>
  <c r="Z1062" i="79"/>
  <c r="Y1062" i="79"/>
  <c r="AB1059" i="79"/>
  <c r="AA1059" i="79"/>
  <c r="Z1059" i="79"/>
  <c r="Y1059" i="79"/>
  <c r="AB1055" i="79"/>
  <c r="AA1055" i="79"/>
  <c r="Z1055" i="79"/>
  <c r="Y1055" i="79"/>
  <c r="AB1052" i="79"/>
  <c r="AA1052" i="79"/>
  <c r="Z1052" i="79"/>
  <c r="Y1052" i="79"/>
  <c r="AB1049" i="79"/>
  <c r="AA1049" i="79"/>
  <c r="Z1049" i="79"/>
  <c r="Y1049" i="79"/>
  <c r="AB1046" i="79"/>
  <c r="AA1046" i="79"/>
  <c r="Z1046" i="79"/>
  <c r="Y1046" i="79"/>
  <c r="AB1043" i="79"/>
  <c r="AA1043" i="79"/>
  <c r="Y1043" i="79"/>
  <c r="AB1040" i="79"/>
  <c r="AA1040" i="79"/>
  <c r="Z1040" i="79"/>
  <c r="Y1040" i="79"/>
  <c r="AB1037" i="79"/>
  <c r="AA1037" i="79"/>
  <c r="Z1037" i="79"/>
  <c r="Y1037" i="79"/>
  <c r="AB1034" i="79"/>
  <c r="AA1034" i="79"/>
  <c r="Z1034" i="79"/>
  <c r="Y1034" i="79"/>
  <c r="AB1030" i="79"/>
  <c r="AA1030" i="79"/>
  <c r="Z1030" i="79"/>
  <c r="AB1027" i="79"/>
  <c r="AA1027" i="79"/>
  <c r="Z1027" i="79"/>
  <c r="AB1024" i="79"/>
  <c r="AA1024" i="79"/>
  <c r="Z1024" i="79"/>
  <c r="Y1024" i="79"/>
  <c r="AB1021" i="79"/>
  <c r="AA1021" i="79"/>
  <c r="Z1021" i="79"/>
  <c r="Y1021" i="79"/>
  <c r="AB996" i="79"/>
  <c r="AA996" i="79"/>
  <c r="Z996" i="79"/>
  <c r="AB992" i="79"/>
  <c r="AA992" i="79"/>
  <c r="Z992" i="79"/>
  <c r="Y992" i="79"/>
  <c r="AB989" i="79"/>
  <c r="AA989" i="79"/>
  <c r="Z989" i="79"/>
  <c r="AB986" i="79"/>
  <c r="AA986" i="79"/>
  <c r="Z986" i="79"/>
  <c r="AB982" i="79"/>
  <c r="AA982" i="79"/>
  <c r="Z982" i="79"/>
  <c r="AB979" i="79"/>
  <c r="AA979" i="79"/>
  <c r="Z979" i="79"/>
  <c r="Y979" i="79"/>
  <c r="AB976" i="79"/>
  <c r="AA976" i="79"/>
  <c r="Z976" i="79"/>
  <c r="Y976" i="79"/>
  <c r="AB973" i="79"/>
  <c r="AA973" i="79"/>
  <c r="Z973" i="79"/>
  <c r="AB970" i="79"/>
  <c r="AA970" i="79"/>
  <c r="Z970" i="79"/>
  <c r="AB966" i="79"/>
  <c r="AA966" i="79"/>
  <c r="Z966" i="79"/>
  <c r="AB963" i="79"/>
  <c r="AA963" i="79"/>
  <c r="Z963" i="79"/>
  <c r="Y963" i="79"/>
  <c r="AB960" i="79"/>
  <c r="AA960" i="79"/>
  <c r="Z960" i="79"/>
  <c r="Y960" i="79"/>
  <c r="AB957" i="79"/>
  <c r="AA957" i="79"/>
  <c r="Z957" i="79"/>
  <c r="Y957" i="79"/>
  <c r="AB954" i="79"/>
  <c r="AA954" i="79"/>
  <c r="Z954" i="79"/>
  <c r="Y954" i="79"/>
  <c r="AB925" i="79"/>
  <c r="AA925" i="79"/>
  <c r="Z925" i="79"/>
  <c r="Y925" i="79"/>
  <c r="AB922" i="79"/>
  <c r="AA922" i="79"/>
  <c r="Z922" i="79"/>
  <c r="Y922" i="79"/>
  <c r="AB919" i="79"/>
  <c r="AA919" i="79"/>
  <c r="Z919" i="79"/>
  <c r="Y919" i="79"/>
  <c r="AB916" i="79"/>
  <c r="AA916" i="79"/>
  <c r="Z916" i="79"/>
  <c r="Y916" i="79"/>
  <c r="AB913" i="79"/>
  <c r="AA913" i="79"/>
  <c r="Z913" i="79"/>
  <c r="Y913" i="79"/>
  <c r="AB910" i="79"/>
  <c r="AA910" i="79"/>
  <c r="Z910" i="79"/>
  <c r="Y910" i="79"/>
  <c r="AB907" i="79"/>
  <c r="AA907" i="79"/>
  <c r="Z907" i="79"/>
  <c r="Y907" i="79"/>
  <c r="AB904" i="79"/>
  <c r="AA904" i="79"/>
  <c r="Z904" i="79"/>
  <c r="Y904" i="79"/>
  <c r="AB901" i="79"/>
  <c r="AA901" i="79"/>
  <c r="Z901" i="79"/>
  <c r="Y901" i="79"/>
  <c r="AB898" i="79"/>
  <c r="AA898" i="79"/>
  <c r="Z898" i="79"/>
  <c r="Y898" i="79"/>
  <c r="AB895" i="79"/>
  <c r="AA895" i="79"/>
  <c r="Z895" i="79"/>
  <c r="Y895" i="79"/>
  <c r="AB892" i="79"/>
  <c r="AA892" i="79"/>
  <c r="Z892" i="79"/>
  <c r="Y892" i="79"/>
  <c r="AB889" i="79"/>
  <c r="AA889" i="79"/>
  <c r="Z889" i="79"/>
  <c r="Y889" i="79"/>
  <c r="AB886" i="79"/>
  <c r="AA886" i="79"/>
  <c r="Z886" i="79"/>
  <c r="Y886" i="79"/>
  <c r="AB882" i="79"/>
  <c r="AA882" i="79"/>
  <c r="Z882" i="79"/>
  <c r="Y882" i="79"/>
  <c r="AB742" i="79"/>
  <c r="AA742" i="79"/>
  <c r="Z742" i="79"/>
  <c r="Y742" i="79"/>
  <c r="AB739" i="79"/>
  <c r="AA739" i="79"/>
  <c r="Z739" i="79"/>
  <c r="Y739" i="79"/>
  <c r="AB736" i="79"/>
  <c r="AA736" i="79"/>
  <c r="Z736" i="79"/>
  <c r="Y736" i="79"/>
  <c r="AB733" i="79"/>
  <c r="AA733" i="79"/>
  <c r="Z733" i="79"/>
  <c r="Y733" i="79"/>
  <c r="AB730" i="79"/>
  <c r="AA730" i="79"/>
  <c r="Z730" i="79"/>
  <c r="Y730" i="79"/>
  <c r="AB727" i="79"/>
  <c r="AA727" i="79"/>
  <c r="Z727" i="79"/>
  <c r="Y727" i="79"/>
  <c r="AB724" i="79"/>
  <c r="AA724" i="79"/>
  <c r="Z724" i="79"/>
  <c r="Y724" i="79"/>
  <c r="AB721" i="79"/>
  <c r="AA721" i="79"/>
  <c r="Z721" i="79"/>
  <c r="Y721" i="79"/>
  <c r="AB718" i="79"/>
  <c r="AA718" i="79"/>
  <c r="Z718" i="79"/>
  <c r="Y718" i="79"/>
  <c r="AB715" i="79"/>
  <c r="AA715" i="79"/>
  <c r="Z715" i="79"/>
  <c r="Y715" i="79"/>
  <c r="AB712" i="79"/>
  <c r="AA712" i="79"/>
  <c r="Z712" i="79"/>
  <c r="Y712" i="79"/>
  <c r="AB709" i="79"/>
  <c r="AA709" i="79"/>
  <c r="Z709" i="79"/>
  <c r="Y709" i="79"/>
  <c r="AB706" i="79"/>
  <c r="AA706" i="79"/>
  <c r="Z706" i="79"/>
  <c r="Y706" i="79"/>
  <c r="AB703" i="79"/>
  <c r="AA703" i="79"/>
  <c r="Z703" i="79"/>
  <c r="Y703" i="79"/>
  <c r="AB699" i="79"/>
  <c r="AA699" i="79"/>
  <c r="Z699" i="79"/>
  <c r="AB696" i="79"/>
  <c r="AA696" i="79"/>
  <c r="Z696" i="79"/>
  <c r="Y696" i="79"/>
  <c r="AB693" i="79"/>
  <c r="AA693" i="79"/>
  <c r="Z693" i="79"/>
  <c r="AB689" i="79"/>
  <c r="AA689" i="79"/>
  <c r="Z689" i="79"/>
  <c r="Y689" i="79"/>
  <c r="AB686" i="79"/>
  <c r="AA686" i="79"/>
  <c r="Z686" i="79"/>
  <c r="Y686" i="79"/>
  <c r="AB683" i="79"/>
  <c r="AA683" i="79"/>
  <c r="Z683" i="79"/>
  <c r="Y683" i="79"/>
  <c r="AB680" i="79"/>
  <c r="AA680" i="79"/>
  <c r="Z680" i="79"/>
  <c r="Y680" i="79"/>
  <c r="AB677" i="79"/>
  <c r="AA677" i="79"/>
  <c r="Z677" i="79"/>
  <c r="AB674" i="79"/>
  <c r="AA674" i="79"/>
  <c r="Z674" i="79"/>
  <c r="Y674" i="79"/>
  <c r="AB671" i="79"/>
  <c r="AB668" i="79"/>
  <c r="AB664" i="79"/>
  <c r="AB661" i="79"/>
  <c r="AB658" i="79"/>
  <c r="AB655" i="79"/>
  <c r="AB630" i="79"/>
  <c r="AB626" i="79"/>
  <c r="AB623" i="79"/>
  <c r="AB620" i="79"/>
  <c r="AB616" i="79"/>
  <c r="AB613" i="79"/>
  <c r="AB610" i="79"/>
  <c r="AB607" i="79"/>
  <c r="AB604" i="79"/>
  <c r="AB600" i="79"/>
  <c r="AB597" i="79"/>
  <c r="AB594" i="79"/>
  <c r="AB591" i="79"/>
  <c r="AB588" i="79"/>
  <c r="AB559" i="79"/>
  <c r="AB556" i="79"/>
  <c r="AB553" i="79"/>
  <c r="AB550" i="79"/>
  <c r="AB547" i="79"/>
  <c r="AB544" i="79"/>
  <c r="AB541" i="79"/>
  <c r="AB538" i="79"/>
  <c r="AB535" i="79"/>
  <c r="AB532" i="79"/>
  <c r="AB529" i="79"/>
  <c r="AB526" i="79"/>
  <c r="AB523" i="79"/>
  <c r="AB520" i="79"/>
  <c r="AB516" i="79"/>
  <c r="AB513" i="79"/>
  <c r="AB510" i="79"/>
  <c r="AB506" i="79"/>
  <c r="AB503" i="79"/>
  <c r="AB500" i="79"/>
  <c r="AB497" i="79"/>
  <c r="AB494" i="79"/>
  <c r="AB491" i="79"/>
  <c r="AB488" i="79"/>
  <c r="AB485" i="79"/>
  <c r="AB481" i="79"/>
  <c r="AB478" i="79"/>
  <c r="AB475" i="79"/>
  <c r="AB472" i="79"/>
  <c r="AB447" i="79"/>
  <c r="AA447" i="79"/>
  <c r="Z447" i="79"/>
  <c r="AB443" i="79"/>
  <c r="AA443" i="79"/>
  <c r="Z443" i="79"/>
  <c r="Y443" i="79"/>
  <c r="AB440" i="79"/>
  <c r="AA440" i="79"/>
  <c r="Z440" i="79"/>
  <c r="Y440" i="79"/>
  <c r="AB437" i="79"/>
  <c r="AA437" i="79"/>
  <c r="Z437" i="79"/>
  <c r="Y437" i="79"/>
  <c r="AB433" i="79"/>
  <c r="AA433" i="79"/>
  <c r="Z433" i="79"/>
  <c r="Y433" i="79"/>
  <c r="AB430" i="79"/>
  <c r="AA430" i="79"/>
  <c r="Z430" i="79"/>
  <c r="Y430" i="79"/>
  <c r="AB427" i="79"/>
  <c r="AA427" i="79"/>
  <c r="Z427" i="79"/>
  <c r="Y427" i="79"/>
  <c r="AB424" i="79"/>
  <c r="AA424" i="79"/>
  <c r="Z424" i="79"/>
  <c r="Y424" i="79"/>
  <c r="AB421" i="79"/>
  <c r="AA421" i="79"/>
  <c r="Z421" i="79"/>
  <c r="Y421" i="79"/>
  <c r="AB417" i="79"/>
  <c r="AA417" i="79"/>
  <c r="Z417" i="79"/>
  <c r="Y417" i="79"/>
  <c r="AB414" i="79"/>
  <c r="AA414" i="79"/>
  <c r="Z414" i="79"/>
  <c r="Y414" i="79"/>
  <c r="AB411" i="79"/>
  <c r="AA411" i="79"/>
  <c r="Z411" i="79"/>
  <c r="Y411" i="79"/>
  <c r="AB408" i="79"/>
  <c r="AA408" i="79"/>
  <c r="Z408" i="79"/>
  <c r="Y408" i="79"/>
  <c r="AB405" i="79"/>
  <c r="AA405" i="79"/>
  <c r="Z405" i="79"/>
  <c r="Y405" i="79"/>
  <c r="AB376" i="79"/>
  <c r="AA376" i="79"/>
  <c r="Z376" i="79"/>
  <c r="AB373" i="79"/>
  <c r="AA373" i="79"/>
  <c r="Z373" i="79"/>
  <c r="Y373" i="79"/>
  <c r="AB370" i="79"/>
  <c r="AA370" i="79"/>
  <c r="Z370" i="79"/>
  <c r="AB367" i="79"/>
  <c r="AA367" i="79"/>
  <c r="Z367" i="79"/>
  <c r="Y367" i="79"/>
  <c r="AB364" i="79"/>
  <c r="AA364" i="79"/>
  <c r="Z364" i="79"/>
  <c r="Y364" i="79"/>
  <c r="AB361" i="79"/>
  <c r="AA361" i="79"/>
  <c r="Z361" i="79"/>
  <c r="Y361" i="79"/>
  <c r="AB358" i="79"/>
  <c r="AA358" i="79"/>
  <c r="Z358" i="79"/>
  <c r="Y358" i="79"/>
  <c r="AB355" i="79"/>
  <c r="AA355" i="79"/>
  <c r="Z355" i="79"/>
  <c r="Y355" i="79"/>
  <c r="AB352" i="79"/>
  <c r="AA352" i="79"/>
  <c r="Z352" i="79"/>
  <c r="Y352" i="79"/>
  <c r="AB349" i="79"/>
  <c r="AA349" i="79"/>
  <c r="Z349" i="79"/>
  <c r="Y349" i="79"/>
  <c r="AB346" i="79"/>
  <c r="AA346" i="79"/>
  <c r="Z346" i="79"/>
  <c r="Y346" i="79"/>
  <c r="AB343" i="79"/>
  <c r="AA343" i="79"/>
  <c r="Z343" i="79"/>
  <c r="Y343" i="79"/>
  <c r="AB340" i="79"/>
  <c r="AA340" i="79"/>
  <c r="Z340" i="79"/>
  <c r="Y340" i="79"/>
  <c r="AB337" i="79"/>
  <c r="AA337" i="79"/>
  <c r="Z337" i="79"/>
  <c r="Y337" i="79"/>
  <c r="AB333" i="79"/>
  <c r="AA333" i="79"/>
  <c r="Z333" i="79"/>
  <c r="Y333" i="79"/>
  <c r="AB330" i="79"/>
  <c r="AA330" i="79"/>
  <c r="Z330" i="79"/>
  <c r="Y330" i="79"/>
  <c r="AB327" i="79"/>
  <c r="AA327" i="79"/>
  <c r="Z327" i="79"/>
  <c r="Y327" i="79"/>
  <c r="AB323" i="79"/>
  <c r="AB320" i="79"/>
  <c r="AB317" i="79"/>
  <c r="AB314" i="79"/>
  <c r="AB311" i="79"/>
  <c r="AB308" i="79"/>
  <c r="AB305" i="79"/>
  <c r="AB302" i="79"/>
  <c r="AB298" i="79"/>
  <c r="AB295" i="79"/>
  <c r="AB292" i="79"/>
  <c r="AB289" i="79"/>
  <c r="AB264" i="79"/>
  <c r="AA264" i="79"/>
  <c r="Z264" i="79"/>
  <c r="AB260" i="79"/>
  <c r="AA260" i="79"/>
  <c r="Z260" i="79"/>
  <c r="Y260" i="79"/>
  <c r="AB257" i="79"/>
  <c r="AA257" i="79"/>
  <c r="Z257" i="79"/>
  <c r="Y257" i="79"/>
  <c r="AB254" i="79"/>
  <c r="AA254" i="79"/>
  <c r="Z254" i="79"/>
  <c r="Y254" i="79"/>
  <c r="AB250" i="79"/>
  <c r="AA250" i="79"/>
  <c r="Z250" i="79"/>
  <c r="Y250" i="79"/>
  <c r="AB247" i="79"/>
  <c r="AA247" i="79"/>
  <c r="Z247" i="79"/>
  <c r="Y247" i="79"/>
  <c r="AB244" i="79"/>
  <c r="AA244" i="79"/>
  <c r="Z244" i="79"/>
  <c r="Y244" i="79"/>
  <c r="AB241" i="79"/>
  <c r="AA241" i="79"/>
  <c r="Z241" i="79"/>
  <c r="Y241" i="79"/>
  <c r="AB238" i="79"/>
  <c r="AA238" i="79"/>
  <c r="Z238" i="79"/>
  <c r="Y238" i="79"/>
  <c r="AB234" i="79"/>
  <c r="AA234" i="79"/>
  <c r="Z234" i="79"/>
  <c r="AB231" i="79"/>
  <c r="AA231" i="79"/>
  <c r="Z231" i="79"/>
  <c r="Y231" i="79"/>
  <c r="AB228" i="79"/>
  <c r="AA228" i="79"/>
  <c r="Z228" i="79"/>
  <c r="Y228" i="79"/>
  <c r="AB225" i="79"/>
  <c r="AA225" i="79"/>
  <c r="Z225" i="79"/>
  <c r="AB222" i="79"/>
  <c r="AA222" i="79"/>
  <c r="Z222" i="79"/>
  <c r="AB193" i="79"/>
  <c r="AA193" i="79"/>
  <c r="Z193" i="79"/>
  <c r="Y193" i="79"/>
  <c r="AB190" i="79"/>
  <c r="AA190" i="79"/>
  <c r="Z190" i="79"/>
  <c r="Y190" i="79"/>
  <c r="AB187" i="79"/>
  <c r="AA187" i="79"/>
  <c r="Z187" i="79"/>
  <c r="Y187" i="79"/>
  <c r="AB184" i="79"/>
  <c r="AA184" i="79"/>
  <c r="Z184" i="79"/>
  <c r="Y184" i="79"/>
  <c r="AB181" i="79"/>
  <c r="AA181" i="79"/>
  <c r="Z181" i="79"/>
  <c r="Y181" i="79"/>
  <c r="AB178" i="79"/>
  <c r="AA178" i="79"/>
  <c r="Z178" i="79"/>
  <c r="Y178" i="79"/>
  <c r="AB175" i="79"/>
  <c r="AA175" i="79"/>
  <c r="Z175" i="79"/>
  <c r="Y175" i="79"/>
  <c r="AB172" i="79"/>
  <c r="AA172" i="79"/>
  <c r="Z172" i="79"/>
  <c r="Y172" i="79"/>
  <c r="AB169" i="79"/>
  <c r="AA169" i="79"/>
  <c r="Z169" i="79"/>
  <c r="Y169" i="79"/>
  <c r="AB166" i="79"/>
  <c r="AA166" i="79"/>
  <c r="Z166" i="79"/>
  <c r="Y166" i="79"/>
  <c r="AB163" i="79"/>
  <c r="AA163" i="79"/>
  <c r="Z163" i="79"/>
  <c r="Y163" i="79"/>
  <c r="AB160" i="79"/>
  <c r="AA160" i="79"/>
  <c r="Z160" i="79"/>
  <c r="Y160" i="79"/>
  <c r="AB157" i="79"/>
  <c r="AA157" i="79"/>
  <c r="Z157" i="79"/>
  <c r="Y157" i="79"/>
  <c r="AB154" i="79"/>
  <c r="AA154" i="79"/>
  <c r="Z154" i="79"/>
  <c r="AB150" i="79"/>
  <c r="AA150" i="79"/>
  <c r="Z150" i="79"/>
  <c r="Y150" i="79"/>
  <c r="AB147" i="79"/>
  <c r="AA147" i="79"/>
  <c r="Z147" i="79"/>
  <c r="Y147" i="79"/>
  <c r="AB144" i="79"/>
  <c r="AA144" i="79"/>
  <c r="Z144" i="79"/>
  <c r="Y144" i="79"/>
  <c r="AB140" i="79"/>
  <c r="AA140" i="79"/>
  <c r="Z140" i="79"/>
  <c r="Y140" i="79"/>
  <c r="AB137" i="79"/>
  <c r="AA137" i="79"/>
  <c r="Z137" i="79"/>
  <c r="Y137" i="79"/>
  <c r="AB134" i="79"/>
  <c r="AA134" i="79"/>
  <c r="Z134" i="79"/>
  <c r="Y134" i="79"/>
  <c r="AB131" i="79"/>
  <c r="AA131" i="79"/>
  <c r="Z131" i="79"/>
  <c r="Y131" i="79"/>
  <c r="AB128" i="79"/>
  <c r="AA128" i="79"/>
  <c r="Z128" i="79"/>
  <c r="Y128" i="79"/>
  <c r="AB125" i="79"/>
  <c r="AA125" i="79"/>
  <c r="Z125" i="79"/>
  <c r="Y125" i="79"/>
  <c r="AB122" i="79"/>
  <c r="AA122" i="79"/>
  <c r="Z122" i="79"/>
  <c r="Y122" i="79"/>
  <c r="AB119" i="79"/>
  <c r="AA119" i="79"/>
  <c r="Z119" i="79"/>
  <c r="Y119" i="79"/>
  <c r="AB115" i="79"/>
  <c r="AA115" i="79"/>
  <c r="Z115" i="79"/>
  <c r="Y115" i="79"/>
  <c r="AB112" i="79"/>
  <c r="AA112" i="79"/>
  <c r="Z112" i="79"/>
  <c r="Y112" i="79"/>
  <c r="AB109" i="79"/>
  <c r="AA109" i="79"/>
  <c r="Z109" i="79"/>
  <c r="Y109" i="79"/>
  <c r="AB106" i="79"/>
  <c r="AA106" i="79"/>
  <c r="Z106" i="79"/>
  <c r="Y106" i="79"/>
  <c r="AB101" i="79"/>
  <c r="AA101" i="79"/>
  <c r="Z101" i="79"/>
  <c r="Y101" i="79"/>
  <c r="AB95" i="79"/>
  <c r="AA95" i="79"/>
  <c r="Z95" i="79"/>
  <c r="Y95" i="79"/>
  <c r="N134" i="79"/>
  <c r="N131" i="79"/>
  <c r="N119" i="79"/>
  <c r="AB366" i="46"/>
  <c r="AA366" i="46"/>
  <c r="Z366" i="46"/>
  <c r="AB363" i="46"/>
  <c r="AA363" i="46"/>
  <c r="Z363" i="46"/>
  <c r="AB360" i="46"/>
  <c r="AA360" i="46"/>
  <c r="Z360" i="46"/>
  <c r="Y360" i="46"/>
  <c r="AB349" i="46"/>
  <c r="AA349" i="46"/>
  <c r="Z349" i="46"/>
  <c r="Y349" i="46"/>
  <c r="AB345" i="46"/>
  <c r="AA345" i="46"/>
  <c r="Z345" i="46"/>
  <c r="Y345" i="46"/>
  <c r="AB342" i="46"/>
  <c r="AA342" i="46"/>
  <c r="Z342" i="46"/>
  <c r="Y342" i="46"/>
  <c r="AB339" i="46"/>
  <c r="AA339" i="46"/>
  <c r="Z339" i="46"/>
  <c r="Y339" i="46"/>
  <c r="AB336" i="46"/>
  <c r="AA336" i="46"/>
  <c r="Z336" i="46"/>
  <c r="Y336" i="46"/>
  <c r="AB333" i="46"/>
  <c r="AA333" i="46"/>
  <c r="Z333" i="46"/>
  <c r="Y333" i="46"/>
  <c r="AB329" i="46"/>
  <c r="AA329" i="46"/>
  <c r="Z329" i="46"/>
  <c r="Y329" i="46"/>
  <c r="AB320" i="46"/>
  <c r="AA320" i="46"/>
  <c r="Z320" i="46"/>
  <c r="Y320" i="46"/>
  <c r="AB317" i="46"/>
  <c r="AA317" i="46"/>
  <c r="Z317" i="46"/>
  <c r="Y317" i="46"/>
  <c r="AB314" i="46"/>
  <c r="AA314" i="46"/>
  <c r="Z314" i="46"/>
  <c r="Y314" i="46"/>
  <c r="AB311" i="46"/>
  <c r="AA311" i="46"/>
  <c r="Z311" i="46"/>
  <c r="Y311" i="46"/>
  <c r="AB308" i="46"/>
  <c r="AA308" i="46"/>
  <c r="Z308" i="46"/>
  <c r="Y308" i="46"/>
  <c r="AB304" i="46"/>
  <c r="AA304" i="46"/>
  <c r="Z304" i="46"/>
  <c r="Y304" i="46"/>
  <c r="AB298" i="46"/>
  <c r="AA298" i="46"/>
  <c r="Z298" i="46"/>
  <c r="Y298" i="46"/>
  <c r="AB295" i="46"/>
  <c r="AA295" i="46"/>
  <c r="Z295" i="46"/>
  <c r="Y295" i="46"/>
  <c r="AB292" i="46"/>
  <c r="AA292" i="46"/>
  <c r="Z292" i="46"/>
  <c r="Y292" i="46"/>
  <c r="AB289" i="46"/>
  <c r="AA289" i="46"/>
  <c r="Z289" i="46"/>
  <c r="Y289" i="46"/>
  <c r="AB286" i="46"/>
  <c r="AA286" i="46"/>
  <c r="Z286" i="46"/>
  <c r="Y286" i="46"/>
  <c r="AB283" i="46"/>
  <c r="AA283" i="46"/>
  <c r="Z283" i="46"/>
  <c r="Y283" i="46"/>
  <c r="AB280" i="46"/>
  <c r="AA280" i="46"/>
  <c r="Z280" i="46"/>
  <c r="Y280" i="46"/>
  <c r="AB237" i="46"/>
  <c r="AA237" i="46"/>
  <c r="Z237" i="46"/>
  <c r="AB234" i="46"/>
  <c r="AA234" i="46"/>
  <c r="Z234" i="46"/>
  <c r="Y234" i="46"/>
  <c r="AB231" i="46"/>
  <c r="AA231" i="46"/>
  <c r="Z231" i="46"/>
  <c r="Y231" i="46"/>
  <c r="AB220" i="46"/>
  <c r="AA220" i="46"/>
  <c r="Z220" i="46"/>
  <c r="Y220" i="46"/>
  <c r="AB216" i="46"/>
  <c r="AA216" i="46"/>
  <c r="Z216" i="46"/>
  <c r="Y216" i="46"/>
  <c r="AB213" i="46"/>
  <c r="AA213" i="46"/>
  <c r="Z213" i="46"/>
  <c r="Y213" i="46"/>
  <c r="AB210" i="46"/>
  <c r="AA210" i="46"/>
  <c r="Z210" i="46"/>
  <c r="Y210" i="46"/>
  <c r="AB207" i="46"/>
  <c r="AA207" i="46"/>
  <c r="Z207" i="46"/>
  <c r="Y207" i="46"/>
  <c r="AB204" i="46"/>
  <c r="AA204" i="46"/>
  <c r="Z204" i="46"/>
  <c r="Y204" i="46"/>
  <c r="AB200" i="46"/>
  <c r="AA200" i="46"/>
  <c r="Z200" i="46"/>
  <c r="Y200" i="46"/>
  <c r="AB191" i="46"/>
  <c r="AA191" i="46"/>
  <c r="Z191" i="46"/>
  <c r="Y191" i="46"/>
  <c r="AB188" i="46"/>
  <c r="AA188" i="46"/>
  <c r="Z188" i="46"/>
  <c r="Y188" i="46"/>
  <c r="AB185" i="46"/>
  <c r="AA185" i="46"/>
  <c r="Z185" i="46"/>
  <c r="Y185" i="46"/>
  <c r="AB182" i="46"/>
  <c r="AA182" i="46"/>
  <c r="Z182" i="46"/>
  <c r="Y182" i="46"/>
  <c r="AB179" i="46"/>
  <c r="AA179" i="46"/>
  <c r="Z179" i="46"/>
  <c r="Y179" i="46"/>
  <c r="AB175" i="46"/>
  <c r="AA175" i="46"/>
  <c r="Z175" i="46"/>
  <c r="Y175" i="46"/>
  <c r="AB169" i="46"/>
  <c r="AA169" i="46"/>
  <c r="Z169" i="46"/>
  <c r="Y169" i="46"/>
  <c r="AB166" i="46"/>
  <c r="AA166" i="46"/>
  <c r="Z166" i="46"/>
  <c r="Y166" i="46"/>
  <c r="AB163" i="46"/>
  <c r="AA163" i="46"/>
  <c r="Z163" i="46"/>
  <c r="Y163" i="46"/>
  <c r="AB160" i="46"/>
  <c r="AA160" i="46"/>
  <c r="Z160" i="46"/>
  <c r="Y160" i="46"/>
  <c r="AB157" i="46"/>
  <c r="AA157" i="46"/>
  <c r="Z157" i="46"/>
  <c r="Y157" i="46"/>
  <c r="AB154" i="46"/>
  <c r="AA154" i="46"/>
  <c r="Z154" i="46"/>
  <c r="Y154" i="46"/>
  <c r="AB151" i="46"/>
  <c r="AA151" i="46"/>
  <c r="Z151" i="46"/>
  <c r="Y151" i="46"/>
  <c r="AB109" i="46"/>
  <c r="AA109" i="46"/>
  <c r="Z109" i="46"/>
  <c r="Z106" i="46"/>
  <c r="AB103" i="46"/>
  <c r="AA103" i="46"/>
  <c r="Z103" i="46"/>
  <c r="Y103" i="46"/>
  <c r="AB92" i="46"/>
  <c r="AA92" i="46"/>
  <c r="Z92" i="46"/>
  <c r="Y92" i="46"/>
  <c r="AB88" i="46"/>
  <c r="AA88" i="46"/>
  <c r="Z88" i="46"/>
  <c r="Y88" i="46"/>
  <c r="AB85" i="46"/>
  <c r="AA85" i="46"/>
  <c r="Z85" i="46"/>
  <c r="Y85" i="46"/>
  <c r="AB82" i="46"/>
  <c r="AA82" i="46"/>
  <c r="Z82" i="46"/>
  <c r="Y82" i="46"/>
  <c r="AB79" i="46"/>
  <c r="AA79" i="46"/>
  <c r="Z79" i="46"/>
  <c r="Y79" i="46"/>
  <c r="AB76" i="46"/>
  <c r="AA76" i="46"/>
  <c r="Z76" i="46"/>
  <c r="Y76" i="46"/>
  <c r="AB72" i="46"/>
  <c r="AA72" i="46"/>
  <c r="Z72" i="46"/>
  <c r="Y72" i="46"/>
  <c r="AB66" i="46"/>
  <c r="AA66" i="46"/>
  <c r="Z66" i="46"/>
  <c r="Y66" i="46"/>
  <c r="AB63" i="46"/>
  <c r="AA63" i="46"/>
  <c r="Z63" i="46"/>
  <c r="Y63" i="46"/>
  <c r="AB60" i="46"/>
  <c r="AA60" i="46"/>
  <c r="Z60" i="46"/>
  <c r="Y60" i="46"/>
  <c r="AB57" i="46"/>
  <c r="AA57" i="46"/>
  <c r="Z57" i="46"/>
  <c r="Y57" i="46"/>
  <c r="AB54" i="46"/>
  <c r="AA54" i="46"/>
  <c r="Z54" i="46"/>
  <c r="Y54" i="46"/>
  <c r="AB51" i="46"/>
  <c r="AA51" i="46"/>
  <c r="Z51" i="46"/>
  <c r="Y51" i="46"/>
  <c r="AB47" i="46"/>
  <c r="AA47" i="46"/>
  <c r="Z47" i="46"/>
  <c r="Y47" i="46"/>
  <c r="AB41" i="46"/>
  <c r="AA41" i="46"/>
  <c r="Z41" i="46"/>
  <c r="Y41" i="46"/>
  <c r="AB38" i="46"/>
  <c r="AA38" i="46"/>
  <c r="Z38" i="46"/>
  <c r="Y38" i="46"/>
  <c r="AB35" i="46"/>
  <c r="AA35" i="46"/>
  <c r="Z35" i="46"/>
  <c r="Y35" i="46"/>
  <c r="AB32" i="46"/>
  <c r="AA32" i="46"/>
  <c r="Z32" i="46"/>
  <c r="Y32" i="46"/>
  <c r="AB29" i="46"/>
  <c r="AA29" i="46"/>
  <c r="Z29" i="46"/>
  <c r="Y29" i="46"/>
  <c r="Y23" i="46"/>
  <c r="AB26" i="46"/>
  <c r="AA26" i="46"/>
  <c r="Z26" i="46"/>
  <c r="Y26" i="46"/>
  <c r="Z576" i="79" l="1"/>
  <c r="Y760" i="79"/>
  <c r="Y944" i="79"/>
  <c r="Y268" i="46"/>
  <c r="Y265" i="46"/>
  <c r="Y526" i="46"/>
  <c r="Y395" i="46"/>
  <c r="Y135" i="46"/>
  <c r="E3" i="80"/>
  <c r="E2" i="80"/>
  <c r="L52" i="43" l="1"/>
  <c r="K52" i="43"/>
  <c r="J52" i="43"/>
  <c r="I52" i="43"/>
  <c r="H52" i="43"/>
  <c r="G52" i="43"/>
  <c r="F52" i="43"/>
  <c r="E52" i="43"/>
  <c r="D52" i="43"/>
  <c r="Z23" i="46" l="1"/>
  <c r="AA23" i="46"/>
  <c r="AB23" i="46"/>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C950" i="79" l="1"/>
  <c r="AC767" i="79"/>
  <c r="AC584" i="79"/>
  <c r="AC401" i="79"/>
  <c r="AC218" i="79"/>
  <c r="AC35" i="79"/>
  <c r="AC406" i="46"/>
  <c r="AC277" i="46"/>
  <c r="AC148" i="46"/>
  <c r="AC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P123" i="45"/>
  <c r="O123" i="45"/>
  <c r="N123" i="45"/>
  <c r="L53" i="43"/>
  <c r="L29" i="44" s="1"/>
  <c r="L33" i="44" s="1"/>
  <c r="K53" i="43"/>
  <c r="K29" i="44" s="1"/>
  <c r="K33" i="44" s="1"/>
  <c r="L122" i="45"/>
  <c r="L28" i="44"/>
  <c r="K42" i="44"/>
  <c r="M123" i="45" l="1"/>
  <c r="K14" i="44"/>
  <c r="K18" i="44" s="1"/>
  <c r="K43" i="44"/>
  <c r="K122" i="45"/>
  <c r="L13" i="44"/>
  <c r="Q14" i="47"/>
  <c r="O122" i="45"/>
  <c r="M122" i="45"/>
  <c r="P14" i="47"/>
  <c r="K13" i="44"/>
  <c r="L123" i="45"/>
  <c r="N122" i="45"/>
  <c r="J122" i="45"/>
  <c r="J123" i="45"/>
  <c r="P122" i="45"/>
  <c r="K28" i="44"/>
  <c r="L14" i="44"/>
  <c r="L18" i="44" s="1"/>
  <c r="L43" i="44"/>
  <c r="L42" i="44"/>
  <c r="K123" i="45"/>
  <c r="H130" i="47"/>
  <c r="H131" i="47"/>
  <c r="H129" i="47"/>
  <c r="L53" i="44" l="1"/>
  <c r="L46" i="44"/>
  <c r="K53" i="44"/>
  <c r="K46" i="44"/>
  <c r="L51" i="44"/>
  <c r="L47" i="44"/>
  <c r="L52" i="44"/>
  <c r="L48" i="44"/>
  <c r="L50" i="44"/>
  <c r="L49" i="44"/>
  <c r="K50" i="44"/>
  <c r="K49" i="44"/>
  <c r="K51" i="44"/>
  <c r="K52" i="44"/>
  <c r="K48" i="44"/>
  <c r="K47" i="44"/>
  <c r="C67" i="45"/>
  <c r="K44" i="44"/>
  <c r="K45" i="44"/>
  <c r="C74" i="45"/>
  <c r="L44" i="44"/>
  <c r="L45" i="44"/>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M50" i="45"/>
  <c r="N50" i="45"/>
  <c r="N43" i="45"/>
  <c r="N36" i="45"/>
  <c r="N29" i="45"/>
  <c r="N22" i="45"/>
  <c r="D64" i="45"/>
  <c r="D57" i="45"/>
  <c r="D1110" i="79"/>
  <c r="D744" i="79"/>
  <c r="D561" i="79"/>
  <c r="D378" i="79"/>
  <c r="Z944" i="79" l="1"/>
  <c r="Z761" i="79"/>
  <c r="Z760" i="79"/>
  <c r="Z395" i="79"/>
  <c r="Z577" i="79"/>
  <c r="Z578" i="79"/>
  <c r="Y208" i="79" l="1"/>
  <c r="B60" i="45"/>
  <c r="B53" i="45"/>
  <c r="B46" i="45"/>
  <c r="B39" i="45"/>
  <c r="B32" i="45"/>
  <c r="B25" i="45"/>
  <c r="B18" i="45"/>
  <c r="Z208" i="79" l="1"/>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Y399" i="46" l="1"/>
  <c r="Y396" i="46"/>
  <c r="Y398" i="46"/>
  <c r="Y397" i="46"/>
  <c r="Y400"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J13" i="44"/>
  <c r="J43" i="44"/>
  <c r="J14" i="44"/>
  <c r="J18" i="44" s="1"/>
  <c r="Y277" i="46"/>
  <c r="D13" i="44"/>
  <c r="Y767" i="79"/>
  <c r="Y584" i="79"/>
  <c r="Y218" i="79"/>
  <c r="Y950" i="79"/>
  <c r="Y401" i="79"/>
  <c r="Y35" i="79"/>
  <c r="H13" i="44"/>
  <c r="Y407" i="46"/>
  <c r="Y513" i="46" s="1"/>
  <c r="D14" i="44"/>
  <c r="D18" i="44" s="1"/>
  <c r="Y951" i="79"/>
  <c r="Y1110" i="79" s="1"/>
  <c r="Y402" i="79"/>
  <c r="Y561" i="79" s="1"/>
  <c r="Y768" i="79"/>
  <c r="Y927" i="79" s="1"/>
  <c r="Y585" i="79"/>
  <c r="Y744" i="79" s="1"/>
  <c r="Y219" i="79"/>
  <c r="Y378" i="79" s="1"/>
  <c r="Y36" i="79"/>
  <c r="Y195" i="79" s="1"/>
  <c r="H14" i="44"/>
  <c r="H18" i="44" s="1"/>
  <c r="I13" i="44"/>
  <c r="H123" i="45"/>
  <c r="I14" i="44"/>
  <c r="I18" i="44" s="1"/>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B148" i="46"/>
  <c r="G123" i="45"/>
  <c r="AA149" i="46"/>
  <c r="AA255" i="46" s="1"/>
  <c r="I43" i="44"/>
  <c r="E43" i="44"/>
  <c r="Z406" i="46"/>
  <c r="AA148" i="46"/>
  <c r="H43" i="44"/>
  <c r="C123" i="45"/>
  <c r="F123" i="45"/>
  <c r="Z149" i="46"/>
  <c r="Z255" i="46" s="1"/>
  <c r="AA278" i="46"/>
  <c r="Z407" i="46"/>
  <c r="Z513" i="46" s="1"/>
  <c r="Z148" i="46"/>
  <c r="D43" i="44"/>
  <c r="G43" i="44"/>
  <c r="I123" i="45"/>
  <c r="E123" i="45"/>
  <c r="Z21" i="46"/>
  <c r="Z127" i="46" s="1"/>
  <c r="Z278" i="46"/>
  <c r="Z384" i="46" s="1"/>
  <c r="AB277" i="46"/>
  <c r="Y406" i="46"/>
  <c r="Y148" i="46"/>
  <c r="Y149" i="46"/>
  <c r="Y255" i="46" s="1"/>
  <c r="AB149" i="46"/>
  <c r="AB255" i="46" s="1"/>
  <c r="AA277" i="46"/>
  <c r="F53" i="44" l="1"/>
  <c r="F50" i="44"/>
  <c r="F46" i="44"/>
  <c r="D50" i="44"/>
  <c r="D46" i="44"/>
  <c r="E53" i="44"/>
  <c r="E50" i="44"/>
  <c r="E46" i="44"/>
  <c r="G53" i="44"/>
  <c r="G50" i="44"/>
  <c r="G46" i="44"/>
  <c r="H53" i="44"/>
  <c r="H50" i="44"/>
  <c r="H46" i="44"/>
  <c r="I53" i="44"/>
  <c r="I50" i="44"/>
  <c r="I46" i="44"/>
  <c r="J53" i="44"/>
  <c r="J46" i="44"/>
  <c r="D53" i="44"/>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B577" i="79"/>
  <c r="AB578" i="79"/>
  <c r="AB561" i="79"/>
  <c r="AA760" i="79"/>
  <c r="AA744" i="79"/>
  <c r="AA761" i="79"/>
  <c r="AA578" i="79"/>
  <c r="AA577" i="79"/>
  <c r="AA561" i="79"/>
  <c r="AA395" i="79"/>
  <c r="AA378" i="79"/>
  <c r="AA394" i="79"/>
  <c r="AA392" i="79"/>
  <c r="AA393" i="79"/>
  <c r="AB211" i="79"/>
  <c r="AB195" i="79"/>
  <c r="AB212" i="79"/>
  <c r="AB208" i="79"/>
  <c r="AB210" i="79"/>
  <c r="AB209" i="79"/>
  <c r="AB927" i="79"/>
  <c r="AB944" i="79"/>
  <c r="AA210" i="79"/>
  <c r="AA195" i="79"/>
  <c r="AA209" i="79"/>
  <c r="AA211" i="79"/>
  <c r="AA212" i="79"/>
  <c r="AA927" i="79"/>
  <c r="AA944" i="79"/>
  <c r="AA513" i="46"/>
  <c r="AA530" i="46"/>
  <c r="AA526" i="46"/>
  <c r="AA531" i="46"/>
  <c r="AA527" i="46"/>
  <c r="AA529" i="46"/>
  <c r="AA528" i="46"/>
  <c r="AB513" i="46"/>
  <c r="AB531" i="46"/>
  <c r="AB527" i="46"/>
  <c r="AB526" i="46"/>
  <c r="AB528" i="46"/>
  <c r="AB530" i="46"/>
  <c r="AB529" i="46"/>
  <c r="AB396" i="46"/>
  <c r="AB397" i="46"/>
  <c r="AA400" i="46"/>
  <c r="AA397" i="46"/>
  <c r="AA399" i="46"/>
  <c r="AA398" i="46"/>
  <c r="AA396" i="46"/>
  <c r="AA401" i="46"/>
  <c r="AB401" i="46"/>
  <c r="AB398" i="46"/>
  <c r="AB399" i="46"/>
  <c r="AB400" i="46"/>
  <c r="AB384" i="46"/>
  <c r="AB395" i="46"/>
  <c r="AA384" i="46"/>
  <c r="AA395" i="46"/>
  <c r="AA269" i="46"/>
  <c r="AA272" i="46"/>
  <c r="AA271" i="46"/>
  <c r="AA267" i="46"/>
  <c r="AB265" i="46"/>
  <c r="AB268" i="46"/>
  <c r="AB267" i="46"/>
  <c r="AB269" i="46"/>
  <c r="AB271" i="46"/>
  <c r="AA268" i="46"/>
  <c r="AB266" i="46"/>
  <c r="AA266" i="46"/>
  <c r="AB270" i="46"/>
  <c r="AA265" i="46"/>
  <c r="AA270" i="46"/>
  <c r="AB272" i="46"/>
  <c r="D127" i="46"/>
  <c r="D122" i="45" l="1"/>
  <c r="E122" i="45"/>
  <c r="F122" i="45"/>
  <c r="G122" i="45"/>
  <c r="H122" i="45"/>
  <c r="I122" i="45"/>
  <c r="C122" i="45"/>
  <c r="O17" i="45" l="1"/>
  <c r="N17" i="45"/>
  <c r="N23" i="45" s="1"/>
  <c r="N60" i="46"/>
  <c r="N57" i="46"/>
  <c r="AB135" i="46" l="1"/>
  <c r="AA127" i="46"/>
  <c r="Y138" i="46"/>
  <c r="Y140" i="46"/>
  <c r="Y142" i="46"/>
  <c r="Y139" i="46"/>
  <c r="Y141" i="46"/>
  <c r="Y143" i="46"/>
  <c r="AA143" i="46"/>
  <c r="AA142" i="46"/>
  <c r="AB139" i="46"/>
  <c r="AB138" i="46"/>
  <c r="AA139" i="46"/>
  <c r="AB141" i="46"/>
  <c r="AA138" i="46"/>
  <c r="AB140" i="46"/>
  <c r="AA141" i="46"/>
  <c r="AB143" i="46"/>
  <c r="AA140" i="46"/>
  <c r="AB142" i="46"/>
  <c r="Y127" i="46"/>
  <c r="Y136" i="46"/>
  <c r="AB127" i="46"/>
  <c r="Y137" i="46"/>
  <c r="AA136" i="46"/>
  <c r="AB136" i="46"/>
  <c r="AA137" i="46"/>
  <c r="AA135" i="46"/>
  <c r="AB137" i="46"/>
  <c r="M93" i="45"/>
  <c r="M132" i="45" s="1"/>
  <c r="M114" i="45"/>
  <c r="M107" i="45"/>
  <c r="M86" i="45"/>
  <c r="M100" i="45"/>
  <c r="M79" i="45"/>
  <c r="M72" i="45"/>
  <c r="L93" i="45"/>
  <c r="L107" i="45"/>
  <c r="L86" i="45"/>
  <c r="L114" i="45"/>
  <c r="L100" i="45"/>
  <c r="L79" i="45"/>
  <c r="L72" i="45"/>
  <c r="N86" i="45"/>
  <c r="N114" i="45"/>
  <c r="P133" i="45" s="1"/>
  <c r="N107" i="45"/>
  <c r="O133" i="45" s="1"/>
  <c r="N79" i="45"/>
  <c r="N93" i="45"/>
  <c r="M133" i="45" s="1"/>
  <c r="N100" i="45"/>
  <c r="N133" i="45" s="1"/>
  <c r="N72" i="45"/>
  <c r="L65" i="45"/>
  <c r="L58" i="45"/>
  <c r="M58" i="45"/>
  <c r="M51" i="45"/>
  <c r="M65" i="45"/>
  <c r="N58" i="45"/>
  <c r="N65" i="45"/>
  <c r="N51" i="45"/>
  <c r="G133" i="45" s="1"/>
  <c r="N44" i="45"/>
  <c r="N37" i="45"/>
  <c r="N30" i="45"/>
  <c r="N132" i="45" l="1"/>
  <c r="O132" i="45"/>
  <c r="P132" i="45"/>
  <c r="H132" i="45"/>
  <c r="D133" i="45"/>
  <c r="E132" i="45"/>
  <c r="G131" i="45"/>
  <c r="L133" i="45"/>
  <c r="J132" i="45"/>
  <c r="E133" i="45"/>
  <c r="G132" i="45"/>
  <c r="K132" i="45"/>
  <c r="F133" i="45"/>
  <c r="I133" i="45"/>
  <c r="H133" i="45"/>
  <c r="E131" i="45"/>
  <c r="K133" i="45"/>
  <c r="J133" i="45"/>
  <c r="F132" i="45"/>
  <c r="L132"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I65" i="45" l="1"/>
  <c r="C127" i="45"/>
  <c r="C130" i="45" l="1"/>
  <c r="D124" i="45"/>
  <c r="C124" i="45"/>
  <c r="E86" i="45"/>
  <c r="E100" i="45"/>
  <c r="N124" i="45" s="1"/>
  <c r="E72" i="45"/>
  <c r="E107" i="45"/>
  <c r="O124" i="45" s="1"/>
  <c r="E114" i="45"/>
  <c r="P124" i="45" s="1"/>
  <c r="E79" i="45"/>
  <c r="E93" i="45"/>
  <c r="M124" i="45" s="1"/>
  <c r="E65" i="45"/>
  <c r="I124" i="45" s="1"/>
  <c r="G65" i="45"/>
  <c r="I126" i="45" s="1"/>
  <c r="G100" i="45"/>
  <c r="G86" i="45"/>
  <c r="G114" i="45"/>
  <c r="G107" i="45"/>
  <c r="O126" i="45" s="1"/>
  <c r="G79" i="45"/>
  <c r="G93" i="45"/>
  <c r="G72" i="45"/>
  <c r="H93" i="45"/>
  <c r="H79" i="45"/>
  <c r="H86" i="45"/>
  <c r="H107" i="45"/>
  <c r="H114" i="45"/>
  <c r="P127" i="45" s="1"/>
  <c r="H100" i="45"/>
  <c r="H72" i="45"/>
  <c r="I93" i="45"/>
  <c r="I86" i="45"/>
  <c r="I72" i="45"/>
  <c r="I100" i="45"/>
  <c r="N128" i="45" s="1"/>
  <c r="I114" i="45"/>
  <c r="I107" i="45"/>
  <c r="O128" i="45" s="1"/>
  <c r="I79" i="45"/>
  <c r="F58" i="45"/>
  <c r="F107" i="45"/>
  <c r="O125" i="45" s="1"/>
  <c r="F86" i="45"/>
  <c r="F100" i="45"/>
  <c r="N125" i="45" s="1"/>
  <c r="F72" i="45"/>
  <c r="F93" i="45"/>
  <c r="M125" i="45" s="1"/>
  <c r="F114" i="45"/>
  <c r="P125" i="45" s="1"/>
  <c r="F79" i="45"/>
  <c r="J86" i="45"/>
  <c r="J114" i="45"/>
  <c r="P129" i="45" s="1"/>
  <c r="J93" i="45"/>
  <c r="M129" i="45" s="1"/>
  <c r="J100" i="45"/>
  <c r="N129" i="45" s="1"/>
  <c r="J72" i="45"/>
  <c r="J107" i="45"/>
  <c r="J79" i="45"/>
  <c r="K100" i="45"/>
  <c r="N131" i="45" s="1"/>
  <c r="K114" i="45"/>
  <c r="K72" i="45"/>
  <c r="J131" i="45" s="1"/>
  <c r="K93" i="45"/>
  <c r="M131" i="45" s="1"/>
  <c r="K86" i="45"/>
  <c r="L131" i="45" s="1"/>
  <c r="K79" i="45"/>
  <c r="K131" i="45" s="1"/>
  <c r="K107" i="45"/>
  <c r="J65" i="45"/>
  <c r="K65" i="45"/>
  <c r="I131" i="45" s="1"/>
  <c r="E58" i="45"/>
  <c r="H124" i="45" s="1"/>
  <c r="F65" i="45"/>
  <c r="I125" i="45" s="1"/>
  <c r="C125" i="45"/>
  <c r="E127" i="45"/>
  <c r="H65" i="45"/>
  <c r="I128" i="45" s="1"/>
  <c r="D127" i="45"/>
  <c r="C128" i="45"/>
  <c r="G58" i="45"/>
  <c r="H126" i="45" s="1"/>
  <c r="G126" i="45"/>
  <c r="F126" i="45"/>
  <c r="E126" i="45"/>
  <c r="K58" i="45"/>
  <c r="H131" i="45" s="1"/>
  <c r="H58" i="45"/>
  <c r="H127" i="45" s="1"/>
  <c r="F127" i="45"/>
  <c r="G127" i="45"/>
  <c r="G124" i="45"/>
  <c r="E124" i="45"/>
  <c r="F124" i="45"/>
  <c r="I58" i="45"/>
  <c r="G125" i="45"/>
  <c r="F125" i="45"/>
  <c r="E125" i="45"/>
  <c r="J58" i="45"/>
  <c r="D125" i="45"/>
  <c r="C126" i="45"/>
  <c r="D126" i="45"/>
  <c r="C129" i="45"/>
  <c r="Y20" i="46"/>
  <c r="R14" i="47"/>
  <c r="J14" i="47"/>
  <c r="K14" i="47"/>
  <c r="L14" i="47"/>
  <c r="M14" i="47"/>
  <c r="N14" i="47"/>
  <c r="O14" i="47"/>
  <c r="I14" i="47"/>
  <c r="AA20" i="46"/>
  <c r="AB20" i="46"/>
  <c r="Z20" i="46"/>
  <c r="C60" i="45"/>
  <c r="C53" i="45"/>
  <c r="C46" i="45"/>
  <c r="C39" i="45"/>
  <c r="C25" i="45"/>
  <c r="C32" i="45"/>
  <c r="C18" i="45"/>
  <c r="E42" i="44"/>
  <c r="F42" i="44"/>
  <c r="G42" i="44"/>
  <c r="H42" i="44"/>
  <c r="I42" i="44"/>
  <c r="J42" i="44"/>
  <c r="D42" i="44"/>
  <c r="Y256" i="46" l="1"/>
  <c r="Y379" i="79"/>
  <c r="O130" i="45"/>
  <c r="O131" i="45"/>
  <c r="O129" i="45"/>
  <c r="P128" i="45"/>
  <c r="M128" i="45"/>
  <c r="O127" i="45"/>
  <c r="P126" i="45"/>
  <c r="I127" i="45"/>
  <c r="P130" i="45"/>
  <c r="P131" i="45"/>
  <c r="H125" i="45"/>
  <c r="M126" i="45"/>
  <c r="L126" i="45"/>
  <c r="N126" i="45"/>
  <c r="G130" i="45"/>
  <c r="C131" i="45"/>
  <c r="Y747" i="79" s="1"/>
  <c r="Y755" i="79" s="1"/>
  <c r="L129" i="45"/>
  <c r="J127" i="45"/>
  <c r="H130" i="45"/>
  <c r="C133" i="45"/>
  <c r="Y1113" i="79" s="1"/>
  <c r="N130" i="45"/>
  <c r="K125" i="45"/>
  <c r="K128" i="45"/>
  <c r="N127" i="45"/>
  <c r="K126" i="45"/>
  <c r="G129" i="45"/>
  <c r="E129" i="45"/>
  <c r="AA381" i="79" s="1"/>
  <c r="AA382" i="79" s="1"/>
  <c r="J125" i="45"/>
  <c r="Y258" i="46"/>
  <c r="Y259" i="46" s="1"/>
  <c r="F128" i="45"/>
  <c r="E130" i="45"/>
  <c r="L130" i="45"/>
  <c r="J128" i="45"/>
  <c r="K127" i="45"/>
  <c r="J124" i="45"/>
  <c r="I129" i="45"/>
  <c r="K124" i="45"/>
  <c r="G128" i="45"/>
  <c r="E128" i="45"/>
  <c r="D129" i="45"/>
  <c r="H128" i="45"/>
  <c r="F130" i="45"/>
  <c r="C132" i="45"/>
  <c r="M130" i="45"/>
  <c r="L125" i="45"/>
  <c r="L128" i="45"/>
  <c r="M127" i="45"/>
  <c r="K129" i="45"/>
  <c r="K130" i="45"/>
  <c r="J129" i="45"/>
  <c r="L127" i="45"/>
  <c r="F129" i="45"/>
  <c r="H129" i="45"/>
  <c r="D130" i="45"/>
  <c r="I130" i="45"/>
  <c r="J130" i="45"/>
  <c r="J126" i="45"/>
  <c r="L124" i="45"/>
  <c r="D128" i="45"/>
  <c r="Y198" i="79"/>
  <c r="Y128" i="46"/>
  <c r="Y514" i="46"/>
  <c r="AB514" i="46"/>
  <c r="Y1111" i="79"/>
  <c r="Y562" i="79"/>
  <c r="AB928" i="79"/>
  <c r="AA1111" i="79"/>
  <c r="Y196" i="79"/>
  <c r="AA514" i="46"/>
  <c r="AB745" i="79"/>
  <c r="Z928" i="79"/>
  <c r="AA562" i="79"/>
  <c r="AB379" i="79"/>
  <c r="AB1111" i="79"/>
  <c r="AA745" i="79"/>
  <c r="Y745" i="79"/>
  <c r="Z745" i="79"/>
  <c r="Z514" i="46"/>
  <c r="AB562" i="79"/>
  <c r="Z379" i="79"/>
  <c r="AA196" i="79"/>
  <c r="Y928" i="79"/>
  <c r="AA379" i="79"/>
  <c r="AA928" i="79"/>
  <c r="AB196" i="79"/>
  <c r="Z562" i="79"/>
  <c r="Z196" i="79"/>
  <c r="Z1111" i="79"/>
  <c r="Y516" i="46"/>
  <c r="AB387" i="46"/>
  <c r="AB389" i="46" s="1"/>
  <c r="AB258" i="46"/>
  <c r="AB260" i="46" s="1"/>
  <c r="AB130" i="46"/>
  <c r="AB516" i="46"/>
  <c r="AB520" i="46" s="1"/>
  <c r="Y130" i="46"/>
  <c r="Y387" i="46"/>
  <c r="Z516" i="46"/>
  <c r="Z520" i="46" s="1"/>
  <c r="Z130" i="46"/>
  <c r="Z387" i="46"/>
  <c r="Z389" i="46" s="1"/>
  <c r="Z258" i="46"/>
  <c r="AA387" i="46"/>
  <c r="AA258" i="46"/>
  <c r="AA259" i="46" s="1"/>
  <c r="AA516" i="46"/>
  <c r="AA520" i="46" s="1"/>
  <c r="AA130" i="46"/>
  <c r="AA385" i="46"/>
  <c r="AA256" i="46"/>
  <c r="AA128" i="46"/>
  <c r="AB385" i="46"/>
  <c r="AB256" i="46"/>
  <c r="AB128" i="46"/>
  <c r="Z385" i="46"/>
  <c r="Z256" i="46"/>
  <c r="Z128" i="46"/>
  <c r="Y385" i="46"/>
  <c r="Y522" i="46" l="1"/>
  <c r="D64" i="43" s="1"/>
  <c r="Y1117" i="79"/>
  <c r="Y1123" i="79"/>
  <c r="Y518" i="46"/>
  <c r="Y517" i="46"/>
  <c r="Y519" i="46"/>
  <c r="Y520" i="46"/>
  <c r="AA522" i="46"/>
  <c r="F64" i="43" s="1"/>
  <c r="AA198" i="79"/>
  <c r="AB198" i="79"/>
  <c r="AB564" i="79"/>
  <c r="Z198" i="79"/>
  <c r="AB381" i="79"/>
  <c r="AB384" i="79" s="1"/>
  <c r="Z381" i="79"/>
  <c r="Z384" i="79" s="1"/>
  <c r="Z930" i="79"/>
  <c r="Z941" i="79" s="1"/>
  <c r="E79" i="43" s="1"/>
  <c r="AA930" i="79"/>
  <c r="AA941" i="79" s="1"/>
  <c r="F79" i="43" s="1"/>
  <c r="AB930" i="79"/>
  <c r="AB941" i="79" s="1"/>
  <c r="G79" i="43" s="1"/>
  <c r="Y1120" i="79"/>
  <c r="Z564" i="79"/>
  <c r="Y930" i="79"/>
  <c r="Y932" i="79" s="1"/>
  <c r="AA564" i="79"/>
  <c r="AA571" i="79" s="1"/>
  <c r="Y564" i="79"/>
  <c r="Y573" i="79" s="1"/>
  <c r="H82" i="43"/>
  <c r="J82" i="43"/>
  <c r="AB1113" i="79"/>
  <c r="AB1125" i="79" s="1"/>
  <c r="G82" i="43" s="1"/>
  <c r="I82" i="43"/>
  <c r="Z1113" i="79"/>
  <c r="Z1123" i="79" s="1"/>
  <c r="AA1113" i="79"/>
  <c r="Z747" i="79"/>
  <c r="Z757" i="79" s="1"/>
  <c r="E76" i="43" s="1"/>
  <c r="AA747" i="79"/>
  <c r="AA757" i="79" s="1"/>
  <c r="F76" i="43" s="1"/>
  <c r="AB747" i="79"/>
  <c r="AB757" i="79" s="1"/>
  <c r="G76" i="43" s="1"/>
  <c r="Y381" i="79"/>
  <c r="Y1118" i="79"/>
  <c r="Y1115" i="79"/>
  <c r="AA383" i="79"/>
  <c r="AA386" i="79"/>
  <c r="AA387" i="79"/>
  <c r="AA385" i="79"/>
  <c r="AA384" i="79"/>
  <c r="Y754" i="79"/>
  <c r="Y753" i="79"/>
  <c r="Y748" i="79"/>
  <c r="Y752" i="79"/>
  <c r="Y750" i="79"/>
  <c r="Y749" i="79"/>
  <c r="Y751" i="79"/>
  <c r="Y1121" i="79"/>
  <c r="Y1119" i="79"/>
  <c r="Y1114" i="79"/>
  <c r="Y1116" i="79"/>
  <c r="Y1122" i="79"/>
  <c r="Y1125" i="79"/>
  <c r="AA389" i="79"/>
  <c r="F70" i="43" s="1"/>
  <c r="Y757" i="79"/>
  <c r="Y202" i="79"/>
  <c r="Y200" i="79"/>
  <c r="Y201" i="79"/>
  <c r="Y205" i="79"/>
  <c r="AA388" i="46"/>
  <c r="AA389" i="46"/>
  <c r="Z518" i="46"/>
  <c r="Z519" i="46"/>
  <c r="AB518" i="46"/>
  <c r="AB519" i="46"/>
  <c r="AA518" i="46"/>
  <c r="AA519" i="46"/>
  <c r="Y388" i="46"/>
  <c r="Y389" i="46"/>
  <c r="Y260" i="46"/>
  <c r="Z517" i="46"/>
  <c r="Z522" i="46"/>
  <c r="E64" i="43" s="1"/>
  <c r="AB522" i="46"/>
  <c r="G64" i="43" s="1"/>
  <c r="AB517" i="46"/>
  <c r="AA517" i="46"/>
  <c r="AB259" i="46"/>
  <c r="AB261" i="46" s="1"/>
  <c r="G57" i="43" s="1"/>
  <c r="AB390" i="46"/>
  <c r="AB388" i="46"/>
  <c r="AA390" i="46"/>
  <c r="AA392" i="46"/>
  <c r="F61" i="43" s="1"/>
  <c r="AB392" i="46"/>
  <c r="G61" i="43" s="1"/>
  <c r="AB262" i="46"/>
  <c r="G58" i="43" s="1"/>
  <c r="AA260" i="46"/>
  <c r="AA261" i="46" s="1"/>
  <c r="F57" i="43" s="1"/>
  <c r="AA262" i="46"/>
  <c r="F58" i="43" s="1"/>
  <c r="Y262" i="46"/>
  <c r="AA132" i="46"/>
  <c r="F55" i="43" s="1"/>
  <c r="AB132" i="46"/>
  <c r="G55" i="43" s="1"/>
  <c r="Y132" i="46"/>
  <c r="Y131" i="46"/>
  <c r="Y392" i="46"/>
  <c r="Y390" i="46"/>
  <c r="Y199" i="79"/>
  <c r="Y203" i="79"/>
  <c r="Z262" i="46"/>
  <c r="E58" i="43" s="1"/>
  <c r="Z260" i="46"/>
  <c r="Z259" i="46"/>
  <c r="Z392" i="46"/>
  <c r="E61" i="43" s="1"/>
  <c r="Z390" i="46"/>
  <c r="Z388" i="46"/>
  <c r="AA131" i="46"/>
  <c r="F54" i="43" s="1"/>
  <c r="AB131" i="46"/>
  <c r="G54" i="43" s="1"/>
  <c r="Z131" i="46"/>
  <c r="Z132" i="46"/>
  <c r="E55" i="43" s="1"/>
  <c r="Y756" i="79" l="1"/>
  <c r="D75" i="43" s="1"/>
  <c r="Y389" i="79"/>
  <c r="D70" i="43" s="1"/>
  <c r="Y386" i="79"/>
  <c r="P20" i="47"/>
  <c r="Q15" i="47"/>
  <c r="AB570" i="79"/>
  <c r="AB569" i="79"/>
  <c r="AB201" i="79"/>
  <c r="AB202" i="79"/>
  <c r="AA199" i="79"/>
  <c r="AA202" i="79"/>
  <c r="AA203" i="79"/>
  <c r="Z202" i="79"/>
  <c r="Z203" i="79"/>
  <c r="AC522" i="46"/>
  <c r="F104" i="43" s="1"/>
  <c r="Y567" i="79"/>
  <c r="Y570" i="79"/>
  <c r="Y571" i="79"/>
  <c r="Z568" i="79"/>
  <c r="Z570" i="79"/>
  <c r="Y521" i="46"/>
  <c r="AC259" i="46"/>
  <c r="Z1125" i="79"/>
  <c r="E82" i="43" s="1"/>
  <c r="AC131" i="46"/>
  <c r="C93" i="43" s="1"/>
  <c r="AC262" i="46"/>
  <c r="D104" i="43" s="1"/>
  <c r="AC518" i="46"/>
  <c r="D76" i="43"/>
  <c r="AC132" i="46"/>
  <c r="C104" i="43" s="1"/>
  <c r="AC520" i="46"/>
  <c r="AC260" i="46"/>
  <c r="AC519" i="46"/>
  <c r="D67" i="43"/>
  <c r="AC517" i="46"/>
  <c r="AB200" i="79"/>
  <c r="AA566" i="79"/>
  <c r="AA568" i="79"/>
  <c r="Z386" i="79"/>
  <c r="AB203" i="79"/>
  <c r="AB205" i="79"/>
  <c r="G67" i="43" s="1"/>
  <c r="Z383" i="79"/>
  <c r="Z387" i="79"/>
  <c r="AB199" i="79"/>
  <c r="AB385" i="79"/>
  <c r="AA200" i="79"/>
  <c r="AA205" i="79"/>
  <c r="F67" i="43" s="1"/>
  <c r="AB387" i="79"/>
  <c r="AB386" i="79"/>
  <c r="AB389" i="79"/>
  <c r="G70" i="43" s="1"/>
  <c r="AB383" i="79"/>
  <c r="AA565" i="79"/>
  <c r="AA201" i="79"/>
  <c r="AB382" i="79"/>
  <c r="AA567" i="79"/>
  <c r="AA573" i="79"/>
  <c r="F73" i="43" s="1"/>
  <c r="AA570" i="79"/>
  <c r="AA569" i="79"/>
  <c r="AB567" i="79"/>
  <c r="Y935" i="79"/>
  <c r="AB571" i="79"/>
  <c r="Y384" i="79"/>
  <c r="AB573" i="79"/>
  <c r="G73" i="43" s="1"/>
  <c r="Y941" i="79"/>
  <c r="Q19" i="47"/>
  <c r="Q24" i="47"/>
  <c r="Y937" i="79"/>
  <c r="Q26" i="47"/>
  <c r="Y933" i="79"/>
  <c r="Z199" i="79"/>
  <c r="AB568" i="79"/>
  <c r="Z201" i="79"/>
  <c r="Z200" i="79"/>
  <c r="AB566" i="79"/>
  <c r="Y931" i="79"/>
  <c r="Y566" i="79"/>
  <c r="AB565" i="79"/>
  <c r="Y938" i="79"/>
  <c r="Q31" i="47"/>
  <c r="Q17" i="47"/>
  <c r="Z389" i="79"/>
  <c r="E70" i="43" s="1"/>
  <c r="Z385" i="79"/>
  <c r="Z205" i="79"/>
  <c r="E67" i="43" s="1"/>
  <c r="Q21" i="47"/>
  <c r="Y565" i="79"/>
  <c r="Z382" i="79"/>
  <c r="Y939" i="79"/>
  <c r="D73" i="43"/>
  <c r="AA1120" i="79"/>
  <c r="AA1119" i="79"/>
  <c r="AA1117" i="79"/>
  <c r="AA1115" i="79"/>
  <c r="AA1122" i="79"/>
  <c r="AA1114" i="79"/>
  <c r="AA1121" i="79"/>
  <c r="AA1123" i="79"/>
  <c r="AA1118" i="79"/>
  <c r="AA1116" i="79"/>
  <c r="Z565" i="79"/>
  <c r="Z567" i="79"/>
  <c r="Z573" i="79"/>
  <c r="E73" i="43" s="1"/>
  <c r="Z751" i="79"/>
  <c r="Z754" i="79"/>
  <c r="Z750" i="79"/>
  <c r="Z748" i="79"/>
  <c r="Z753" i="79"/>
  <c r="Z749" i="79"/>
  <c r="Z755" i="79"/>
  <c r="Z752" i="79"/>
  <c r="Z1120" i="79"/>
  <c r="Z1115" i="79"/>
  <c r="Z1116" i="79"/>
  <c r="Z1119" i="79"/>
  <c r="Z1114" i="79"/>
  <c r="Z1118" i="79"/>
  <c r="Z1117" i="79"/>
  <c r="Z1121" i="79"/>
  <c r="Z1122" i="79"/>
  <c r="Z569" i="79"/>
  <c r="AB751" i="79"/>
  <c r="AB753" i="79"/>
  <c r="AB755" i="79"/>
  <c r="AB750" i="79"/>
  <c r="AB748" i="79"/>
  <c r="AB749" i="79"/>
  <c r="AB752" i="79"/>
  <c r="AB754" i="79"/>
  <c r="AB1121" i="79"/>
  <c r="AB1115" i="79"/>
  <c r="AB1116" i="79"/>
  <c r="AB1122" i="79"/>
  <c r="AB1117" i="79"/>
  <c r="AB1123" i="79"/>
  <c r="AB1120" i="79"/>
  <c r="AB1118" i="79"/>
  <c r="AB1119" i="79"/>
  <c r="AB1114" i="79"/>
  <c r="AA749" i="79"/>
  <c r="AA751" i="79"/>
  <c r="AA750" i="79"/>
  <c r="AA748" i="79"/>
  <c r="AA754" i="79"/>
  <c r="AA755" i="79"/>
  <c r="AA753" i="79"/>
  <c r="AA752" i="79"/>
  <c r="Y568" i="79"/>
  <c r="Y569" i="79"/>
  <c r="Z937" i="79"/>
  <c r="Z931" i="79"/>
  <c r="Z938" i="79"/>
  <c r="Z933" i="79"/>
  <c r="Z939" i="79"/>
  <c r="Z936" i="79"/>
  <c r="Z934" i="79"/>
  <c r="Z935" i="79"/>
  <c r="Z932" i="79"/>
  <c r="Z566" i="79"/>
  <c r="Y385" i="79"/>
  <c r="Y387" i="79"/>
  <c r="L82" i="43"/>
  <c r="AB931" i="79"/>
  <c r="AB938" i="79"/>
  <c r="AB933" i="79"/>
  <c r="AB937" i="79"/>
  <c r="AB936" i="79"/>
  <c r="AB939" i="79"/>
  <c r="AB935" i="79"/>
  <c r="AB934" i="79"/>
  <c r="AB932" i="79"/>
  <c r="Z571" i="79"/>
  <c r="Y383" i="79"/>
  <c r="Y382" i="79"/>
  <c r="AA1125" i="79"/>
  <c r="F82" i="43" s="1"/>
  <c r="K82" i="43"/>
  <c r="Y936" i="79"/>
  <c r="Y934" i="79"/>
  <c r="AA935" i="79"/>
  <c r="AA939" i="79"/>
  <c r="AA934" i="79"/>
  <c r="AA933" i="79"/>
  <c r="AA937" i="79"/>
  <c r="AA931" i="79"/>
  <c r="AA936" i="79"/>
  <c r="AA932" i="79"/>
  <c r="AA938" i="79"/>
  <c r="P15" i="47"/>
  <c r="AA388" i="79"/>
  <c r="F69" i="43" s="1"/>
  <c r="D82" i="43"/>
  <c r="Y1124" i="79"/>
  <c r="D81" i="43" s="1"/>
  <c r="P17" i="47"/>
  <c r="P18" i="47"/>
  <c r="P21" i="47"/>
  <c r="P24" i="47"/>
  <c r="Q22" i="47"/>
  <c r="Q25" i="47"/>
  <c r="E94" i="43"/>
  <c r="P19" i="47"/>
  <c r="P22" i="47"/>
  <c r="Q23" i="47"/>
  <c r="P16" i="47"/>
  <c r="P25" i="47"/>
  <c r="P23" i="47"/>
  <c r="Q18" i="47"/>
  <c r="Q16" i="47"/>
  <c r="P26" i="47"/>
  <c r="Q20" i="47"/>
  <c r="M64" i="43"/>
  <c r="Y204" i="79"/>
  <c r="F94" i="43"/>
  <c r="D93" i="43"/>
  <c r="Y261" i="46"/>
  <c r="D57" i="43" s="1"/>
  <c r="D94" i="43"/>
  <c r="F93" i="43"/>
  <c r="D58" i="43"/>
  <c r="M58" i="43" s="1"/>
  <c r="Q34" i="47"/>
  <c r="Q40" i="47"/>
  <c r="Q41" i="47"/>
  <c r="Q36" i="47"/>
  <c r="Q30" i="47"/>
  <c r="Q35" i="47"/>
  <c r="Q37" i="47"/>
  <c r="Q38" i="47"/>
  <c r="Q39" i="47"/>
  <c r="Q33" i="47"/>
  <c r="Q32" i="47"/>
  <c r="AA391" i="46"/>
  <c r="F60" i="43" s="1"/>
  <c r="K45" i="47" s="1"/>
  <c r="N51" i="47"/>
  <c r="AB521" i="46"/>
  <c r="G63" i="43" s="1"/>
  <c r="AA521" i="46"/>
  <c r="F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Z391" i="46"/>
  <c r="E60" i="43" s="1"/>
  <c r="Z261" i="46"/>
  <c r="Y391" i="46"/>
  <c r="D54" i="43"/>
  <c r="D55" i="43"/>
  <c r="E54" i="43"/>
  <c r="O80" i="47" l="1"/>
  <c r="AC383" i="79"/>
  <c r="P39" i="47"/>
  <c r="M54" i="43"/>
  <c r="M45" i="47"/>
  <c r="Z756" i="79"/>
  <c r="E75" i="43" s="1"/>
  <c r="Y572" i="79"/>
  <c r="D72" i="43" s="1"/>
  <c r="AC382" i="79"/>
  <c r="AC384" i="79"/>
  <c r="AC205" i="79"/>
  <c r="G104" i="43" s="1"/>
  <c r="AC521" i="46"/>
  <c r="AC523" i="46" s="1"/>
  <c r="M55" i="43"/>
  <c r="AC261" i="46"/>
  <c r="AC263" i="46" s="1"/>
  <c r="AC388" i="46"/>
  <c r="AC567" i="79"/>
  <c r="AC390" i="46"/>
  <c r="AC200" i="79"/>
  <c r="AC199" i="79"/>
  <c r="AC1115" i="79"/>
  <c r="AC1116" i="79"/>
  <c r="AC750" i="79"/>
  <c r="AC1118" i="79"/>
  <c r="AC754" i="79"/>
  <c r="AC749" i="79"/>
  <c r="AC1114" i="79"/>
  <c r="AC748" i="79"/>
  <c r="AC932" i="79"/>
  <c r="AC1122" i="79"/>
  <c r="AC1120" i="79"/>
  <c r="AC201" i="79"/>
  <c r="AC389" i="46"/>
  <c r="AC133" i="46"/>
  <c r="AC1117" i="79"/>
  <c r="AC1119" i="79"/>
  <c r="AC934" i="79"/>
  <c r="AC571" i="79"/>
  <c r="AC753" i="79"/>
  <c r="AC1123" i="79"/>
  <c r="AC751" i="79"/>
  <c r="AC1121" i="79"/>
  <c r="AC752" i="79"/>
  <c r="AC202" i="79"/>
  <c r="AC203" i="79"/>
  <c r="AC566" i="79"/>
  <c r="D79" i="43"/>
  <c r="AC941" i="79"/>
  <c r="K104" i="43" s="1"/>
  <c r="AC935" i="79"/>
  <c r="AC387" i="79"/>
  <c r="AC568" i="79"/>
  <c r="M73" i="43"/>
  <c r="AC573" i="79"/>
  <c r="AC392" i="46"/>
  <c r="E104" i="43" s="1"/>
  <c r="AC565" i="79"/>
  <c r="AC937" i="79"/>
  <c r="AC389" i="79"/>
  <c r="H104" i="43" s="1"/>
  <c r="AC569" i="79"/>
  <c r="AC386" i="79"/>
  <c r="AC385" i="79"/>
  <c r="AC570" i="79"/>
  <c r="AC931" i="79"/>
  <c r="AC933" i="79"/>
  <c r="AC1125" i="79"/>
  <c r="L104" i="43" s="1"/>
  <c r="AC936" i="79"/>
  <c r="AC755" i="79"/>
  <c r="AC939" i="79"/>
  <c r="AC938" i="79"/>
  <c r="AC757" i="79"/>
  <c r="D103" i="43"/>
  <c r="C103" i="43"/>
  <c r="AB204" i="79"/>
  <c r="G66" i="43" s="1"/>
  <c r="E95" i="43"/>
  <c r="Z388" i="79"/>
  <c r="E69" i="43" s="1"/>
  <c r="AA204" i="79"/>
  <c r="F66" i="43" s="1"/>
  <c r="AB388" i="79"/>
  <c r="G69" i="43" s="1"/>
  <c r="AA572" i="79"/>
  <c r="F72" i="43" s="1"/>
  <c r="P30" i="47"/>
  <c r="P37" i="47"/>
  <c r="P33" i="47"/>
  <c r="P56" i="47"/>
  <c r="P32" i="47"/>
  <c r="AB572" i="79"/>
  <c r="G72" i="43" s="1"/>
  <c r="H97" i="43"/>
  <c r="P48" i="47"/>
  <c r="K95" i="43"/>
  <c r="P54" i="47"/>
  <c r="P34" i="47"/>
  <c r="P40" i="47"/>
  <c r="Z204" i="79"/>
  <c r="E66" i="43" s="1"/>
  <c r="Y940" i="79"/>
  <c r="D78" i="43" s="1"/>
  <c r="H94" i="43"/>
  <c r="H96" i="43"/>
  <c r="P51" i="47"/>
  <c r="K94" i="43"/>
  <c r="I99" i="43"/>
  <c r="H93" i="43"/>
  <c r="H98" i="43"/>
  <c r="P55" i="47"/>
  <c r="AB1124" i="79"/>
  <c r="G81" i="43" s="1"/>
  <c r="J99" i="43"/>
  <c r="I95" i="43"/>
  <c r="P50" i="47"/>
  <c r="K101" i="43"/>
  <c r="M76" i="43"/>
  <c r="J98" i="43"/>
  <c r="M70" i="43"/>
  <c r="K97" i="43"/>
  <c r="L100" i="43"/>
  <c r="J97" i="43"/>
  <c r="P47" i="47"/>
  <c r="P35" i="47"/>
  <c r="P38" i="47"/>
  <c r="I81" i="43"/>
  <c r="I93" i="43"/>
  <c r="P53" i="47"/>
  <c r="P36" i="47"/>
  <c r="P31" i="47"/>
  <c r="H95" i="43"/>
  <c r="I98" i="43"/>
  <c r="L94" i="43"/>
  <c r="M61" i="43"/>
  <c r="P46" i="47"/>
  <c r="P52" i="47"/>
  <c r="P41" i="47"/>
  <c r="J96" i="43"/>
  <c r="L95" i="43"/>
  <c r="K93" i="43"/>
  <c r="P45" i="47"/>
  <c r="P49" i="47"/>
  <c r="L102" i="43"/>
  <c r="I94" i="43"/>
  <c r="Z572" i="79"/>
  <c r="E72" i="43" s="1"/>
  <c r="K99" i="43"/>
  <c r="J93" i="43"/>
  <c r="L93" i="43"/>
  <c r="Z1124" i="79"/>
  <c r="E81" i="43" s="1"/>
  <c r="G97" i="43"/>
  <c r="K81" i="43"/>
  <c r="L81" i="43"/>
  <c r="L98" i="43"/>
  <c r="J94" i="43"/>
  <c r="L97" i="43"/>
  <c r="J95" i="43"/>
  <c r="I96" i="43"/>
  <c r="K100" i="43"/>
  <c r="AA756" i="79"/>
  <c r="F75" i="43" s="1"/>
  <c r="I97" i="43"/>
  <c r="K96" i="43"/>
  <c r="Y388" i="79"/>
  <c r="D69" i="43" s="1"/>
  <c r="L99" i="43"/>
  <c r="M82" i="43"/>
  <c r="K98" i="43"/>
  <c r="J81" i="43"/>
  <c r="Z940" i="79"/>
  <c r="E78" i="43" s="1"/>
  <c r="L101" i="43"/>
  <c r="AA940" i="79"/>
  <c r="F78" i="43" s="1"/>
  <c r="H81" i="43"/>
  <c r="AB940" i="79"/>
  <c r="G78" i="43" s="1"/>
  <c r="AB756" i="79"/>
  <c r="G75" i="43" s="1"/>
  <c r="L96" i="43"/>
  <c r="J100" i="43"/>
  <c r="AA1124" i="79"/>
  <c r="F81" i="43" s="1"/>
  <c r="Q61" i="47"/>
  <c r="P62" i="47"/>
  <c r="P66" i="47"/>
  <c r="P69" i="47"/>
  <c r="P67" i="47"/>
  <c r="P61" i="47"/>
  <c r="P71" i="47"/>
  <c r="P70" i="47"/>
  <c r="P68" i="47"/>
  <c r="P64" i="47"/>
  <c r="P60" i="47"/>
  <c r="P63" i="47"/>
  <c r="P65" i="47"/>
  <c r="Q27" i="47"/>
  <c r="Q29" i="47" s="1"/>
  <c r="Q42" i="47" s="1"/>
  <c r="Q44" i="47" s="1"/>
  <c r="P27" i="47"/>
  <c r="P29" i="47" s="1"/>
  <c r="Q60" i="47"/>
  <c r="Q67" i="47"/>
  <c r="Q69" i="47"/>
  <c r="Q50" i="47"/>
  <c r="Q71" i="47"/>
  <c r="Q47" i="47"/>
  <c r="Q52" i="47"/>
  <c r="E93" i="43"/>
  <c r="Q65" i="47"/>
  <c r="Q45" i="47"/>
  <c r="Q62" i="47"/>
  <c r="G94" i="43"/>
  <c r="Q54" i="47"/>
  <c r="Q48" i="47"/>
  <c r="Q70" i="47"/>
  <c r="Q64" i="47"/>
  <c r="Q63" i="47"/>
  <c r="Q66" i="47"/>
  <c r="Q56" i="47"/>
  <c r="Q49" i="47"/>
  <c r="Q53" i="47"/>
  <c r="Q55" i="47"/>
  <c r="G95" i="43"/>
  <c r="Q51" i="47"/>
  <c r="Q68" i="47"/>
  <c r="Q46" i="47"/>
  <c r="M67" i="43"/>
  <c r="G96" i="43"/>
  <c r="G93" i="43"/>
  <c r="F96" i="43"/>
  <c r="F95" i="43"/>
  <c r="D63" i="43"/>
  <c r="M63" i="43" s="1"/>
  <c r="K56" i="47"/>
  <c r="K54" i="47"/>
  <c r="K50" i="47"/>
  <c r="K51" i="47"/>
  <c r="K48" i="47"/>
  <c r="K55" i="47"/>
  <c r="K52" i="47"/>
  <c r="K46" i="47"/>
  <c r="K47" i="47"/>
  <c r="K49" i="47"/>
  <c r="K53" i="47"/>
  <c r="M47" i="47"/>
  <c r="M49" i="47"/>
  <c r="M54" i="47"/>
  <c r="M55" i="47"/>
  <c r="M5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38" i="47"/>
  <c r="J19" i="47"/>
  <c r="O45" i="47"/>
  <c r="O16" i="47"/>
  <c r="O46" i="47"/>
  <c r="O48" i="47"/>
  <c r="O62" i="47"/>
  <c r="O19" i="47"/>
  <c r="O64" i="47"/>
  <c r="O23" i="47"/>
  <c r="O60" i="47"/>
  <c r="O41" i="47"/>
  <c r="O52" i="47"/>
  <c r="O17" i="47"/>
  <c r="O40" i="47"/>
  <c r="O61" i="47"/>
  <c r="O35" i="47"/>
  <c r="O50" i="47"/>
  <c r="O49" i="47"/>
  <c r="J16" i="47"/>
  <c r="O20" i="47"/>
  <c r="O68" i="47"/>
  <c r="O32" i="47"/>
  <c r="I30" i="47"/>
  <c r="I15" i="47"/>
  <c r="J24" i="47"/>
  <c r="J20" i="47"/>
  <c r="J26" i="47"/>
  <c r="O25" i="47"/>
  <c r="O18" i="47"/>
  <c r="O24" i="47"/>
  <c r="O63" i="47"/>
  <c r="O54" i="47"/>
  <c r="O33" i="47"/>
  <c r="O31" i="47"/>
  <c r="O36" i="47"/>
  <c r="O37" i="47"/>
  <c r="O69" i="47"/>
  <c r="O30" i="47"/>
  <c r="O70" i="47"/>
  <c r="J17" i="47"/>
  <c r="J25" i="47"/>
  <c r="J22" i="47"/>
  <c r="O15" i="47"/>
  <c r="O26" i="47"/>
  <c r="O21" i="47"/>
  <c r="O71" i="47"/>
  <c r="O34"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M79" i="43" l="1"/>
  <c r="O85" i="47"/>
  <c r="O84" i="47"/>
  <c r="O75" i="47"/>
  <c r="O79" i="47"/>
  <c r="O78" i="47"/>
  <c r="O77" i="47"/>
  <c r="O76" i="47"/>
  <c r="O82" i="47"/>
  <c r="O83" i="47"/>
  <c r="O86" i="47"/>
  <c r="O81" i="47"/>
  <c r="J197" i="47"/>
  <c r="P210" i="47"/>
  <c r="O232" i="47"/>
  <c r="J236" i="47"/>
  <c r="K202" i="47"/>
  <c r="M230" i="47"/>
  <c r="O211" i="47"/>
  <c r="P196" i="47"/>
  <c r="N186" i="47"/>
  <c r="Q173" i="47"/>
  <c r="L183" i="47"/>
  <c r="J205" i="47"/>
  <c r="I229" i="47"/>
  <c r="M173" i="47"/>
  <c r="K216" i="47"/>
  <c r="L236" i="47"/>
  <c r="N188" i="47"/>
  <c r="K232" i="47"/>
  <c r="O212" i="47"/>
  <c r="M218" i="47"/>
  <c r="L210" i="47"/>
  <c r="P228" i="47"/>
  <c r="P231" i="47"/>
  <c r="N203" i="47"/>
  <c r="Q227" i="47"/>
  <c r="M57" i="43"/>
  <c r="J229" i="47"/>
  <c r="J218" i="47"/>
  <c r="J230" i="47"/>
  <c r="J228" i="47"/>
  <c r="J234" i="47"/>
  <c r="J210" i="47"/>
  <c r="J202" i="47"/>
  <c r="J195" i="47"/>
  <c r="J184" i="47"/>
  <c r="J187" i="47"/>
  <c r="J182" i="47"/>
  <c r="J181" i="47"/>
  <c r="J175" i="47"/>
  <c r="J172" i="47"/>
  <c r="J176" i="47"/>
  <c r="J235" i="47"/>
  <c r="J227" i="47"/>
  <c r="J216" i="47"/>
  <c r="J219" i="47"/>
  <c r="J217" i="47"/>
  <c r="J215" i="47"/>
  <c r="E30" i="43"/>
  <c r="J200" i="47"/>
  <c r="J190" i="47"/>
  <c r="J196" i="47"/>
  <c r="J185" i="47"/>
  <c r="J180" i="47"/>
  <c r="J201" i="47"/>
  <c r="J165" i="47"/>
  <c r="J166" i="47"/>
  <c r="J173" i="47"/>
  <c r="J233" i="47"/>
  <c r="J225" i="47"/>
  <c r="J214" i="47"/>
  <c r="J211" i="47"/>
  <c r="J232" i="47"/>
  <c r="J213" i="47"/>
  <c r="J206" i="47"/>
  <c r="J198" i="47"/>
  <c r="J188" i="47"/>
  <c r="J191" i="47"/>
  <c r="J183" i="47"/>
  <c r="J199" i="47"/>
  <c r="J167" i="47"/>
  <c r="J169" i="47"/>
  <c r="J170" i="47"/>
  <c r="Q219" i="47"/>
  <c r="Q201" i="47"/>
  <c r="Q199" i="47"/>
  <c r="Q166" i="47"/>
  <c r="Q175" i="47"/>
  <c r="Q170" i="47"/>
  <c r="Q172" i="47"/>
  <c r="Q216" i="47"/>
  <c r="Q233" i="47"/>
  <c r="Q230" i="47"/>
  <c r="Q202" i="47"/>
  <c r="Q186" i="47"/>
  <c r="Q195" i="47"/>
  <c r="Q232" i="47"/>
  <c r="Q210" i="47"/>
  <c r="Q234" i="47"/>
  <c r="Q200" i="47"/>
  <c r="Q171" i="47"/>
  <c r="Q174" i="47"/>
  <c r="Q215" i="47"/>
  <c r="Q229" i="47"/>
  <c r="Q226" i="47"/>
  <c r="Q218" i="47"/>
  <c r="Q203" i="47"/>
  <c r="Q206" i="47"/>
  <c r="Q204" i="47"/>
  <c r="Q205" i="47"/>
  <c r="Q189" i="47"/>
  <c r="Q228" i="47"/>
  <c r="Q235" i="47"/>
  <c r="Q220" i="47"/>
  <c r="Q217" i="47"/>
  <c r="Q212" i="47"/>
  <c r="Q188" i="47"/>
  <c r="Q213" i="47"/>
  <c r="Q196" i="47"/>
  <c r="Q191" i="47"/>
  <c r="Q225" i="47"/>
  <c r="Q182" i="47"/>
  <c r="Q180" i="47"/>
  <c r="Q181" i="47"/>
  <c r="Q165" i="47"/>
  <c r="Q176" i="47"/>
  <c r="Q169" i="47"/>
  <c r="Q214" i="47"/>
  <c r="Q187" i="47"/>
  <c r="Q231" i="47"/>
  <c r="N227" i="47"/>
  <c r="N217" i="47"/>
  <c r="N191" i="47"/>
  <c r="N165" i="47"/>
  <c r="K210" i="47"/>
  <c r="K218" i="47"/>
  <c r="K187" i="47"/>
  <c r="K165" i="47"/>
  <c r="K200" i="47"/>
  <c r="O165" i="47"/>
  <c r="O206" i="47"/>
  <c r="O226" i="47"/>
  <c r="O230" i="47"/>
  <c r="M233" i="47"/>
  <c r="M165" i="47"/>
  <c r="M174" i="47"/>
  <c r="L234" i="47"/>
  <c r="I150" i="47"/>
  <c r="I182" i="47"/>
  <c r="I204" i="47"/>
  <c r="J174" i="47"/>
  <c r="J203" i="47"/>
  <c r="J204" i="47"/>
  <c r="J212" i="47"/>
  <c r="P176" i="47"/>
  <c r="P197" i="47"/>
  <c r="Q198" i="47"/>
  <c r="P191" i="47"/>
  <c r="Q168" i="47"/>
  <c r="Q184" i="47"/>
  <c r="Q211" i="47"/>
  <c r="N215" i="47"/>
  <c r="N176" i="47"/>
  <c r="N229" i="47"/>
  <c r="N196" i="47"/>
  <c r="N190" i="47"/>
  <c r="N169" i="47"/>
  <c r="N200" i="47"/>
  <c r="N175" i="47"/>
  <c r="N187" i="47"/>
  <c r="N210" i="47"/>
  <c r="N220" i="47"/>
  <c r="N197" i="47"/>
  <c r="N213" i="47"/>
  <c r="N199" i="47"/>
  <c r="N232" i="47"/>
  <c r="N185" i="47"/>
  <c r="N184" i="47"/>
  <c r="N226" i="47"/>
  <c r="N231" i="47"/>
  <c r="N174" i="47"/>
  <c r="N205" i="47"/>
  <c r="N204" i="47"/>
  <c r="N214" i="47"/>
  <c r="N172" i="47"/>
  <c r="N173" i="47"/>
  <c r="N236" i="47"/>
  <c r="N195" i="47"/>
  <c r="N211" i="47"/>
  <c r="N167" i="47"/>
  <c r="N189" i="47"/>
  <c r="N228" i="47"/>
  <c r="N225" i="47"/>
  <c r="N235" i="47"/>
  <c r="K225" i="47"/>
  <c r="K176" i="47"/>
  <c r="K229" i="47"/>
  <c r="O174" i="47"/>
  <c r="O198" i="47"/>
  <c r="N182" i="47"/>
  <c r="Q236" i="47"/>
  <c r="M215" i="47"/>
  <c r="L229" i="47"/>
  <c r="I190" i="47"/>
  <c r="I231" i="47"/>
  <c r="I232" i="47"/>
  <c r="K206" i="47"/>
  <c r="Q190" i="47"/>
  <c r="I227" i="47"/>
  <c r="I211" i="47"/>
  <c r="I219" i="47"/>
  <c r="I226" i="47"/>
  <c r="I228" i="47"/>
  <c r="I217" i="47"/>
  <c r="I189" i="47"/>
  <c r="I202" i="47"/>
  <c r="I203" i="47"/>
  <c r="I186" i="47"/>
  <c r="I197" i="47"/>
  <c r="I166" i="47"/>
  <c r="I185" i="47"/>
  <c r="I170" i="47"/>
  <c r="I174" i="47"/>
  <c r="I221" i="47"/>
  <c r="I233" i="47"/>
  <c r="I214" i="47"/>
  <c r="I218" i="47"/>
  <c r="I210" i="47"/>
  <c r="I212" i="47"/>
  <c r="E29" i="43"/>
  <c r="I200" i="47"/>
  <c r="I201" i="47"/>
  <c r="I167" i="47"/>
  <c r="I187" i="47"/>
  <c r="I184" i="47"/>
  <c r="I181" i="47"/>
  <c r="I171" i="47"/>
  <c r="I175" i="47"/>
  <c r="I235" i="47"/>
  <c r="I216" i="47"/>
  <c r="I230" i="47"/>
  <c r="I234" i="47"/>
  <c r="I215" i="47"/>
  <c r="I236" i="47"/>
  <c r="I196" i="47"/>
  <c r="I206" i="47"/>
  <c r="I195" i="47"/>
  <c r="I199" i="47"/>
  <c r="I198" i="47"/>
  <c r="I183" i="47"/>
  <c r="I165" i="47"/>
  <c r="I168" i="47"/>
  <c r="I172" i="47"/>
  <c r="I176" i="47"/>
  <c r="M226" i="47"/>
  <c r="M189" i="47"/>
  <c r="M170" i="47"/>
  <c r="M225" i="47"/>
  <c r="M180" i="47"/>
  <c r="M213" i="47"/>
  <c r="M203" i="47"/>
  <c r="M169" i="47"/>
  <c r="M232" i="47"/>
  <c r="M205" i="47"/>
  <c r="M229" i="47"/>
  <c r="M187" i="47"/>
  <c r="M220" i="47"/>
  <c r="M227" i="47"/>
  <c r="M212" i="47"/>
  <c r="M188" i="47"/>
  <c r="M176" i="47"/>
  <c r="M221" i="47"/>
  <c r="M196" i="47"/>
  <c r="M185" i="47"/>
  <c r="M167" i="47"/>
  <c r="M195" i="47"/>
  <c r="M228" i="47"/>
  <c r="M168" i="47"/>
  <c r="M191" i="47"/>
  <c r="M184" i="47"/>
  <c r="M236" i="47"/>
  <c r="M206" i="47"/>
  <c r="M190" i="47"/>
  <c r="M172" i="47"/>
  <c r="M231" i="47"/>
  <c r="M204" i="47"/>
  <c r="M186" i="47"/>
  <c r="M175" i="47"/>
  <c r="M197" i="47"/>
  <c r="M235" i="47"/>
  <c r="M166" i="47"/>
  <c r="M210" i="47"/>
  <c r="M200" i="47"/>
  <c r="M217" i="47"/>
  <c r="M198" i="47"/>
  <c r="M183" i="47"/>
  <c r="M234" i="47"/>
  <c r="M214" i="47"/>
  <c r="M181" i="47"/>
  <c r="M202" i="47"/>
  <c r="K221" i="47"/>
  <c r="K212" i="47"/>
  <c r="K196" i="47"/>
  <c r="K175" i="47"/>
  <c r="K172" i="47"/>
  <c r="K214" i="47"/>
  <c r="K213" i="47"/>
  <c r="K198" i="47"/>
  <c r="K166" i="47"/>
  <c r="K201" i="47"/>
  <c r="K170" i="47"/>
  <c r="K180" i="47"/>
  <c r="E31" i="43"/>
  <c r="K219" i="47"/>
  <c r="K236" i="47"/>
  <c r="K228" i="47"/>
  <c r="K204" i="47"/>
  <c r="K231" i="47"/>
  <c r="K195" i="47"/>
  <c r="K189" i="47"/>
  <c r="K230" i="47"/>
  <c r="K184" i="47"/>
  <c r="K173" i="47"/>
  <c r="K185" i="47"/>
  <c r="K205" i="47"/>
  <c r="K215" i="47"/>
  <c r="K211" i="47"/>
  <c r="K171" i="47"/>
  <c r="K235" i="47"/>
  <c r="K203" i="47"/>
  <c r="K191" i="47"/>
  <c r="K190" i="47"/>
  <c r="K169" i="47"/>
  <c r="K183" i="47"/>
  <c r="K197" i="47"/>
  <c r="K234" i="47"/>
  <c r="L81" i="47"/>
  <c r="L213" i="47"/>
  <c r="L175" i="47"/>
  <c r="L203" i="47"/>
  <c r="L181" i="47"/>
  <c r="L232" i="47"/>
  <c r="L188" i="47"/>
  <c r="L233" i="47"/>
  <c r="L230" i="47"/>
  <c r="L225" i="47"/>
  <c r="L197" i="47"/>
  <c r="L169" i="47"/>
  <c r="L228" i="47"/>
  <c r="L214" i="47"/>
  <c r="L195" i="47"/>
  <c r="L168" i="47"/>
  <c r="L226" i="47"/>
  <c r="L235" i="47"/>
  <c r="L190" i="47"/>
  <c r="L174" i="47"/>
  <c r="L182" i="47"/>
  <c r="L216" i="47"/>
  <c r="L219" i="47"/>
  <c r="L227" i="47"/>
  <c r="L186" i="47"/>
  <c r="L165" i="47"/>
  <c r="L217" i="47"/>
  <c r="E32" i="43"/>
  <c r="L184" i="47"/>
  <c r="L171" i="47"/>
  <c r="L215" i="47"/>
  <c r="L205" i="47"/>
  <c r="L204" i="47"/>
  <c r="L176" i="47"/>
  <c r="L191" i="47"/>
  <c r="L221" i="47"/>
  <c r="L166" i="47"/>
  <c r="L211" i="47"/>
  <c r="L201" i="47"/>
  <c r="L206" i="47"/>
  <c r="L167" i="47"/>
  <c r="L231" i="47"/>
  <c r="L199" i="47"/>
  <c r="L198" i="47"/>
  <c r="L170" i="47"/>
  <c r="L220" i="47"/>
  <c r="L196" i="47"/>
  <c r="L200" i="47"/>
  <c r="L212" i="47"/>
  <c r="H20" i="43"/>
  <c r="N216" i="47"/>
  <c r="N206" i="47"/>
  <c r="N183" i="47"/>
  <c r="N170" i="47"/>
  <c r="K220" i="47"/>
  <c r="K188" i="47"/>
  <c r="K181" i="47"/>
  <c r="K174" i="47"/>
  <c r="N168" i="47"/>
  <c r="K167" i="47"/>
  <c r="O196" i="47"/>
  <c r="O205" i="47"/>
  <c r="N212" i="47"/>
  <c r="N218" i="47"/>
  <c r="M171" i="47"/>
  <c r="M199" i="47"/>
  <c r="M201" i="47"/>
  <c r="L172" i="47"/>
  <c r="L202" i="47"/>
  <c r="L180" i="47"/>
  <c r="I173" i="47"/>
  <c r="I188" i="47"/>
  <c r="I191" i="47"/>
  <c r="I225" i="47"/>
  <c r="J168" i="47"/>
  <c r="J189" i="47"/>
  <c r="J226" i="47"/>
  <c r="J220" i="47"/>
  <c r="N201" i="47"/>
  <c r="P182" i="47"/>
  <c r="N171" i="47"/>
  <c r="K233" i="47"/>
  <c r="P213" i="47"/>
  <c r="P229" i="47"/>
  <c r="M216" i="47"/>
  <c r="Q167" i="47"/>
  <c r="Q183" i="47"/>
  <c r="N219" i="47"/>
  <c r="N180" i="47"/>
  <c r="N234" i="47"/>
  <c r="L218" i="47"/>
  <c r="I205" i="47"/>
  <c r="O98" i="47"/>
  <c r="O227" i="47"/>
  <c r="O210" i="47"/>
  <c r="O225" i="47"/>
  <c r="O229" i="47"/>
  <c r="O220" i="47"/>
  <c r="O234" i="47"/>
  <c r="O190" i="47"/>
  <c r="O203" i="47"/>
  <c r="O204" i="47"/>
  <c r="O185" i="47"/>
  <c r="O186" i="47"/>
  <c r="O184" i="47"/>
  <c r="O169" i="47"/>
  <c r="O168" i="47"/>
  <c r="O171" i="47"/>
  <c r="O219" i="47"/>
  <c r="O236" i="47"/>
  <c r="O217" i="47"/>
  <c r="O221" i="47"/>
  <c r="O213" i="47"/>
  <c r="O231" i="47"/>
  <c r="O188" i="47"/>
  <c r="O201" i="47"/>
  <c r="O202" i="47"/>
  <c r="O191" i="47"/>
  <c r="O181" i="47"/>
  <c r="O182" i="47"/>
  <c r="O173" i="47"/>
  <c r="O172" i="47"/>
  <c r="O175" i="47"/>
  <c r="O235" i="47"/>
  <c r="O216" i="47"/>
  <c r="O233" i="47"/>
  <c r="O214" i="47"/>
  <c r="O218" i="47"/>
  <c r="O215" i="47"/>
  <c r="O197" i="47"/>
  <c r="O199" i="47"/>
  <c r="O200" i="47"/>
  <c r="O183" i="47"/>
  <c r="O187" i="47"/>
  <c r="O180" i="47"/>
  <c r="O170" i="47"/>
  <c r="O176" i="47"/>
  <c r="O166" i="47"/>
  <c r="P230" i="47"/>
  <c r="P169" i="47"/>
  <c r="P187" i="47"/>
  <c r="P185" i="47"/>
  <c r="P188" i="47"/>
  <c r="P211" i="47"/>
  <c r="P227" i="47"/>
  <c r="P216" i="47"/>
  <c r="P203" i="47"/>
  <c r="P235" i="47"/>
  <c r="P174" i="47"/>
  <c r="P212" i="47"/>
  <c r="P233" i="47"/>
  <c r="P215" i="47"/>
  <c r="P205" i="47"/>
  <c r="P181" i="47"/>
  <c r="P204" i="47"/>
  <c r="P170" i="47"/>
  <c r="P165" i="47"/>
  <c r="P202" i="47"/>
  <c r="P195" i="47"/>
  <c r="P190" i="47"/>
  <c r="P198" i="47"/>
  <c r="P189" i="47"/>
  <c r="P232" i="47"/>
  <c r="P218" i="47"/>
  <c r="P180" i="47"/>
  <c r="P200" i="47"/>
  <c r="P184" i="47"/>
  <c r="P183" i="47"/>
  <c r="P167" i="47"/>
  <c r="P236" i="47"/>
  <c r="P234" i="47"/>
  <c r="P221" i="47"/>
  <c r="P219" i="47"/>
  <c r="P201" i="47"/>
  <c r="P168" i="47"/>
  <c r="P173" i="47"/>
  <c r="P171" i="47"/>
  <c r="P199" i="47"/>
  <c r="P225" i="47"/>
  <c r="P186" i="47"/>
  <c r="P214" i="47"/>
  <c r="P217" i="47"/>
  <c r="N221" i="47"/>
  <c r="N198" i="47"/>
  <c r="N181" i="47"/>
  <c r="N166" i="47"/>
  <c r="K227" i="47"/>
  <c r="K199" i="47"/>
  <c r="K182" i="47"/>
  <c r="N233" i="47"/>
  <c r="K217" i="47"/>
  <c r="O167" i="47"/>
  <c r="O189" i="47"/>
  <c r="O195" i="47"/>
  <c r="O228" i="47"/>
  <c r="N202" i="47"/>
  <c r="K226" i="47"/>
  <c r="P206" i="47"/>
  <c r="M219" i="47"/>
  <c r="M211" i="47"/>
  <c r="L185" i="47"/>
  <c r="L187" i="47"/>
  <c r="L189" i="47"/>
  <c r="I169" i="47"/>
  <c r="I180" i="47"/>
  <c r="I220" i="47"/>
  <c r="I213" i="47"/>
  <c r="Q185" i="47"/>
  <c r="J171" i="47"/>
  <c r="J186" i="47"/>
  <c r="J221" i="47"/>
  <c r="J231" i="47"/>
  <c r="K186" i="47"/>
  <c r="P172" i="47"/>
  <c r="P166" i="47"/>
  <c r="K168" i="47"/>
  <c r="P226" i="47"/>
  <c r="P220" i="47"/>
  <c r="L173" i="47"/>
  <c r="M182" i="47"/>
  <c r="P175" i="47"/>
  <c r="Q197" i="47"/>
  <c r="Q221" i="47"/>
  <c r="N230" i="47"/>
  <c r="AC204" i="79"/>
  <c r="AC206" i="79" s="1"/>
  <c r="J104" i="43"/>
  <c r="I104" i="43"/>
  <c r="M75" i="43"/>
  <c r="M66" i="43"/>
  <c r="M69" i="43"/>
  <c r="M60" i="43"/>
  <c r="M72" i="43"/>
  <c r="Q82" i="47"/>
  <c r="P83" i="47"/>
  <c r="AC391" i="46"/>
  <c r="AC393" i="46" s="1"/>
  <c r="AC1124" i="79"/>
  <c r="AC1126" i="79" s="1"/>
  <c r="AC756" i="79"/>
  <c r="AC758" i="79" s="1"/>
  <c r="AC572" i="79"/>
  <c r="AC574" i="79" s="1"/>
  <c r="AC388" i="79"/>
  <c r="AC390" i="79" s="1"/>
  <c r="AC940" i="79"/>
  <c r="AC942" i="79" s="1"/>
  <c r="R15" i="47"/>
  <c r="M82" i="47"/>
  <c r="N84" i="47"/>
  <c r="L103" i="43"/>
  <c r="F103" i="43"/>
  <c r="H103" i="43"/>
  <c r="L85" i="47"/>
  <c r="L77" i="47"/>
  <c r="R26" i="47"/>
  <c r="L82" i="47"/>
  <c r="L86" i="47"/>
  <c r="L75" i="47"/>
  <c r="L98" i="47"/>
  <c r="I103" i="43"/>
  <c r="L79" i="47"/>
  <c r="G103" i="43"/>
  <c r="J103" i="43"/>
  <c r="L83" i="47"/>
  <c r="L78" i="47"/>
  <c r="K103" i="43"/>
  <c r="L76" i="47"/>
  <c r="L80" i="47"/>
  <c r="E103" i="43"/>
  <c r="L84" i="47"/>
  <c r="R18" i="47"/>
  <c r="L93" i="47"/>
  <c r="L100" i="47"/>
  <c r="L92" i="47"/>
  <c r="L110" i="47"/>
  <c r="L94" i="47"/>
  <c r="L90" i="47"/>
  <c r="L101" i="47"/>
  <c r="L95" i="47"/>
  <c r="L99" i="47"/>
  <c r="L97" i="47"/>
  <c r="L96" i="47"/>
  <c r="L91" i="47"/>
  <c r="Q106"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N78" i="47"/>
  <c r="N85" i="47"/>
  <c r="N86" i="47"/>
  <c r="P101" i="47"/>
  <c r="P84" i="47"/>
  <c r="N77" i="47"/>
  <c r="O101" i="47"/>
  <c r="N80" i="47"/>
  <c r="N82" i="47"/>
  <c r="N101" i="47"/>
  <c r="P75" i="47"/>
  <c r="N95" i="47"/>
  <c r="P115" i="47"/>
  <c r="N75" i="47"/>
  <c r="P106" i="47"/>
  <c r="N81" i="47"/>
  <c r="N93" i="47"/>
  <c r="N97" i="47"/>
  <c r="N76" i="47"/>
  <c r="N79" i="47"/>
  <c r="N83" i="47"/>
  <c r="N90" i="47"/>
  <c r="N113" i="47"/>
  <c r="Q99" i="47"/>
  <c r="Q83" i="47"/>
  <c r="P95" i="47"/>
  <c r="Q85" i="47"/>
  <c r="Q92" i="47"/>
  <c r="L126" i="47"/>
  <c r="Q109" i="47"/>
  <c r="Q112" i="47"/>
  <c r="Q127" i="47"/>
  <c r="Q79" i="47"/>
  <c r="P109" i="47"/>
  <c r="Q105" i="47"/>
  <c r="Q114" i="47"/>
  <c r="Q131" i="47"/>
  <c r="Q113" i="47"/>
  <c r="Q93" i="47"/>
  <c r="N152" i="47"/>
  <c r="M92" i="47"/>
  <c r="Q98" i="47"/>
  <c r="Q90" i="47"/>
  <c r="Q75" i="47"/>
  <c r="Q78" i="47"/>
  <c r="Q91" i="47"/>
  <c r="Q120" i="47"/>
  <c r="Q115" i="47"/>
  <c r="P120" i="47"/>
  <c r="P114" i="47"/>
  <c r="P76" i="47"/>
  <c r="N153" i="47"/>
  <c r="N92" i="47"/>
  <c r="N111" i="47"/>
  <c r="N107" i="47"/>
  <c r="P90" i="47"/>
  <c r="P108" i="47"/>
  <c r="P110" i="47"/>
  <c r="P92" i="47"/>
  <c r="P113" i="47"/>
  <c r="P77" i="47"/>
  <c r="M98" i="47"/>
  <c r="L156" i="47"/>
  <c r="L129" i="47"/>
  <c r="L124" i="47"/>
  <c r="P97" i="47"/>
  <c r="P93" i="47"/>
  <c r="P105" i="47"/>
  <c r="P85" i="47"/>
  <c r="P91" i="47"/>
  <c r="P79" i="47"/>
  <c r="L131" i="47"/>
  <c r="P112" i="47"/>
  <c r="P107" i="47"/>
  <c r="P96" i="47"/>
  <c r="P86" i="47"/>
  <c r="O114" i="47"/>
  <c r="N155" i="47"/>
  <c r="P94" i="47"/>
  <c r="P99" i="47"/>
  <c r="P116" i="47"/>
  <c r="P130" i="47"/>
  <c r="P111" i="47"/>
  <c r="P98" i="47"/>
  <c r="P81" i="47"/>
  <c r="P78" i="47"/>
  <c r="P82" i="47"/>
  <c r="O116" i="47"/>
  <c r="O97" i="47"/>
  <c r="Q130" i="47"/>
  <c r="Q157" i="47"/>
  <c r="M116" i="47"/>
  <c r="O113" i="47"/>
  <c r="O107" i="47"/>
  <c r="O141" i="47"/>
  <c r="O91" i="47"/>
  <c r="O128" i="47"/>
  <c r="O93" i="47"/>
  <c r="O108" i="47"/>
  <c r="M111" i="47"/>
  <c r="P140" i="47"/>
  <c r="Q124" i="47"/>
  <c r="Q123" i="47"/>
  <c r="Q135" i="47"/>
  <c r="Q121" i="47"/>
  <c r="O111" i="47"/>
  <c r="O110" i="47"/>
  <c r="Q136" i="47"/>
  <c r="Q129" i="47"/>
  <c r="Q122" i="47"/>
  <c r="O100" i="47"/>
  <c r="O109" i="47"/>
  <c r="O112" i="47"/>
  <c r="O137" i="47"/>
  <c r="O135" i="47"/>
  <c r="O120" i="47"/>
  <c r="O96" i="47"/>
  <c r="O124" i="47"/>
  <c r="O126" i="47"/>
  <c r="P160" i="47"/>
  <c r="N141" i="47"/>
  <c r="O105" i="47"/>
  <c r="O115" i="47"/>
  <c r="O106" i="47"/>
  <c r="Q126" i="47"/>
  <c r="O95" i="47"/>
  <c r="O90" i="47"/>
  <c r="O122" i="47"/>
  <c r="O127" i="47"/>
  <c r="Q128" i="47"/>
  <c r="M86" i="47"/>
  <c r="M93" i="47"/>
  <c r="M112" i="47"/>
  <c r="M78"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Q161" i="47"/>
  <c r="N114" i="47"/>
  <c r="M105" i="47"/>
  <c r="M91" i="47"/>
  <c r="M109" i="47"/>
  <c r="M99" i="47"/>
  <c r="M81" i="47"/>
  <c r="Q150" i="47"/>
  <c r="M154" i="47"/>
  <c r="L136" i="47"/>
  <c r="M83" i="47"/>
  <c r="M115" i="47"/>
  <c r="M101" i="47"/>
  <c r="M77" i="47"/>
  <c r="M106" i="47"/>
  <c r="Q151" i="47"/>
  <c r="M150" i="47"/>
  <c r="J107" i="47"/>
  <c r="L127" i="47"/>
  <c r="N122" i="47"/>
  <c r="N91" i="47"/>
  <c r="N99" i="47"/>
  <c r="N106" i="47"/>
  <c r="Q138" i="47"/>
  <c r="P125" i="47"/>
  <c r="Q146" i="47"/>
  <c r="L123" i="47"/>
  <c r="N98" i="47"/>
  <c r="N100" i="47"/>
  <c r="N109" i="47"/>
  <c r="N112" i="47"/>
  <c r="M124" i="47"/>
  <c r="O160" i="47"/>
  <c r="N135" i="47"/>
  <c r="O150" i="47"/>
  <c r="L128" i="47"/>
  <c r="N115" i="47"/>
  <c r="N105" i="47"/>
  <c r="N136" i="47"/>
  <c r="M135" i="47"/>
  <c r="N94" i="47"/>
  <c r="N137" i="47"/>
  <c r="N96" i="47"/>
  <c r="Q137" i="47"/>
  <c r="Q140" i="47"/>
  <c r="L142" i="47"/>
  <c r="M78" i="43"/>
  <c r="Q153" i="47"/>
  <c r="M81" i="43"/>
  <c r="O155" i="47"/>
  <c r="P155" i="47"/>
  <c r="O157" i="47"/>
  <c r="L121" i="47"/>
  <c r="L125" i="47"/>
  <c r="L151" i="47"/>
  <c r="N108" i="47"/>
  <c r="N144" i="47"/>
  <c r="P150" i="47"/>
  <c r="L161" i="47"/>
  <c r="P144" i="47"/>
  <c r="P153" i="47"/>
  <c r="O123" i="47"/>
  <c r="L140" i="47"/>
  <c r="N157" i="47"/>
  <c r="M136" i="47"/>
  <c r="N156" i="47"/>
  <c r="P146" i="47"/>
  <c r="P129" i="47"/>
  <c r="P161" i="47"/>
  <c r="O145" i="47"/>
  <c r="O131" i="47"/>
  <c r="O161" i="47"/>
  <c r="O151" i="47"/>
  <c r="O121" i="47"/>
  <c r="O139" i="47"/>
  <c r="L155" i="47"/>
  <c r="L160" i="47"/>
  <c r="L158" i="47"/>
  <c r="L135" i="47"/>
  <c r="N151" i="47"/>
  <c r="N140" i="47"/>
  <c r="N121" i="47"/>
  <c r="M126" i="47"/>
  <c r="M156" i="47"/>
  <c r="M155" i="47"/>
  <c r="M151" i="47"/>
  <c r="M127" i="47"/>
  <c r="N131" i="47"/>
  <c r="P135" i="47"/>
  <c r="P142" i="47"/>
  <c r="P152" i="47"/>
  <c r="L137" i="47"/>
  <c r="L154" i="47"/>
  <c r="M143" i="47"/>
  <c r="O140" i="47"/>
  <c r="L144" i="47"/>
  <c r="L157" i="47"/>
  <c r="L145" i="47"/>
  <c r="N138" i="47"/>
  <c r="M130" i="47"/>
  <c r="M131" i="47"/>
  <c r="P156" i="47"/>
  <c r="P128" i="47"/>
  <c r="O159" i="47"/>
  <c r="O138" i="47"/>
  <c r="O143" i="47"/>
  <c r="O142" i="47"/>
  <c r="O146" i="47"/>
  <c r="L146" i="47"/>
  <c r="L159" i="47"/>
  <c r="N143" i="47"/>
  <c r="N139" i="47"/>
  <c r="N129" i="47"/>
  <c r="N158" i="47"/>
  <c r="N159" i="47"/>
  <c r="M120" i="47"/>
  <c r="M121" i="47"/>
  <c r="M123" i="47"/>
  <c r="M159" i="47"/>
  <c r="M146" i="47"/>
  <c r="M145" i="47"/>
  <c r="N130" i="47"/>
  <c r="N142" i="47"/>
  <c r="N128" i="47"/>
  <c r="P137" i="47"/>
  <c r="P139" i="47"/>
  <c r="P154" i="47"/>
  <c r="Q154" i="47"/>
  <c r="Q158" i="47"/>
  <c r="M139" i="47"/>
  <c r="O144" i="47"/>
  <c r="O152" i="47"/>
  <c r="L150" i="47"/>
  <c r="N160" i="47"/>
  <c r="M144" i="47"/>
  <c r="M138" i="47"/>
  <c r="M141" i="47"/>
  <c r="M129" i="47"/>
  <c r="N127" i="47"/>
  <c r="M160" i="47"/>
  <c r="P143" i="47"/>
  <c r="P124" i="47"/>
  <c r="P151" i="47"/>
  <c r="O154" i="47"/>
  <c r="O130" i="47"/>
  <c r="O153" i="47"/>
  <c r="O129" i="47"/>
  <c r="L141" i="47"/>
  <c r="L153" i="47"/>
  <c r="L138" i="47"/>
  <c r="L143" i="47"/>
  <c r="N124" i="47"/>
  <c r="N120" i="47"/>
  <c r="M142" i="47"/>
  <c r="M137" i="47"/>
  <c r="M158" i="47"/>
  <c r="N123" i="47"/>
  <c r="M152" i="47"/>
  <c r="N125"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Q160" i="47"/>
  <c r="P123" i="47"/>
  <c r="P122" i="47"/>
  <c r="P141" i="47"/>
  <c r="P127" i="47"/>
  <c r="P138" i="47"/>
  <c r="Q57" i="47"/>
  <c r="Q59" i="47" s="1"/>
  <c r="Q72" i="47" s="1"/>
  <c r="Q74" i="47" s="1"/>
  <c r="R17" i="47"/>
  <c r="R25" i="47"/>
  <c r="R20" i="47"/>
  <c r="R22" i="47"/>
  <c r="R24" i="47"/>
  <c r="R19" i="47"/>
  <c r="R21" i="47"/>
  <c r="R16" i="47"/>
  <c r="R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R40" i="47" s="1"/>
  <c r="J35" i="47"/>
  <c r="R35" i="47" s="1"/>
  <c r="J51" i="47"/>
  <c r="J78" i="47"/>
  <c r="J55" i="47"/>
  <c r="J33" i="47"/>
  <c r="R33" i="47" s="1"/>
  <c r="J41" i="47"/>
  <c r="R41" i="47" s="1"/>
  <c r="J52" i="47"/>
  <c r="J66" i="47"/>
  <c r="J53" i="47"/>
  <c r="J49" i="47"/>
  <c r="J67" i="47"/>
  <c r="J37" i="47"/>
  <c r="R37" i="47" s="1"/>
  <c r="J31" i="47"/>
  <c r="R31" i="47" s="1"/>
  <c r="J46" i="47"/>
  <c r="J45" i="47"/>
  <c r="J75" i="47"/>
  <c r="J48" i="47"/>
  <c r="J62" i="47"/>
  <c r="J69" i="47"/>
  <c r="J60" i="47"/>
  <c r="J84" i="47"/>
  <c r="J68" i="47"/>
  <c r="J47" i="47"/>
  <c r="J38" i="47"/>
  <c r="R38" i="47" s="1"/>
  <c r="J86" i="47"/>
  <c r="J65" i="47"/>
  <c r="J36" i="47"/>
  <c r="R36" i="47" s="1"/>
  <c r="J63" i="47"/>
  <c r="J32" i="47"/>
  <c r="R32" i="47" s="1"/>
  <c r="J30" i="47"/>
  <c r="R30" i="47" s="1"/>
  <c r="J39" i="47"/>
  <c r="R39" i="47" s="1"/>
  <c r="J64" i="47"/>
  <c r="J71" i="47"/>
  <c r="J79" i="47"/>
  <c r="J81" i="47"/>
  <c r="J83" i="47"/>
  <c r="J56" i="47"/>
  <c r="J54" i="47"/>
  <c r="J77" i="47"/>
  <c r="J70" i="47"/>
  <c r="J85" i="47"/>
  <c r="J82" i="47"/>
  <c r="J50" i="47"/>
  <c r="J80" i="47"/>
  <c r="J34" i="47"/>
  <c r="R34" i="47" s="1"/>
  <c r="I27" i="47"/>
  <c r="I29" i="47" s="1"/>
  <c r="O27" i="47"/>
  <c r="O29" i="47" s="1"/>
  <c r="J27" i="47"/>
  <c r="J29" i="47" s="1"/>
  <c r="M27" i="47"/>
  <c r="M29" i="47" s="1"/>
  <c r="L27" i="47"/>
  <c r="L29" i="47" s="1"/>
  <c r="N27" i="47"/>
  <c r="N29" i="47" s="1"/>
  <c r="K29" i="47"/>
  <c r="H19" i="43" l="1"/>
  <c r="R229" i="47"/>
  <c r="R220" i="47"/>
  <c r="R191" i="47"/>
  <c r="R228" i="47"/>
  <c r="R172" i="47"/>
  <c r="R230" i="47"/>
  <c r="R212" i="47"/>
  <c r="R203" i="47"/>
  <c r="R231" i="47"/>
  <c r="R182" i="47"/>
  <c r="R225" i="47"/>
  <c r="R221" i="47"/>
  <c r="R176" i="47"/>
  <c r="R183" i="47"/>
  <c r="R206" i="47"/>
  <c r="R234" i="47"/>
  <c r="R175" i="47"/>
  <c r="R187" i="47"/>
  <c r="E43" i="43"/>
  <c r="R214" i="47"/>
  <c r="R170" i="47"/>
  <c r="R186" i="47"/>
  <c r="R211" i="47"/>
  <c r="R204" i="47"/>
  <c r="R232" i="47"/>
  <c r="R188" i="47"/>
  <c r="R198" i="47"/>
  <c r="R171" i="47"/>
  <c r="R185" i="47"/>
  <c r="R195" i="47"/>
  <c r="R180" i="47"/>
  <c r="R205" i="47"/>
  <c r="R213" i="47"/>
  <c r="R168" i="47"/>
  <c r="R199" i="47"/>
  <c r="R236" i="47"/>
  <c r="R216" i="47"/>
  <c r="R181" i="47"/>
  <c r="R201" i="47"/>
  <c r="R210" i="47"/>
  <c r="R166" i="47"/>
  <c r="R202" i="47"/>
  <c r="R226" i="47"/>
  <c r="R190" i="47"/>
  <c r="R196" i="47"/>
  <c r="R167" i="47"/>
  <c r="R233" i="47"/>
  <c r="R227" i="47"/>
  <c r="R169" i="47"/>
  <c r="R217" i="47"/>
  <c r="R173" i="47"/>
  <c r="R184" i="47"/>
  <c r="R165" i="47"/>
  <c r="R215" i="47"/>
  <c r="R235" i="47"/>
  <c r="R200" i="47"/>
  <c r="R218" i="47"/>
  <c r="R174" i="47"/>
  <c r="R197" i="47"/>
  <c r="R189" i="47"/>
  <c r="R219" i="47"/>
  <c r="R161" i="47"/>
  <c r="R27" i="47"/>
  <c r="C105" i="43" s="1"/>
  <c r="Q87" i="47"/>
  <c r="Q89" i="47" s="1"/>
  <c r="Q102" i="47" s="1"/>
  <c r="P87" i="47"/>
  <c r="P89" i="47" s="1"/>
  <c r="P102" i="47" s="1"/>
  <c r="R64" i="47"/>
  <c r="R55" i="47"/>
  <c r="R46" i="47"/>
  <c r="R48" i="47"/>
  <c r="R66" i="47"/>
  <c r="R126" i="47"/>
  <c r="R94" i="47"/>
  <c r="R129" i="47"/>
  <c r="R138" i="47"/>
  <c r="R110" i="47"/>
  <c r="R122" i="47"/>
  <c r="R91" i="47"/>
  <c r="R121" i="47"/>
  <c r="R146" i="47"/>
  <c r="R82" i="47"/>
  <c r="R145" i="47"/>
  <c r="R140" i="47"/>
  <c r="R136" i="47"/>
  <c r="R135" i="47"/>
  <c r="R115" i="47"/>
  <c r="R107" i="47"/>
  <c r="R150" i="47"/>
  <c r="R151" i="47"/>
  <c r="R155" i="47"/>
  <c r="R154" i="47"/>
  <c r="R92" i="47"/>
  <c r="R56" i="47"/>
  <c r="R61" i="47"/>
  <c r="R127" i="47"/>
  <c r="R114" i="47"/>
  <c r="R108" i="47"/>
  <c r="R159" i="47"/>
  <c r="R76" i="47"/>
  <c r="R85" i="47"/>
  <c r="R141" i="47"/>
  <c r="R83" i="47"/>
  <c r="R142" i="47"/>
  <c r="R111" i="47"/>
  <c r="R120" i="47"/>
  <c r="R45" i="47"/>
  <c r="R50" i="47"/>
  <c r="R156" i="47"/>
  <c r="R124" i="47"/>
  <c r="R93" i="47"/>
  <c r="R98" i="47"/>
  <c r="R123" i="47"/>
  <c r="R128" i="47"/>
  <c r="R51" i="47"/>
  <c r="R69" i="47"/>
  <c r="R112" i="47"/>
  <c r="R99" i="47"/>
  <c r="R79" i="47"/>
  <c r="R77" i="47"/>
  <c r="R152" i="47"/>
  <c r="R47" i="47"/>
  <c r="R158" i="47"/>
  <c r="R54" i="47"/>
  <c r="R131" i="47"/>
  <c r="R68" i="47"/>
  <c r="R71" i="47"/>
  <c r="R137" i="47"/>
  <c r="R101" i="47"/>
  <c r="R52" i="47"/>
  <c r="R67" i="47"/>
  <c r="R109" i="47"/>
  <c r="R100" i="47"/>
  <c r="R139" i="47"/>
  <c r="R49" i="47"/>
  <c r="R113" i="47"/>
  <c r="R96" i="47"/>
  <c r="R80" i="47"/>
  <c r="R105" i="47"/>
  <c r="R95" i="47"/>
  <c r="R70" i="47"/>
  <c r="R116" i="47"/>
  <c r="R143" i="47"/>
  <c r="R153" i="47"/>
  <c r="R78" i="47"/>
  <c r="R81" i="47"/>
  <c r="R84" i="47"/>
  <c r="R130" i="47"/>
  <c r="R144" i="47"/>
  <c r="R86" i="47"/>
  <c r="R106" i="47"/>
  <c r="R90" i="47"/>
  <c r="R53" i="47"/>
  <c r="R160" i="47"/>
  <c r="R97" i="47"/>
  <c r="R62" i="47"/>
  <c r="R65" i="47"/>
  <c r="R157" i="47"/>
  <c r="R63" i="47"/>
  <c r="R75" i="47"/>
  <c r="R60" i="47"/>
  <c r="R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P104" i="47" l="1"/>
  <c r="P117" i="47" s="1"/>
  <c r="P119" i="47" s="1"/>
  <c r="P132" i="47" s="1"/>
  <c r="P134" i="47" s="1"/>
  <c r="P147" i="47" s="1"/>
  <c r="P149" i="47" s="1"/>
  <c r="P162" i="47" s="1"/>
  <c r="Q104" i="47"/>
  <c r="Q117" i="47" s="1"/>
  <c r="Q119" i="47" s="1"/>
  <c r="Q132" i="47" s="1"/>
  <c r="Q134" i="47" s="1"/>
  <c r="Q147" i="47" s="1"/>
  <c r="Q149" i="47" s="1"/>
  <c r="Q162" i="47" s="1"/>
  <c r="R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P164" i="47" l="1"/>
  <c r="P177" i="47" s="1"/>
  <c r="P179" i="47" s="1"/>
  <c r="P192" i="47" s="1"/>
  <c r="P194" i="47" s="1"/>
  <c r="P207" i="47" s="1"/>
  <c r="P209" i="47" s="1"/>
  <c r="P222" i="47" s="1"/>
  <c r="P224" i="47" s="1"/>
  <c r="P237" i="47" s="1"/>
  <c r="K85" i="43" s="1"/>
  <c r="Q164" i="47"/>
  <c r="Q177" i="47" s="1"/>
  <c r="Q179" i="47" s="1"/>
  <c r="Q192" i="47" s="1"/>
  <c r="Q194" i="47" s="1"/>
  <c r="Q207" i="47" s="1"/>
  <c r="Q209" i="47" s="1"/>
  <c r="Q222" i="47" s="1"/>
  <c r="Q224" i="47" s="1"/>
  <c r="Q237" i="47"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M164" i="47" l="1"/>
  <c r="M177" i="47" s="1"/>
  <c r="M179" i="47" s="1"/>
  <c r="M192" i="47" s="1"/>
  <c r="M194" i="47" s="1"/>
  <c r="M207" i="47" s="1"/>
  <c r="M209" i="47" s="1"/>
  <c r="M222" i="47" s="1"/>
  <c r="M224" i="47" s="1"/>
  <c r="M237" i="47" s="1"/>
  <c r="H85" i="43" s="1"/>
  <c r="O164" i="47"/>
  <c r="O177" i="47" s="1"/>
  <c r="O179" i="47" s="1"/>
  <c r="O192" i="47" s="1"/>
  <c r="O194" i="47" s="1"/>
  <c r="O207" i="47" s="1"/>
  <c r="O209" i="47" s="1"/>
  <c r="O222" i="47" s="1"/>
  <c r="O224" i="47" s="1"/>
  <c r="O237" i="47" s="1"/>
  <c r="J85" i="43" s="1"/>
  <c r="N164" i="47"/>
  <c r="N177" i="47" s="1"/>
  <c r="N179" i="47" s="1"/>
  <c r="N192" i="47" s="1"/>
  <c r="N194" i="47" s="1"/>
  <c r="N207" i="47" s="1"/>
  <c r="N209" i="47" s="1"/>
  <c r="N222" i="47" s="1"/>
  <c r="N224" i="47" s="1"/>
  <c r="N237" i="47" s="1"/>
  <c r="I85"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0" i="43" l="1"/>
  <c r="G30" i="43" s="1"/>
  <c r="L164" i="47"/>
  <c r="L177" i="47" s="1"/>
  <c r="L179" i="47" s="1"/>
  <c r="L192" i="47" s="1"/>
  <c r="L194" i="47" s="1"/>
  <c r="L207" i="47" s="1"/>
  <c r="L209" i="47" s="1"/>
  <c r="L222" i="47" s="1"/>
  <c r="L224" i="47" s="1"/>
  <c r="L237" i="47" s="1"/>
  <c r="G84" i="43" s="1"/>
  <c r="E85" i="43"/>
  <c r="D85" i="43"/>
  <c r="F29" i="43"/>
  <c r="G29" i="43" s="1"/>
  <c r="R42" i="47"/>
  <c r="D105" i="43" s="1"/>
  <c r="K42" i="47"/>
  <c r="G85" i="43" l="1"/>
  <c r="F32" i="43"/>
  <c r="G32" i="43" s="1"/>
  <c r="D106" i="43"/>
  <c r="K44" i="47"/>
  <c r="K57" i="47" s="1"/>
  <c r="K59" i="47" s="1"/>
  <c r="R44" i="47"/>
  <c r="R57" i="47" s="1"/>
  <c r="R59" i="47" l="1"/>
  <c r="R72" i="47" s="1"/>
  <c r="E105" i="43"/>
  <c r="K72" i="47"/>
  <c r="K74" i="47" s="1"/>
  <c r="K87" i="47" s="1"/>
  <c r="K89" i="47" s="1"/>
  <c r="K102" i="47" s="1"/>
  <c r="K104" i="47" l="1"/>
  <c r="K117" i="47" s="1"/>
  <c r="K119" i="47" s="1"/>
  <c r="K132" i="47" s="1"/>
  <c r="K134" i="47" s="1"/>
  <c r="K147" i="47" s="1"/>
  <c r="K149" i="47" s="1"/>
  <c r="K162" i="47" s="1"/>
  <c r="R74" i="47"/>
  <c r="R87" i="47" s="1"/>
  <c r="F105" i="43"/>
  <c r="F106" i="43" s="1"/>
  <c r="E106" i="43"/>
  <c r="K164" i="47" l="1"/>
  <c r="K177" i="47" s="1"/>
  <c r="K179" i="47" s="1"/>
  <c r="K192" i="47" s="1"/>
  <c r="K194" i="47" s="1"/>
  <c r="K207" i="47" s="1"/>
  <c r="K209" i="47" s="1"/>
  <c r="K222" i="47" s="1"/>
  <c r="K224" i="47" s="1"/>
  <c r="K237" i="47" s="1"/>
  <c r="F84" i="43" s="1"/>
  <c r="R89" i="47"/>
  <c r="R102" i="47" s="1"/>
  <c r="G105" i="43"/>
  <c r="M84" i="43" l="1"/>
  <c r="M85" i="43" s="1"/>
  <c r="F31" i="43"/>
  <c r="F43" i="43" s="1"/>
  <c r="F85" i="43"/>
  <c r="H21" i="43"/>
  <c r="H22" i="43" s="1"/>
  <c r="G106" i="43"/>
  <c r="R104" i="47"/>
  <c r="R117" i="47" s="1"/>
  <c r="H105" i="43"/>
  <c r="H106" i="43" s="1"/>
  <c r="G31" i="43" l="1"/>
  <c r="G43" i="43" s="1"/>
  <c r="R119" i="47"/>
  <c r="R132" i="47" s="1"/>
  <c r="I105" i="43"/>
  <c r="I106" i="43" s="1"/>
  <c r="R134" i="47" l="1"/>
  <c r="R147" i="47" s="1"/>
  <c r="R149" i="47" s="1"/>
  <c r="R162" i="47" s="1"/>
  <c r="R164" i="47" s="1"/>
  <c r="R177" i="47" s="1"/>
  <c r="R179" i="47" s="1"/>
  <c r="R192" i="47" s="1"/>
  <c r="R194" i="47" s="1"/>
  <c r="R207" i="47" s="1"/>
  <c r="R209" i="47" s="1"/>
  <c r="R222" i="47" s="1"/>
  <c r="R224" i="47" s="1"/>
  <c r="R237" i="47" s="1"/>
  <c r="J105" i="43"/>
  <c r="J106" i="43" l="1"/>
  <c r="K105" i="43"/>
  <c r="K106" i="43" s="1"/>
  <c r="L105" i="43" l="1"/>
  <c r="L106" i="4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<sst xmlns="http://schemas.openxmlformats.org/spreadsheetml/2006/main" count="3364" uniqueCount="791">
  <si>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</si>
  <si>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</si>
  <si>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</si>
  <si>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</si>
  <si>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</si>
  <si>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</si>
  <si>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</si>
  <si>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</si>
  <si>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</si>
  <si>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</si>
  <si>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</si>
  <si>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</si>
  <si>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</si>
  <si>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</si>
  <si>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</si>
  <si>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</si>
  <si>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</si>
  <si>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</si>
  <si>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</si>
  <si>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</si>
  <si>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</si>
  <si>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</si>
  <si>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</si>
  <si>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</si>
  <si>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</si>
  <si>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</si>
  <si>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</si>
  <si>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</si>
  <si>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</si>
  <si>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</si>
  <si>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</si>
  <si>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</si>
  <si>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</si>
  <si>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</si>
  <si>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</si>
  <si>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</si>
  <si>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</si>
  <si>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</si>
  <si>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</si>
  <si>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</si>
  <si>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</si>
  <si>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</si>
  <si>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</si>
  <si>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</si>
  <si>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</si>
  <si>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</si>
  <si>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</si>
  <si>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</si>
  <si>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</si>
  <si>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</si>
  <si>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</si>
  <si>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</si>
  <si>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</si>
  <si>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</si>
  <si>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</si>
  <si>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</si>
  <si>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</si>
  <si>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</si>
  <si>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</si>
  <si>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</si>
  <si>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</si>
  <si>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</si>
  <si>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</si>
  <si>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</si>
  <si>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</si>
  <si>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</si>
  <si>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</si>
  <si>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</si>
  <si>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</si>
  <si>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</si>
  <si>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</si>
  <si>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</si>
  <si>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</si>
  <si>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</si>
  <si>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</si>
  <si>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</si>
  <si>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</si>
  <si>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</si>
  <si>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</si>
  <si>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</si>
  <si>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</si>
  <si>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</si>
  <si>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</si>
  <si>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</si>
  <si>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</si>
  <si>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</si>
  <si>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</si>
  <si>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</si>
  <si>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</si>
  <si>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</si>
  <si>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</si>
  <si>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</si>
  <si>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</si>
  <si>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</si>
  <si>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</si>
  <si>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</si>
  <si>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</si>
  <si>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</si>
  <si>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</si>
  <si>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</si>
  <si>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</si>
  <si>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</si>
  <si>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</si>
  <si>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</si>
  <si>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</si>
  <si>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</si>
  <si>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</si>
  <si>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</si>
  <si>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</si>
  <si>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</si>
  <si>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</si>
  <si>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</si>
  <si>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</si>
  <si>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</si>
  <si>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</si>
  <si>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</si>
  <si>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</si>
  <si>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</si>
  <si>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</si>
  <si>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</si>
  <si>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</si>
  <si>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</si>
  <si>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</si>
  <si>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</si>
  <si>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</si>
  <si>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</si>
  <si>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</si>
  <si>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</si>
  <si>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</si>
  <si>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</si>
  <si>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</si>
  <si>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</si>
  <si>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</si>
  <si>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</si>
  <si>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</si>
  <si>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</si>
  <si>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</si>
  <si>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</si>
  <si>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</si>
  <si>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</si>
  <si>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</si>
  <si>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</si>
  <si>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</si>
  <si>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</si>
  <si>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</si>
  <si>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</si>
  <si>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</si>
  <si>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</si>
  <si>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</si>
  <si>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</si>
  <si>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</si>
  <si>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</si>
  <si>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</si>
  <si>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</si>
  <si>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</si>
  <si>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</si>
  <si>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</si>
  <si>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</si>
  <si>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</si>
  <si>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</si>
  <si>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</si>
  <si>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</si>
  <si>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</si>
  <si>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</si>
  <si>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</si>
  <si>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</si>
  <si>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</si>
  <si>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</si>
  <si>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</si>
  <si>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</si>
  <si>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</si>
  <si>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</si>
  <si>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</si>
  <si>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</si>
  <si>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</si>
  <si>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</si>
  <si>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</si>
  <si>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</si>
  <si>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</si>
  <si>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</si>
  <si>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</si>
  <si>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</si>
  <si>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</si>
  <si>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</si>
  <si>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</si>
  <si>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</si>
  <si>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</si>
  <si>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</si>
  <si>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</si>
  <si>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</si>
  <si>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</si>
  <si>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</si>
  <si>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</si>
  <si>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</si>
  <si>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</si>
  <si>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</si>
  <si>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</si>
  <si>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</si>
  <si>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</si>
  <si>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</si>
  <si>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</si>
  <si>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</si>
  <si>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</si>
  <si>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</si>
  <si>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</si>
  <si>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</si>
  <si>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</si>
  <si>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</si>
  <si>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</si>
  <si>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</si>
  <si>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</si>
  <si>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</si>
  <si>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</si>
  <si>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</si>
  <si>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</si>
  <si>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</si>
  <si>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</si>
  <si>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</si>
  <si>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</si>
  <si>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</si>
  <si>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</si>
  <si>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</si>
  <si>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</si>
  <si>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</si>
  <si>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</si>
  <si>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</si>
  <si>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</si>
  <si>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</si>
  <si>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</si>
  <si>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</si>
  <si>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</si>
  <si>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</si>
  <si>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</si>
  <si>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</si>
  <si>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</si>
  <si>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</si>
  <si>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</si>
  <si>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</si>
  <si>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</si>
  <si>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</si>
  <si>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</si>
  <si>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</si>
  <si>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</si>
  <si>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</si>
  <si>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</si>
  <si>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</si>
  <si>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</si>
  <si>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</si>
  <si>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</si>
  <si>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</si>
  <si>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</si>
  <si>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</si>
  <si>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</si>
  <si>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</si>
  <si>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</si>
  <si>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</si>
  <si>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</si>
  <si>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</si>
  <si>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</si>
  <si>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</si>
  <si>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</si>
  <si>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</si>
  <si>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</si>
  <si>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</si>
  <si>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</si>
  <si>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</si>
  <si>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</si>
  <si>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</si>
  <si>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</si>
  <si>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</si>
  <si>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</si>
  <si>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</si>
  <si>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</si>
  <si>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</si>
  <si>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</si>
  <si>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</si>
  <si>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</si>
  <si>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</si>
  <si>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</si>
  <si>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</si>
  <si>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</si>
  <si>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</si>
  <si>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</si>
  <si>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</si>
  <si>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</si>
  <si>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</si>
  <si>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</si>
  <si>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</si>
  <si>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</si>
  <si>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</si>
  <si>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</si>
  <si>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</si>
  <si>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</si>
  <si>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</si>
  <si>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</si>
  <si>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</si>
  <si>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</si>
  <si>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</si>
  <si>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</si>
  <si>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</si>
  <si>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</si>
  <si>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</si>
  <si>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</si>
  <si>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</si>
  <si>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</si>
  <si>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</si>
  <si>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</si>
  <si>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</si>
  <si>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</si>
  <si>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</si>
  <si>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</si>
  <si>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</si>
  <si>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</si>
  <si>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</si>
  <si>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</si>
  <si>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</si>
  <si>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</si>
  <si>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</si>
  <si>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</si>
  <si>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</si>
  <si>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</si>
  <si>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</si>
  <si>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</si>
  <si>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</si>
  <si>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</si>
  <si>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</si>
  <si>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</si>
  <si>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</si>
  <si>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</si>
  <si>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</si>
  <si>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</si>
  <si>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</si>
  <si>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</si>
  <si>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</si>
  <si>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</si>
  <si>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</si>
  <si>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</si>
  <si>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</si>
  <si>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</si>
  <si>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</si>
  <si>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</si>
  <si>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</si>
  <si>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</si>
  <si>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</si>
  <si>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</si>
  <si>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</si>
  <si>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</si>
  <si>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</si>
  <si>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</si>
  <si>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</si>
  <si>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</si>
  <si>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</si>
  <si>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</si>
  <si>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</si>
  <si>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</si>
  <si>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</si>
  <si>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</si>
  <si>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</si>
  <si>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</si>
  <si>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</si>
  <si>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</si>
  <si>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</si>
  <si>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</si>
  <si>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</si>
  <si>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</si>
  <si>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</si>
  <si>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</si>
  <si>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</si>
  <si>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</si>
  <si>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</si>
  <si>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</si>
  <si>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</si>
  <si>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</si>
  <si>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</si>
  <si>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</si>
  <si>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</si>
  <si>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</si>
  <si>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</si>
  <si>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</si>
  <si>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</si>
  <si>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</si>
  <si>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</si>
  <si>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</si>
  <si>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</si>
  <si>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</si>
  <si>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</si>
  <si>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</si>
  <si>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</si>
  <si>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</si>
  <si>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</si>
  <si>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</si>
  <si>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</si>
  <si>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</si>
  <si>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</si>
  <si>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</si>
  <si>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</si>
  <si>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</si>
  <si>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</si>
  <si>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</si>
  <si>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</si>
  <si>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</si>
  <si>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</si>
  <si>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</si>
  <si>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</si>
  <si>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</si>
  <si>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</si>
  <si>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</si>
  <si>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</si>
  <si>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</si>
  <si>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</si>
  <si>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</si>
  <si>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</si>
  <si>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</si>
  <si>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</si>
  <si>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</si>
  <si>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</si>
  <si>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</si>
  <si>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</si>
  <si>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</si>
  <si>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</si>
  <si>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</si>
  <si>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</si>
  <si>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</si>
  <si>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</si>
  <si>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</si>
  <si>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</si>
  <si>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</si>
  <si>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</si>
  <si>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</si>
  <si>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</si>
  <si>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</si>
  <si>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</si>
  <si>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</si>
  <si>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</si>
  <si>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</si>
  <si>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</si>
  <si>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</si>
  <si>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</si>
  <si>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</si>
  <si>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</si>
  <si>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</si>
  <si>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</si>
  <si>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</si>
  <si>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</si>
  <si>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</si>
  <si>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</si>
  <si>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</si>
  <si>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</si>
  <si>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</si>
  <si>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</si>
  <si>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</si>
  <si>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</si>
  <si>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</si>
  <si>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</si>
  <si>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</si>
  <si>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</si>
  <si>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</si>
  <si>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</si>
  <si>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</si>
  <si>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</si>
  <si>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</si>
  <si>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</si>
  <si>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</si>
  <si>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</si>
  <si>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</si>
  <si>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</si>
  <si>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</si>
  <si>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</si>
  <si>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</si>
  <si>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</si>
  <si>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</si>
  <si>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</si>
  <si>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</si>
  <si>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</si>
  <si>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</si>
  <si>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</si>
  <si>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</si>
  <si>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</si>
  <si>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</si>
  <si>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</si>
  <si>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</si>
  <si>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</si>
  <si>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</si>
  <si>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</si>
  <si>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</si>
  <si>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</si>
  <si>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</si>
  <si>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</si>
  <si>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</si>
  <si>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</si>
  <si>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</si>
  <si>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</si>
  <si>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</si>
  <si>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</si>
  <si>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</si>
  <si>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</si>
  <si>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</si>
  <si>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</si>
  <si>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</si>
  <si>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</si>
  <si>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</si>
  <si>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</si>
  <si>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</si>
  <si>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</si>
  <si>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</si>
  <si>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</si>
  <si>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</si>
  <si>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</si>
  <si>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</si>
  <si>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</si>
  <si>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</si>
  <si>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</si>
  <si>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</si>
  <si>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</si>
  <si>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</si>
  <si>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</si>
  <si>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</si>
  <si>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</si>
  <si>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</si>
  <si>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</si>
  <si>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</si>
  <si>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</si>
  <si>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</si>
  <si>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</si>
  <si>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</si>
  <si>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</si>
  <si>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</si>
  <si>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</si>
  <si>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</si>
  <si>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</si>
  <si>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</si>
  <si>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</si>
  <si>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</si>
  <si>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</si>
  <si>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</si>
  <si>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</si>
  <si>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</si>
  <si>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</si>
  <si>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</si>
  <si>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</si>
  <si>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</si>
  <si>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</si>
  <si>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</si>
  <si>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</si>
  <si>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</si>
  <si>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</si>
  <si>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</si>
  <si>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</si>
  <si>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</si>
  <si>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</si>
  <si>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</si>
  <si>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</si>
  <si>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</si>
  <si>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</si>
  <si>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</si>
  <si>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</si>
  <si>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</si>
  <si>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</si>
  <si>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</si>
  <si>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</si>
  <si>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</si>
  <si>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</si>
  <si>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</si>
  <si>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</si>
  <si>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</si>
  <si>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</si>
  <si>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</si>
  <si>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</si>
  <si>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</si>
  <si>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</si>
  <si>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</si>
  <si>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</si>
  <si>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</si>
  <si>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</si>
  <si>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</si>
  <si>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</si>
  <si>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</si>
  <si>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</si>
  <si>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</si>
  <si>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</si>
  <si>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</si>
  <si>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</si>
  <si>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</si>
  <si>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</si>
  <si>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</si>
  <si>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</si>
  <si>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</si>
  <si>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</si>
  <si>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</si>
  <si>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</si>
  <si>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</si>
  <si>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</si>
  <si>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</si>
  <si>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</si>
  <si>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</si>
  <si>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</si>
  <si>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</si>
  <si>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</si>
  <si>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</si>
  <si>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</si>
  <si>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</si>
  <si>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</si>
  <si>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</si>
  <si>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</si>
  <si>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</si>
  <si>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</si>
  <si>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</si>
  <si>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</si>
  <si>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</si>
  <si>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</si>
  <si>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</si>
  <si>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</si>
  <si>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</si>
  <si>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</si>
  <si>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</si>
  <si>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</si>
  <si>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</si>
  <si>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</si>
  <si>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</si>
  <si>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</si>
  <si>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</si>
  <si>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</si>
  <si>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</si>
  <si>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</si>
  <si>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</si>
  <si>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</si>
  <si>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</si>
  <si>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</si>
  <si>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</si>
  <si>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</si>
  <si>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</si>
  <si>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</si>
  <si>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</si>
  <si>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</si>
  <si>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</si>
  <si>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</si>
  <si>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</si>
  <si>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</si>
  <si>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</si>
  <si>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</si>
  <si>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</si>
  <si>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</si>
  <si>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</si>
  <si>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</si>
  <si>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</si>
  <si>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</si>
  <si>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</si>
  <si>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</si>
  <si>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</si>
  <si>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</si>
  <si>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</si>
  <si>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</si>
  <si>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</si>
  <si>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</si>
  <si>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</si>
  <si>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</si>
  <si>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</si>
  <si>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</si>
  <si>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</si>
  <si>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</si>
  <si>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</si>
  <si>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</si>
  <si>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</si>
  <si>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</si>
  <si>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</si>
  <si>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</si>
  <si>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</si>
  <si>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</si>
  <si>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</si>
  <si>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</si>
  <si>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</si>
  <si>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</si>
  <si>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</si>
  <si>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</si>
  <si>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</si>
  <si>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</si>
  <si>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</si>
  <si>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</si>
  <si>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</si>
  <si>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</si>
  <si>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</si>
  <si>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</si>
  <si>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</si>
  <si>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</si>
  <si>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</si>
  <si>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</si>
  <si>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</si>
  <si>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</si>
  <si>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</si>
  <si>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</si>
  <si>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</si>
  <si>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</si>
  <si>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</si>
  <si>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</si>
  <si>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</si>
  <si>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</si>
  <si>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</si>
  <si>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</si>
  <si>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</si>
  <si>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</si>
  <si>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</si>
  <si>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</si>
  <si>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</si>
  <si>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</si>
  <si>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</si>
  <si>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</si>
  <si>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</si>
  <si>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</si>
  <si>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</si>
  <si>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</si>
  <si>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</si>
  <si>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</si>
  <si>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</si>
  <si>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</si>
  <si>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</si>
  <si>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</si>
  <si>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</si>
  <si>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</si>
  <si>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</si>
  <si>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</si>
  <si>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</si>
  <si>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</si>
  <si>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</si>
  <si>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</si>
  <si>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</si>
  <si>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</si>
  <si>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</si>
  <si>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</si>
  <si>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</si>
  <si>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</si>
  <si>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</si>
  <si>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</si>
  <si>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</si>
  <si>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</si>
  <si>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</si>
  <si>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</si>
  <si>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</si>
  <si>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</si>
  <si>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</si>
  <si>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</si>
  <si>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</si>
  <si>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</si>
  <si>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</si>
  <si>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</si>
  <si>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</si>
  <si>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</si>
  <si>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</si>
  <si>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</si>
  <si>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</si>
  <si>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Newmarket - Tay Power Distribution Ltd.</t>
  </si>
  <si>
    <t>EB-2019-0055</t>
  </si>
  <si>
    <t>2020 COS/IRM Application</t>
  </si>
  <si>
    <t>2021 COS/IRM Application</t>
  </si>
  <si>
    <t>EB-2020-0041</t>
  </si>
  <si>
    <t>EB-2018-0055</t>
  </si>
  <si>
    <t>Midland Rate Zone</t>
  </si>
  <si>
    <t>GS&gt;50</t>
  </si>
  <si>
    <t>Street Lights</t>
  </si>
  <si>
    <t>EB-2009-0236</t>
  </si>
  <si>
    <t>EB-2010-0099</t>
  </si>
  <si>
    <t>EB-2011-0434</t>
  </si>
  <si>
    <t>EB-2012-0147</t>
  </si>
  <si>
    <t>EB-2013-0151</t>
  </si>
  <si>
    <t>EB-2014-0093</t>
  </si>
  <si>
    <t>EB-2015-0088</t>
  </si>
  <si>
    <t>EB-2016-0092</t>
  </si>
  <si>
    <t>EB-2017-0060</t>
  </si>
  <si>
    <t xml:space="preserve">GS&gt;50 kW </t>
  </si>
  <si>
    <t>Save on Energy Heating &amp; Cooling Program</t>
  </si>
  <si>
    <t>2019 CDM Programs</t>
  </si>
  <si>
    <t>Newmarket Tay Power Distribution Ltd.</t>
  </si>
  <si>
    <t>2018 Results Persistence</t>
  </si>
  <si>
    <t>Consumer</t>
  </si>
  <si>
    <t>Midland Power Utility Corporation</t>
  </si>
  <si>
    <t>Business</t>
  </si>
  <si>
    <t>Home Assistance</t>
  </si>
  <si>
    <t>Commercial</t>
  </si>
  <si>
    <t>Time-of-Use Savings</t>
  </si>
  <si>
    <t>2016 Adjustment</t>
  </si>
  <si>
    <t>2017 Adjustment</t>
  </si>
  <si>
    <t>Save on Energy Instant Discount Program</t>
  </si>
  <si>
    <t>Save on Energy Energy Retrofit</t>
  </si>
  <si>
    <t>Save on Energy Energy Small Business Lighting Program</t>
  </si>
  <si>
    <t>Save on Energy Energy Energy Manager Program</t>
  </si>
  <si>
    <t>Whole Home Pilot Program</t>
  </si>
  <si>
    <t>2.  Please ensure that the IESO Current year savings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</si>
  <si>
    <t>2.  Please ensure that the IESO Current year savings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</si>
  <si>
    <t/>
  </si>
  <si>
    <t>2013-2014</t>
  </si>
  <si>
    <t>2013 Settlement Agreement, p. 20 of 75</t>
  </si>
  <si>
    <t>GS&lt;50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</si>
</sst>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5">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theme="0"/>
      </right>
      <top/>
      <bottom/>
      <diagonal/>
    </border>
    <border>
      <left style="thin">
        <color indexed="23"/>
      </left>
      <right style="thin">
        <color indexed="23"/>
      </right>
      <top/>
      <bottom/>
      <diagonal/>
    </border>
    <border>
      <left style="thin">
        <color theme="0"/>
      </left>
      <right/>
      <top style="thin">
        <color indexed="64"/>
      </top>
      <bottom style="thin">
        <color theme="0"/>
      </bottom>
      <diagonal/>
    </border>
    <border>
      <left/>
      <right/>
      <top style="thin">
        <color indexed="64"/>
      </top>
      <bottom style="thin">
        <color theme="0"/>
      </bottom>
      <diagonal/>
    </border>
    <border>
      <left style="thin">
        <color indexed="64"/>
      </left>
      <right style="thin">
        <color theme="0"/>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544">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43"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43" fontId="6" fillId="0" borderId="0" applyFont="0" applyFill="0" applyBorder="0" applyAlignment="0" applyProtection="0"/>
    <xf numFmtId="43" fontId="77" fillId="0" borderId="0" applyFont="0" applyFill="0" applyBorder="0" applyAlignment="0" applyProtection="0"/>
    <xf numFmtId="41" fontId="80" fillId="0" borderId="0" applyFont="0" applyFill="0" applyBorder="0" applyAlignment="0" applyProtection="0"/>
    <xf numFmtId="0" fontId="12" fillId="60" borderId="125" applyNumberFormat="0">
      <alignment horizontal="centerContinuous" vertical="center" wrapText="1"/>
    </xf>
    <xf numFmtId="0" fontId="12" fillId="61" borderId="125" applyNumberFormat="0">
      <alignment horizontal="left" vertical="center"/>
    </xf>
    <xf numFmtId="43" fontId="82" fillId="0" borderId="0" applyFont="0" applyFill="0" applyBorder="0" applyAlignment="0" applyProtection="0"/>
    <xf numFmtId="5" fontId="83" fillId="0" borderId="0" applyFont="0" applyFill="0" applyBorder="0" applyAlignment="0" applyProtection="0"/>
    <xf numFmtId="8" fontId="83" fillId="0" borderId="0" applyFont="0" applyFill="0" applyBorder="0" applyAlignment="0" applyProtection="0"/>
    <xf numFmtId="42" fontId="87" fillId="0" borderId="0" applyFont="0"/>
    <xf numFmtId="42" fontId="87" fillId="0" borderId="65" applyFont="0"/>
    <xf numFmtId="41" fontId="87" fillId="0" borderId="0" applyFont="0"/>
    <xf numFmtId="6" fontId="88" fillId="0" borderId="88" applyNumberFormat="0" applyFont="0" applyBorder="0" applyProtection="0">
      <alignment horizontal="right"/>
    </xf>
    <xf numFmtId="204" fontId="90" fillId="63" borderId="143"/>
    <xf numFmtId="0" fontId="83" fillId="0" borderId="103" applyNumberFormat="0" applyFont="0" applyFill="0" applyAlignment="0" applyProtection="0"/>
    <xf numFmtId="0" fontId="17" fillId="21" borderId="125" applyNumberFormat="0" applyAlignment="0" applyProtection="0"/>
    <xf numFmtId="41" fontId="103" fillId="0" borderId="0" applyFont="0" applyBorder="0">
      <alignment horizontal="right"/>
    </xf>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2" fillId="24" borderId="127" applyNumberFormat="0" applyFont="0" applyAlignment="0" applyProtection="0"/>
    <xf numFmtId="8" fontId="113" fillId="0" borderId="144">
      <protection locked="0"/>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08" fillId="0" borderId="0" applyFont="0" applyFill="0" applyBorder="0" applyAlignment="0" applyProtection="0"/>
    <xf numFmtId="44" fontId="77"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116" fillId="0" borderId="0"/>
    <xf numFmtId="42" fontId="80" fillId="0" borderId="0"/>
    <xf numFmtId="42" fontId="118" fillId="0" borderId="0" applyFill="0" applyBorder="0" applyAlignment="0" applyProtection="0"/>
    <xf numFmtId="0" fontId="25" fillId="8" borderId="125" applyNumberFormat="0" applyAlignment="0" applyProtection="0"/>
    <xf numFmtId="1" fontId="121" fillId="69" borderId="118" applyNumberFormat="0" applyBorder="0" applyAlignment="0">
      <alignment horizontal="centerContinuous" vertical="center"/>
      <protection locked="0"/>
    </xf>
    <xf numFmtId="233" fontId="12" fillId="71" borderId="110" applyNumberFormat="0" applyFont="0" applyBorder="0" applyAlignment="0" applyProtection="0"/>
    <xf numFmtId="0" fontId="47" fillId="0" borderId="138">
      <alignment horizontal="left" vertical="center"/>
    </xf>
    <xf numFmtId="10" fontId="108" fillId="65" borderId="110" applyNumberFormat="0" applyBorder="0" applyAlignment="0" applyProtection="0"/>
    <xf numFmtId="0" fontId="147" fillId="73" borderId="145">
      <alignment horizontal="left" vertical="center" wrapText="1"/>
    </xf>
    <xf numFmtId="0" fontId="12" fillId="0" borderId="110"/>
    <xf numFmtId="256" fontId="164" fillId="0" borderId="138" applyBorder="0"/>
    <xf numFmtId="260" fontId="172" fillId="65" borderId="110" applyFill="0" applyBorder="0" applyAlignment="0" applyProtection="0">
      <alignment horizontal="right"/>
      <protection locked="0"/>
    </xf>
    <xf numFmtId="0" fontId="177" fillId="67" borderId="110">
      <alignment horizontal="center" vertical="center" wrapText="1"/>
      <protection hidden="1"/>
    </xf>
    <xf numFmtId="42" fontId="178" fillId="0" borderId="0" applyFill="0" applyBorder="0" applyAlignment="0" applyProtection="0"/>
    <xf numFmtId="41" fontId="179" fillId="0" borderId="0"/>
    <xf numFmtId="41" fontId="12" fillId="0" borderId="0" applyFont="0" applyFill="0" applyBorder="0" applyAlignment="0" applyProtection="0"/>
    <xf numFmtId="44" fontId="12" fillId="0" borderId="0" applyFont="0" applyFill="0" applyBorder="0" applyAlignment="0" applyProtection="0"/>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3"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43" fontId="79" fillId="0" borderId="0" applyFont="0" applyFill="0" applyBorder="0" applyAlignment="0" applyProtection="0"/>
    <xf numFmtId="44" fontId="12" fillId="0" borderId="0" applyFont="0" applyFill="0" applyBorder="0" applyAlignment="0" applyProtection="0"/>
    <xf numFmtId="237" fontId="194" fillId="86" borderId="146" applyNumberFormat="0" applyBorder="0" applyAlignment="0" applyProtection="0">
      <alignment vertical="center"/>
    </xf>
    <xf numFmtId="6" fontId="193" fillId="0" borderId="65" applyFill="0" applyAlignment="0" applyProtection="0"/>
    <xf numFmtId="43" fontId="12" fillId="0" borderId="0" applyFont="0" applyFill="0" applyBorder="0" applyAlignment="0" applyProtection="0"/>
    <xf numFmtId="6" fontId="88" fillId="0" borderId="88" applyNumberFormat="0" applyFont="0" applyBorder="0" applyProtection="0">
      <alignment horizontal="righ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47" fillId="73" borderId="145">
      <alignment horizontal="left" vertical="center" wrapText="1"/>
    </xf>
    <xf numFmtId="8" fontId="113" fillId="0" borderId="144">
      <protection locked="0"/>
    </xf>
    <xf numFmtId="204" fontId="90" fillId="63" borderId="143"/>
    <xf numFmtId="220" fontId="108" fillId="0" borderId="148" applyFont="0" applyFill="0" applyBorder="0" applyAlignment="0" applyProtection="0"/>
    <xf numFmtId="237" fontId="194" fillId="86" borderId="146" applyNumberFormat="0" applyBorder="0" applyAlignment="0" applyProtection="0">
      <alignment vertical="center"/>
    </xf>
    <xf numFmtId="5" fontId="83"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2" fillId="25" borderId="152" applyNumberFormat="0" applyProtection="0">
      <alignment horizontal="left" vertical="center"/>
    </xf>
    <xf numFmtId="0" fontId="12" fillId="25" borderId="152" applyNumberFormat="0" applyProtection="0">
      <alignment horizontal="left" vertical="center"/>
    </xf>
  </cellStyleXfs>
  <cellXfs count="864">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5"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6" fillId="2" borderId="0" xfId="0" applyFont="1" applyFill="1"/>
    <xf numFmtId="0" fontId="216"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7" fillId="2" borderId="0" xfId="0" applyNumberFormat="1" applyFont="1" applyFill="1" applyBorder="1" applyAlignment="1">
      <alignment horizontal="center"/>
    </xf>
    <xf numFmtId="0" fontId="218" fillId="2" borderId="0" xfId="0" applyFont="1" applyFill="1" applyBorder="1"/>
    <xf numFmtId="164" fontId="218"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6"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8" fillId="2" borderId="0" xfId="0" applyFont="1" applyFill="1"/>
    <xf numFmtId="0" fontId="219" fillId="2" borderId="0" xfId="0" applyFont="1" applyFill="1" applyAlignment="1">
      <alignment wrapText="1"/>
    </xf>
    <xf numFmtId="0" fontId="219"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2" fillId="2" borderId="0" xfId="0" applyFont="1" applyFill="1" applyAlignment="1">
      <alignment horizontal="center" wrapText="1"/>
    </xf>
    <xf numFmtId="0" fontId="223" fillId="2" borderId="0" xfId="0" applyFont="1" applyFill="1" applyAlignment="1">
      <alignment horizontal="center" wrapText="1"/>
    </xf>
    <xf numFmtId="0" fontId="221"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4" fillId="2" borderId="0" xfId="73" applyFont="1" applyFill="1"/>
    <xf numFmtId="0" fontId="225" fillId="2" borderId="0" xfId="0" applyFont="1" applyFill="1" applyBorder="1" applyAlignment="1">
      <alignment horizontal="left"/>
    </xf>
    <xf numFmtId="0" fontId="225" fillId="2" borderId="0" xfId="0" applyFont="1" applyFill="1" applyBorder="1" applyAlignment="1">
      <alignment horizontal="left" vertical="center"/>
    </xf>
    <xf numFmtId="0" fontId="3" fillId="2" borderId="0" xfId="0" applyFont="1" applyFill="1" applyAlignment="1">
      <alignment vertical="center"/>
    </xf>
    <xf numFmtId="283" fontId="215"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7" fillId="2" borderId="0" xfId="0" applyFont="1" applyFill="1" applyAlignment="1">
      <alignment horizontal="center"/>
    </xf>
    <xf numFmtId="0" fontId="227"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1" fillId="2" borderId="0" xfId="0" applyFont="1" applyFill="1" applyAlignment="1">
      <alignment vertical="center"/>
    </xf>
    <xf numFmtId="283" fontId="215"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6" fillId="2" borderId="110" xfId="0" applyFont="1" applyFill="1" applyBorder="1" applyAlignment="1">
      <alignment horizontal="left" vertical="top" wrapText="1"/>
    </xf>
    <xf numFmtId="0" fontId="216"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6"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6"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0"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6"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8"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8" fillId="28" borderId="0" xfId="0" applyFont="1" applyFill="1" applyAlignment="1" applyProtection="1">
      <protection locked="0"/>
    </xf>
    <xf numFmtId="0" fontId="218"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8"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8"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6"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4" fillId="2" borderId="0" xfId="0" applyFont="1" applyFill="1" applyAlignment="1" applyProtection="1">
      <alignment horizontal="center"/>
      <protection locked="0"/>
    </xf>
    <xf numFmtId="0" fontId="231"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3" fillId="2" borderId="0" xfId="0" applyFont="1" applyFill="1" applyAlignment="1" applyProtection="1">
      <alignment horizontal="center"/>
      <protection locked="0"/>
    </xf>
    <xf numFmtId="0" fontId="231" fillId="2" borderId="0" xfId="0" applyFont="1" applyFill="1" applyBorder="1" applyAlignment="1" applyProtection="1">
      <alignment horizontal="center"/>
      <protection locked="0"/>
    </xf>
    <xf numFmtId="0" fontId="234" fillId="2" borderId="0" xfId="0" applyFont="1" applyFill="1" applyBorder="1" applyAlignment="1" applyProtection="1">
      <alignment horizontal="center"/>
      <protection locked="0"/>
    </xf>
    <xf numFmtId="3" fontId="226"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0" fillId="2" borderId="89" xfId="0" applyNumberFormat="1" applyFont="1" applyFill="1" applyBorder="1" applyAlignment="1" applyProtection="1">
      <alignment vertical="center"/>
      <protection locked="0"/>
    </xf>
    <xf numFmtId="3" fontId="230"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1" fillId="2" borderId="0" xfId="0" applyFont="1" applyFill="1" applyAlignment="1" applyProtection="1">
      <alignment horizontal="center" vertical="center"/>
      <protection locked="0"/>
    </xf>
    <xf numFmtId="0" fontId="231" fillId="2" borderId="0" xfId="0" applyFont="1" applyFill="1" applyBorder="1" applyAlignment="1" applyProtection="1">
      <alignment horizontal="center" vertical="center"/>
      <protection locked="0"/>
    </xf>
    <xf numFmtId="3" fontId="230"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0"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1"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8" fillId="2" borderId="138" xfId="0" applyFont="1" applyFill="1" applyBorder="1"/>
    <xf numFmtId="170" fontId="91" fillId="88" borderId="138"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5" fillId="2" borderId="88" xfId="73" applyFont="1" applyFill="1" applyBorder="1" applyAlignment="1">
      <alignment vertical="center"/>
    </xf>
    <xf numFmtId="0" fontId="48" fillId="2" borderId="0" xfId="0" applyFont="1" applyFill="1" applyAlignment="1">
      <alignment horizontal="left" vertical="center"/>
    </xf>
    <xf numFmtId="0" fontId="48" fillId="92" borderId="0" xfId="0" applyFont="1" applyFill="1" applyAlignment="1"/>
    <xf numFmtId="0" fontId="38" fillId="92" borderId="0" xfId="73" applyFill="1"/>
    <xf numFmtId="0" fontId="235" fillId="2" borderId="49" xfId="73" applyFont="1" applyFill="1" applyBorder="1" applyAlignment="1">
      <alignment vertical="center"/>
    </xf>
    <xf numFmtId="0" fontId="213" fillId="26" borderId="110" xfId="0" applyFont="1" applyFill="1" applyBorder="1" applyAlignment="1">
      <alignment horizontal="center"/>
    </xf>
    <xf numFmtId="0" fontId="218" fillId="2" borderId="0" xfId="0" applyFont="1" applyFill="1" applyAlignment="1" applyProtection="1">
      <protection locked="0"/>
    </xf>
    <xf numFmtId="164" fontId="91" fillId="2" borderId="35" xfId="0" applyNumberFormat="1" applyFont="1" applyFill="1" applyBorder="1" applyAlignment="1">
      <alignment horizontal="center"/>
    </xf>
    <xf numFmtId="164" fontId="235"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5" fillId="0" borderId="88" xfId="73" applyFont="1" applyBorder="1" applyAlignment="1">
      <alignment vertical="center"/>
    </xf>
    <xf numFmtId="0" fontId="216"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6"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6"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6"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0"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6" fillId="2" borderId="0" xfId="0" applyFont="1" applyFill="1" applyBorder="1"/>
    <xf numFmtId="0" fontId="236"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5" fillId="2" borderId="9" xfId="73" applyFont="1" applyFill="1" applyBorder="1" applyAlignment="1">
      <alignment vertical="center"/>
    </xf>
    <xf numFmtId="0" fontId="45" fillId="2" borderId="9" xfId="0" applyFont="1" applyFill="1" applyBorder="1" applyAlignment="1">
      <alignment vertical="top" wrapText="1"/>
    </xf>
    <xf numFmtId="0" fontId="236"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3" fontId="0" fillId="28" borderId="3" xfId="0" applyNumberFormat="1" applyFont="1" applyFill="1" applyBorder="1" applyAlignment="1">
      <alignment vertical="top"/>
    </xf>
    <xf numFmtId="0" fontId="236"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7"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7"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1"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0" fillId="2" borderId="0" xfId="5151" applyNumberFormat="1" applyFont="1" applyFill="1" applyBorder="1" applyAlignment="1">
      <alignment vertical="center"/>
    </xf>
    <xf numFmtId="171" fontId="241"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3" fillId="28" borderId="35" xfId="0" quotePrefix="1" applyNumberFormat="1" applyFont="1" applyFill="1" applyBorder="1" applyAlignment="1" applyProtection="1">
      <alignment horizontal="center"/>
      <protection locked="0"/>
    </xf>
    <xf numFmtId="40" fontId="244"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0" fillId="2" borderId="112" xfId="0" applyFill="1" applyBorder="1"/>
    <xf numFmtId="0" fontId="0" fillId="2" borderId="5" xfId="0" applyFill="1" applyBorder="1"/>
    <xf numFmtId="0" fontId="0" fillId="2" borderId="109" xfId="0" applyFill="1" applyBorder="1"/>
    <xf numFmtId="0" fontId="52" fillId="26" borderId="46" xfId="0" applyFont="1" applyFill="1" applyBorder="1" applyAlignment="1" applyProtection="1">
      <alignment horizontal="center" vertical="center" wrapText="1"/>
      <protection locked="0"/>
    </xf>
    <xf numFmtId="0" fontId="44" fillId="90" borderId="0" xfId="0" applyFont="1" applyFill="1" applyAlignment="1" applyProtection="1">
      <alignment horizontal="center"/>
      <protection locked="0"/>
    </xf>
    <xf numFmtId="0" fontId="41" fillId="28" borderId="152" xfId="0" applyFont="1" applyFill="1" applyBorder="1" applyAlignment="1" applyProtection="1">
      <alignment horizontal="center"/>
      <protection locked="0"/>
    </xf>
    <xf numFmtId="3" fontId="48" fillId="28" borderId="152" xfId="0" applyNumberFormat="1" applyFont="1" applyFill="1" applyBorder="1" applyAlignment="1" applyProtection="1">
      <alignment horizontal="center"/>
      <protection locked="0"/>
    </xf>
    <xf numFmtId="176" fontId="45" fillId="2" borderId="0" xfId="70" applyNumberFormat="1" applyFont="1" applyFill="1" applyAlignment="1" applyProtection="1">
      <alignment horizontal="center"/>
      <protection locked="0"/>
    </xf>
    <xf numFmtId="176" fontId="8" fillId="2" borderId="0" xfId="70" applyNumberFormat="1" applyFont="1" applyFill="1" applyAlignment="1" applyProtection="1">
      <alignment horizontal="center"/>
      <protection locked="0"/>
    </xf>
    <xf numFmtId="3" fontId="226" fillId="2" borderId="89" xfId="0" applyNumberFormat="1" applyFont="1" applyFill="1" applyBorder="1" applyAlignment="1" applyProtection="1">
      <alignment vertical="center"/>
      <protection locked="0"/>
    </xf>
    <xf numFmtId="3" fontId="91" fillId="2" borderId="89" xfId="0" applyNumberFormat="1" applyFont="1" applyFill="1" applyBorder="1" applyAlignment="1" applyProtection="1">
      <alignment vertical="center"/>
      <protection locked="0"/>
    </xf>
    <xf numFmtId="9" fontId="41" fillId="28" borderId="12" xfId="72" applyFont="1" applyFill="1" applyBorder="1" applyAlignment="1" applyProtection="1">
      <alignment horizontal="center" vertical="center"/>
      <protection locked="0"/>
    </xf>
    <xf numFmtId="9" fontId="41" fillId="2" borderId="12" xfId="0" applyNumberFormat="1" applyFont="1" applyFill="1" applyBorder="1" applyAlignment="1" applyProtection="1">
      <alignment horizontal="center" vertical="center"/>
      <protection locked="0"/>
    </xf>
    <xf numFmtId="0" fontId="8" fillId="28" borderId="152" xfId="0" applyFont="1" applyFill="1" applyBorder="1" applyAlignment="1" applyProtection="1">
      <alignment horizontal="center" vertical="center" wrapText="1"/>
      <protection locked="0"/>
    </xf>
    <xf numFmtId="0" fontId="45" fillId="2" borderId="40" xfId="0" applyFont="1" applyFill="1" applyBorder="1" applyAlignment="1" applyProtection="1">
      <alignment horizontal="center" vertical="center" wrapText="1"/>
      <protection locked="0"/>
    </xf>
    <xf numFmtId="0" fontId="54" fillId="28" borderId="35" xfId="0" applyFont="1" applyFill="1" applyBorder="1" applyAlignment="1" applyProtection="1">
      <alignment horizontal="center" vertical="center" wrapText="1"/>
      <protection locked="0"/>
    </xf>
    <xf numFmtId="3" fontId="230" fillId="2" borderId="89" xfId="0" applyNumberFormat="1" applyFont="1" applyFill="1" applyBorder="1" applyAlignment="1" applyProtection="1">
      <alignment vertical="center"/>
      <protection locked="0"/>
    </xf>
    <xf numFmtId="0" fontId="91" fillId="2" borderId="89" xfId="0" applyFont="1" applyFill="1" applyBorder="1" applyAlignment="1" applyProtection="1">
      <alignment vertical="top" wrapText="1"/>
      <protection locked="0"/>
    </xf>
    <xf numFmtId="0" fontId="13" fillId="90" borderId="152" xfId="0" applyFont="1" applyFill="1" applyBorder="1" applyAlignment="1" applyProtection="1">
      <alignment horizontal="center"/>
      <protection locked="0"/>
    </xf>
    <xf numFmtId="169" fontId="91" fillId="28" borderId="13" xfId="0" applyNumberFormat="1" applyFont="1" applyFill="1" applyBorder="1" applyAlignment="1">
      <alignment horizontal="center"/>
    </xf>
    <xf numFmtId="0" fontId="209" fillId="2" borderId="0" xfId="0" applyFont="1" applyFill="1" applyProtection="1">
      <protection locked="0"/>
    </xf>
    <xf numFmtId="0" fontId="54" fillId="2" borderId="0" xfId="0" applyFont="1" applyFill="1" applyAlignment="1" applyProtection="1">
      <alignment horizontal="left" vertical="center" wrapText="1"/>
      <protection locked="0"/>
    </xf>
    <xf numFmtId="0" fontId="52" fillId="26" borderId="98" xfId="0" applyFont="1" applyFill="1" applyBorder="1" applyAlignment="1" applyProtection="1">
      <alignment horizontal="center" vertical="center" wrapText="1"/>
      <protection locked="0"/>
    </xf>
    <xf numFmtId="0" fontId="52" fillId="26" borderId="135" xfId="0" applyFont="1" applyFill="1" applyBorder="1" applyAlignment="1" applyProtection="1">
      <alignment horizontal="center" vertical="center" wrapText="1"/>
      <protection locked="0"/>
    </xf>
    <xf numFmtId="9" fontId="41" fillId="28" borderId="0" xfId="0" applyNumberFormat="1" applyFont="1" applyFill="1" applyAlignment="1" applyProtection="1">
      <alignment horizontal="center" vertical="center"/>
      <protection locked="0"/>
    </xf>
    <xf numFmtId="10" fontId="41" fillId="28" borderId="0" xfId="0" applyNumberFormat="1" applyFont="1" applyFill="1" applyAlignment="1" applyProtection="1">
      <alignment horizontal="center" vertical="center"/>
      <protection locked="0"/>
    </xf>
    <xf numFmtId="10" fontId="45" fillId="2" borderId="0" xfId="0" applyNumberFormat="1" applyFont="1" applyFill="1" applyAlignment="1" applyProtection="1">
      <alignment horizontal="center" vertical="center"/>
      <protection locked="0"/>
    </xf>
    <xf numFmtId="10" fontId="34" fillId="28" borderId="0" xfId="0" applyNumberFormat="1" applyFont="1" applyFill="1" applyAlignment="1" applyProtection="1">
      <alignment horizontal="center" vertical="center"/>
      <protection locked="0"/>
    </xf>
    <xf numFmtId="10" fontId="41" fillId="2" borderId="0" xfId="0" applyNumberFormat="1" applyFont="1" applyFill="1" applyAlignment="1" applyProtection="1">
      <alignment horizontal="center" vertical="center"/>
      <protection locked="0"/>
    </xf>
    <xf numFmtId="10" fontId="210" fillId="2" borderId="0" xfId="0" applyNumberFormat="1" applyFont="1" applyFill="1" applyAlignment="1" applyProtection="1">
      <alignment horizontal="center" vertical="center"/>
      <protection locked="0"/>
    </xf>
    <xf numFmtId="0" fontId="0" fillId="28" borderId="152" xfId="0" applyFill="1" applyBorder="1" applyAlignment="1">
      <alignment vertical="top"/>
    </xf>
    <xf numFmtId="0" fontId="0" fillId="90" borderId="152" xfId="0" applyFill="1" applyBorder="1"/>
    <xf numFmtId="3" fontId="0" fillId="28" borderId="3" xfId="0" applyNumberFormat="1" applyFill="1" applyBorder="1" applyAlignment="1">
      <alignment vertical="top"/>
    </xf>
    <xf numFmtId="3" fontId="0" fillId="28" borderId="35" xfId="0" applyNumberFormat="1" applyFill="1" applyBorder="1" applyAlignment="1">
      <alignment vertical="top"/>
    </xf>
    <xf numFmtId="3" fontId="0" fillId="28" borderId="45" xfId="0" applyNumberFormat="1" applyFill="1" applyBorder="1" applyAlignment="1">
      <alignment vertical="top"/>
    </xf>
    <xf numFmtId="0" fontId="0" fillId="28" borderId="152" xfId="0" applyFill="1" applyBorder="1"/>
    <xf numFmtId="3" fontId="0" fillId="2" borderId="0" xfId="0" applyNumberFormat="1" applyFill="1"/>
    <xf numFmtId="9" fontId="41" fillId="28" borderId="0" xfId="0" applyNumberFormat="1" applyFont="1" applyFill="1" applyAlignment="1">
      <alignment horizontal="center"/>
    </xf>
    <xf numFmtId="9" fontId="41" fillId="28" borderId="0" xfId="0" applyNumberFormat="1" applyFont="1" applyFill="1" applyAlignment="1">
      <alignment horizontal="center" vertical="center"/>
    </xf>
    <xf numFmtId="3" fontId="8" fillId="2" borderId="0" xfId="0" applyNumberFormat="1" applyFont="1" applyFill="1" applyAlignment="1" applyProtection="1">
      <alignment vertical="center" wrapText="1"/>
      <protection locked="0"/>
    </xf>
    <xf numFmtId="3" fontId="45" fillId="2" borderId="0" xfId="0" applyNumberFormat="1" applyFont="1" applyFill="1" applyAlignment="1" applyProtection="1">
      <alignment vertical="center"/>
      <protection locked="0"/>
    </xf>
    <xf numFmtId="3" fontId="45" fillId="2" borderId="0" xfId="0" applyNumberFormat="1" applyFont="1" applyFill="1" applyAlignment="1" applyProtection="1">
      <alignment horizontal="center" vertical="center"/>
      <protection locked="0"/>
    </xf>
    <xf numFmtId="3" fontId="49" fillId="2" borderId="0" xfId="0" applyNumberFormat="1" applyFont="1" applyFill="1" applyAlignment="1" applyProtection="1">
      <alignment vertical="center"/>
      <protection locked="0"/>
    </xf>
    <xf numFmtId="3" fontId="45" fillId="2" borderId="0" xfId="0" applyNumberFormat="1" applyFont="1" applyFill="1" applyAlignment="1" applyProtection="1">
      <alignment horizontal="left" vertical="center"/>
      <protection locked="0"/>
    </xf>
    <xf numFmtId="3" fontId="49" fillId="2" borderId="0" xfId="0" applyNumberFormat="1" applyFont="1" applyFill="1" applyAlignment="1" applyProtection="1">
      <alignment horizontal="center" vertical="center"/>
      <protection locked="0"/>
    </xf>
    <xf numFmtId="0" fontId="0" fillId="28" borderId="152" xfId="0" applyFont="1" applyFill="1" applyBorder="1" applyAlignment="1">
      <alignment vertical="top"/>
    </xf>
    <xf numFmtId="0" fontId="0" fillId="28" borderId="110" xfId="0" applyFill="1" applyBorder="1" applyAlignment="1">
      <alignment vertical="top"/>
    </xf>
    <xf numFmtId="0" fontId="0" fillId="28" borderId="0" xfId="0" applyFill="1" applyBorder="1"/>
    <xf numFmtId="3" fontId="0" fillId="28" borderId="136" xfId="0" applyNumberFormat="1" applyFill="1" applyBorder="1" applyAlignment="1">
      <alignment vertical="top"/>
    </xf>
    <xf numFmtId="3" fontId="0" fillId="28" borderId="116" xfId="0" applyNumberFormat="1" applyFill="1" applyBorder="1" applyAlignment="1">
      <alignment vertical="top"/>
    </xf>
    <xf numFmtId="3" fontId="0" fillId="28" borderId="117" xfId="0" applyNumberFormat="1" applyFill="1" applyBorder="1" applyAlignment="1">
      <alignment vertical="top"/>
    </xf>
    <xf numFmtId="0" fontId="0" fillId="0" borderId="0" xfId="0" applyFill="1"/>
    <xf numFmtId="0" fontId="0" fillId="0" borderId="0" xfId="0" applyFill="1" applyBorder="1"/>
    <xf numFmtId="0" fontId="46" fillId="2" borderId="0" xfId="0" applyFont="1" applyFill="1" applyBorder="1" applyAlignment="1">
      <alignment horizontal="center" vertical="center"/>
    </xf>
    <xf numFmtId="0" fontId="238" fillId="2" borderId="0" xfId="0" applyFont="1" applyFill="1" applyBorder="1" applyAlignment="1">
      <alignment wrapText="1"/>
    </xf>
    <xf numFmtId="0" fontId="238"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29"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171" fontId="91" fillId="28" borderId="153" xfId="0" applyNumberFormat="1" applyFont="1" applyFill="1" applyBorder="1" applyAlignment="1">
      <alignment horizontal="left"/>
    </xf>
    <xf numFmtId="171" fontId="91" fillId="28" borderId="15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51" xfId="0" applyFont="1" applyFill="1" applyBorder="1" applyAlignment="1" applyProtection="1">
      <alignment horizontal="center" vertical="center" wrapText="1"/>
      <protection locked="0"/>
    </xf>
    <xf numFmtId="0" fontId="52" fillId="26" borderId="147" xfId="0" applyFont="1" applyFill="1" applyBorder="1" applyAlignment="1" applyProtection="1">
      <alignment horizontal="center" vertical="center" wrapText="1"/>
      <protection locked="0"/>
    </xf>
    <xf numFmtId="0" fontId="52" fillId="26" borderId="149" xfId="0" applyFont="1" applyFill="1" applyBorder="1" applyAlignment="1" applyProtection="1">
      <alignment horizontal="center" vertical="center" wrapText="1"/>
      <protection locked="0"/>
    </xf>
    <xf numFmtId="0" fontId="52" fillId="26" borderId="150" xfId="0"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6"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10544">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amp; ¢ 2" xfId="9788" xr:uid="{BC2F2EB3-ED41-4422-9E4E-8D35C16E6CB3}"/>
    <cellStyle name="$ 2" xfId="9787" xr:uid="{B945DBA6-3C2E-4715-9FE9-D4127EC4F1C4}"/>
    <cellStyle name="$ 3" xfId="10539" xr:uid="{6180E40A-5BED-4306-83A4-6B39FB03E5F1}"/>
    <cellStyle name="%" xfId="708" xr:uid="{00000000-0005-0000-0000-000004000000}"/>
    <cellStyle name="%.00" xfId="709" xr:uid="{00000000-0005-0000-0000-000005000000}"/>
    <cellStyle name="(Heading)" xfId="704" xr:uid="{00000000-0005-0000-0000-000006000000}"/>
    <cellStyle name="(Heading) 2" xfId="9784" xr:uid="{33DAA6B8-CF64-4686-B5EE-08E6E375F330}"/>
    <cellStyle name="(Lefting)" xfId="705" xr:uid="{00000000-0005-0000-0000-000007000000}"/>
    <cellStyle name="(Lefting) 2" xfId="9785" xr:uid="{DC842030-2F25-48E5-9A5B-7FD9A097C026}"/>
    <cellStyle name="(z*¯_x000f_°(”,¯?À(¢,¯?Ð(°,¯?à(Â,¯?ð(Ô,¯?" xfId="706" xr:uid="{00000000-0005-0000-0000-000008000000}"/>
    <cellStyle name="(z*¯_x000f_°(”,¯?À(¢,¯?Ð(°,¯?à(Â,¯?ð(Ô,¯? 2" xfId="9786" xr:uid="{73D8E92D-EF53-48DE-884D-5A4ABB94DE6F}"/>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MultipleSpace_Smartportfolio model_DB-merged files 2" xfId="9783" xr:uid="{5500544E-F2C1-4E7C-9105-DBB20A95D083}"/>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2" xfId="9789" xr:uid="{F4889E17-7547-4756-AFA6-69C9D7F83480}"/>
    <cellStyle name="Accounting w/$ Total" xfId="1352" xr:uid="{00000000-0005-0000-0000-0000C3020000}"/>
    <cellStyle name="Accounting w/$ Total 2" xfId="9790" xr:uid="{CA47DD5B-E402-4B9B-8313-14DEBEFD5D95}"/>
    <cellStyle name="Accounting w/o $" xfId="1353" xr:uid="{00000000-0005-0000-0000-0000C4020000}"/>
    <cellStyle name="Accounting w/o $ 2" xfId="9791" xr:uid="{21EC8320-E83F-4642-8BAC-98BC63E73F3E}"/>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price 2 2" xfId="10529" xr:uid="{0C16B4DE-96DA-4274-8914-9A93544E169F}"/>
    <cellStyle name="Aprice 3" xfId="9792" xr:uid="{E3B7D711-6178-4B72-8291-AC1A77FABDEF}"/>
    <cellStyle name="ar" xfId="1364" xr:uid="{00000000-0005-0000-0000-0000D5020000}"/>
    <cellStyle name="ar 2" xfId="6863" xr:uid="{00000000-0005-0000-0000-0000D6020000}"/>
    <cellStyle name="ar 2 2" xfId="10536" xr:uid="{65496A26-0255-49FD-9305-F570C53C7462}"/>
    <cellStyle name="ar 3" xfId="9793" xr:uid="{94C90788-0D4B-49AE-A46F-FC9C4B23D604}"/>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order, Top 2" xfId="9794" xr:uid="{51F60158-AF69-441B-A8E3-ADB32C9C5293}"/>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 2" xfId="9795" xr:uid="{249E70AA-3F8E-47BF-BB64-CFCA06194F22}"/>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 2" xfId="9796" xr:uid="{171EE180-A700-4A83-8CCA-5F5A6EB918DE}"/>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2 2" xfId="9798" xr:uid="{154D8CA3-C143-41FB-99C4-17D4E7BD87E1}"/>
    <cellStyle name="Comma 10 3" xfId="1442" xr:uid="{00000000-0005-0000-0000-000033030000}"/>
    <cellStyle name="Comma 10 3 2" xfId="9799" xr:uid="{B69BB170-1C12-4EF4-9486-DA4199B0AB84}"/>
    <cellStyle name="Comma 10 4" xfId="1443" xr:uid="{00000000-0005-0000-0000-000034030000}"/>
    <cellStyle name="Comma 10 4 2" xfId="9800" xr:uid="{8DFD955C-1C49-49DB-A6B3-77D35C38B170}"/>
    <cellStyle name="Comma 10 5" xfId="1444" xr:uid="{00000000-0005-0000-0000-000035030000}"/>
    <cellStyle name="Comma 10 5 2" xfId="9801" xr:uid="{940BC7ED-EABF-46C2-8384-DEECFA0AA6CB}"/>
    <cellStyle name="Comma 10 6" xfId="9797" xr:uid="{C1D4375B-F4E5-4E4E-8D80-8F0453920377}"/>
    <cellStyle name="Comma 11" xfId="1445" xr:uid="{00000000-0005-0000-0000-000036030000}"/>
    <cellStyle name="Comma 11 2" xfId="9802" xr:uid="{1D847573-B401-4039-A6E1-21ADA9E926B8}"/>
    <cellStyle name="Comma 12" xfId="1446" xr:uid="{00000000-0005-0000-0000-000037030000}"/>
    <cellStyle name="Comma 12 2" xfId="9803" xr:uid="{1BD4C97D-C3EF-48BC-B091-F4C51E2DDD33}"/>
    <cellStyle name="Comma 13" xfId="132" xr:uid="{00000000-0005-0000-0000-000038030000}"/>
    <cellStyle name="Comma 13 2" xfId="9781" xr:uid="{AC70C480-2C96-4E1B-A640-C3177CBC1CE8}"/>
    <cellStyle name="Comma 14" xfId="6210" xr:uid="{00000000-0005-0000-0000-000039030000}"/>
    <cellStyle name="Comma 14 2" xfId="10530" xr:uid="{482BC967-09C8-4CB6-995B-1F82C5762A60}"/>
    <cellStyle name="Comma 15" xfId="6262" xr:uid="{00000000-0005-0000-0000-00003A030000}"/>
    <cellStyle name="Comma 15 2" xfId="10531" xr:uid="{670BFF0D-6A55-4631-9DC5-C9A07AC62320}"/>
    <cellStyle name="Comma 16" xfId="6264" xr:uid="{00000000-0005-0000-0000-00003B030000}"/>
    <cellStyle name="Comma 16 2" xfId="10533" xr:uid="{89FEB763-A067-4367-B625-3533A38E95A1}"/>
    <cellStyle name="Comma 17" xfId="6263" xr:uid="{00000000-0005-0000-0000-00003C030000}"/>
    <cellStyle name="Comma 17 2" xfId="10532" xr:uid="{AE60F41C-7627-441B-8456-2BE75D4C9C9B}"/>
    <cellStyle name="Comma 18" xfId="9778" xr:uid="{181DD235-BF39-4DDE-828A-F79B8CAD9552}"/>
    <cellStyle name="Comma 19" xfId="10540" xr:uid="{0D51BD56-1AF4-4AF0-83A9-1494DED3E7E6}"/>
    <cellStyle name="Comma 2" xfId="1" xr:uid="{00000000-0005-0000-0000-00003D030000}"/>
    <cellStyle name="Comma 2 10" xfId="1447" xr:uid="{00000000-0005-0000-0000-00003E030000}"/>
    <cellStyle name="Comma 2 10 2" xfId="9804" xr:uid="{860B052E-8D54-49F8-A1B5-1153DA65EA5D}"/>
    <cellStyle name="Comma 2 11" xfId="1448" xr:uid="{00000000-0005-0000-0000-00003F030000}"/>
    <cellStyle name="Comma 2 11 2" xfId="1449" xr:uid="{00000000-0005-0000-0000-000040030000}"/>
    <cellStyle name="Comma 2 11 2 2" xfId="1450" xr:uid="{00000000-0005-0000-0000-000041030000}"/>
    <cellStyle name="Comma 2 11 2 2 2" xfId="9807" xr:uid="{D1E2D27D-BF3C-4BE6-83B1-8EECA75FF055}"/>
    <cellStyle name="Comma 2 11 2 3" xfId="9806" xr:uid="{1045BDC5-BDAD-46AE-BA18-6BB0431BB318}"/>
    <cellStyle name="Comma 2 11 3" xfId="1451" xr:uid="{00000000-0005-0000-0000-000042030000}"/>
    <cellStyle name="Comma 2 11 3 2" xfId="9808" xr:uid="{051C479B-7520-470A-959C-F811D59721D8}"/>
    <cellStyle name="Comma 2 11 4" xfId="9805" xr:uid="{F1DB6795-8070-4C61-AD00-4031B9DEC97A}"/>
    <cellStyle name="Comma 2 12" xfId="1452" xr:uid="{00000000-0005-0000-0000-000043030000}"/>
    <cellStyle name="Comma 2 12 2" xfId="1453" xr:uid="{00000000-0005-0000-0000-000044030000}"/>
    <cellStyle name="Comma 2 12 2 2" xfId="9810" xr:uid="{525F6947-A6A1-4C49-BCF8-C4D9482C6F92}"/>
    <cellStyle name="Comma 2 12 3" xfId="9809" xr:uid="{480107C4-8103-476A-AF14-EBAE4AE7A7E2}"/>
    <cellStyle name="Comma 2 13" xfId="1454" xr:uid="{00000000-0005-0000-0000-000045030000}"/>
    <cellStyle name="Comma 2 13 2" xfId="9811" xr:uid="{EE6BDD55-AB16-4482-BE33-55C3DEBDF4A8}"/>
    <cellStyle name="Comma 2 14" xfId="1455" xr:uid="{00000000-0005-0000-0000-000046030000}"/>
    <cellStyle name="Comma 2 14 2" xfId="9812" xr:uid="{A8B79BFA-24F3-4AF5-957D-2DBED2849450}"/>
    <cellStyle name="Comma 2 15" xfId="1456" xr:uid="{00000000-0005-0000-0000-000047030000}"/>
    <cellStyle name="Comma 2 15 2" xfId="9813" xr:uid="{DB0D508D-8D57-4218-8E82-37F7F1A76485}"/>
    <cellStyle name="Comma 2 16" xfId="1457" xr:uid="{00000000-0005-0000-0000-000048030000}"/>
    <cellStyle name="Comma 2 16 2" xfId="9814" xr:uid="{770B3CC1-1006-4B73-9656-26ACADB0B95B}"/>
    <cellStyle name="Comma 2 17" xfId="1458" xr:uid="{00000000-0005-0000-0000-000049030000}"/>
    <cellStyle name="Comma 2 17 2" xfId="9815" xr:uid="{B20FA29E-0DDA-4349-9BFF-3B7F0FF24EA0}"/>
    <cellStyle name="Comma 2 18" xfId="1459" xr:uid="{00000000-0005-0000-0000-00004A030000}"/>
    <cellStyle name="Comma 2 18 2" xfId="9816" xr:uid="{6FF9CBDF-275A-4705-9CFF-5990EF7CFEAF}"/>
    <cellStyle name="Comma 2 19" xfId="1460" xr:uid="{00000000-0005-0000-0000-00004B030000}"/>
    <cellStyle name="Comma 2 19 2" xfId="9817" xr:uid="{37337C2E-E068-4D25-A480-93651F1F8F69}"/>
    <cellStyle name="Comma 2 2" xfId="2" xr:uid="{00000000-0005-0000-0000-00004C030000}"/>
    <cellStyle name="Comma 2 2 10" xfId="1461" xr:uid="{00000000-0005-0000-0000-00004D030000}"/>
    <cellStyle name="Comma 2 2 10 2" xfId="9818" xr:uid="{D39487B0-1A72-4362-811F-9EA05BA1523A}"/>
    <cellStyle name="Comma 2 2 11" xfId="1462" xr:uid="{00000000-0005-0000-0000-00004E030000}"/>
    <cellStyle name="Comma 2 2 11 2" xfId="9819" xr:uid="{DF69EBD1-2A91-4F4F-95E1-E5FCB1B5D211}"/>
    <cellStyle name="Comma 2 2 12" xfId="9772" xr:uid="{8620CD6A-39E8-4C89-9DEC-9EFFE1C913BC}"/>
    <cellStyle name="Comma 2 2 2" xfId="1463" xr:uid="{00000000-0005-0000-0000-00004F030000}"/>
    <cellStyle name="Comma 2 2 2 2" xfId="1464" xr:uid="{00000000-0005-0000-0000-000050030000}"/>
    <cellStyle name="Comma 2 2 2 2 2" xfId="9821" xr:uid="{3C4A52EB-386A-4B36-A943-6FFA5B426E6D}"/>
    <cellStyle name="Comma 2 2 2 3" xfId="9820" xr:uid="{F1EFB82F-26A1-4ABD-B639-E74ED167755B}"/>
    <cellStyle name="Comma 2 2 3" xfId="1465" xr:uid="{00000000-0005-0000-0000-000051030000}"/>
    <cellStyle name="Comma 2 2 3 2" xfId="9822" xr:uid="{FC7FA98D-B2BA-48A7-A1CA-7BB51470201C}"/>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8 2" xfId="9823" xr:uid="{1DC30295-F780-4257-91FA-2775CBCB5C62}"/>
    <cellStyle name="Comma 2 2 9" xfId="1471" xr:uid="{00000000-0005-0000-0000-000057030000}"/>
    <cellStyle name="Comma 2 2 9 2" xfId="9824" xr:uid="{7AEAFD52-69C5-4635-87A2-66ABAAB74DC7}"/>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6 2" xfId="9825" xr:uid="{88631C02-5D1F-4867-BA64-F9B3424230A5}"/>
    <cellStyle name="Comma 2 3 7" xfId="1477" xr:uid="{00000000-0005-0000-0000-00005E030000}"/>
    <cellStyle name="Comma 2 3 7 2" xfId="9826" xr:uid="{517DBDFF-E719-4BC8-8783-BD6AD263831C}"/>
    <cellStyle name="Comma 2 3 8" xfId="1478" xr:uid="{00000000-0005-0000-0000-00005F030000}"/>
    <cellStyle name="Comma 2 3 8 2" xfId="9827" xr:uid="{F4B8B131-9D9C-4E32-A37A-555B4B4220F0}"/>
    <cellStyle name="Comma 2 3 9" xfId="9775" xr:uid="{D2F88D92-F028-4498-A471-4751BF7D7826}"/>
    <cellStyle name="Comma 2 4" xfId="1479" xr:uid="{00000000-0005-0000-0000-000060030000}"/>
    <cellStyle name="Comma 2 4 2" xfId="1480" xr:uid="{00000000-0005-0000-0000-000061030000}"/>
    <cellStyle name="Comma 2 4 2 2" xfId="9829" xr:uid="{1F566D7C-0565-496E-B73D-2EB39659D7F2}"/>
    <cellStyle name="Comma 2 4 3" xfId="1481" xr:uid="{00000000-0005-0000-0000-000062030000}"/>
    <cellStyle name="Comma 2 4 3 2" xfId="9830" xr:uid="{4A15824D-B954-4BB8-A60A-88EA68495009}"/>
    <cellStyle name="Comma 2 4 4" xfId="9828" xr:uid="{A7AF650B-8120-4FB4-A699-2CB2DBB047DC}"/>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2 2 2" xfId="9835" xr:uid="{1E469520-9588-47E3-99B5-001F918F2718}"/>
    <cellStyle name="Comma 2 5 2 2 2 3" xfId="9834" xr:uid="{FA261DA7-3A36-4CC2-B586-E8226110D2E5}"/>
    <cellStyle name="Comma 2 5 2 2 3" xfId="1487" xr:uid="{00000000-0005-0000-0000-000068030000}"/>
    <cellStyle name="Comma 2 5 2 2 3 2" xfId="9836" xr:uid="{A25635F4-2D37-411F-96CB-67261C19612B}"/>
    <cellStyle name="Comma 2 5 2 2 4" xfId="9833" xr:uid="{8EEFA70E-E30C-4569-98F6-22A7EAA0F0D4}"/>
    <cellStyle name="Comma 2 5 2 3" xfId="1488" xr:uid="{00000000-0005-0000-0000-000069030000}"/>
    <cellStyle name="Comma 2 5 2 3 2" xfId="1489" xr:uid="{00000000-0005-0000-0000-00006A030000}"/>
    <cellStyle name="Comma 2 5 2 3 2 2" xfId="9838" xr:uid="{5E28317A-6DA6-4A17-9B62-9883881BF6B4}"/>
    <cellStyle name="Comma 2 5 2 3 3" xfId="9837" xr:uid="{C6051985-6860-442F-AACC-9529D0466AD5}"/>
    <cellStyle name="Comma 2 5 2 4" xfId="1490" xr:uid="{00000000-0005-0000-0000-00006B030000}"/>
    <cellStyle name="Comma 2 5 2 4 2" xfId="9839" xr:uid="{AE814DE4-4F10-4E77-8B55-686E50C008E0}"/>
    <cellStyle name="Comma 2 5 2 5" xfId="9832" xr:uid="{E0F168B4-FE21-4EC7-8148-2556687A2149}"/>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2 2 2" xfId="9843" xr:uid="{2D5B140A-E8EA-4625-A727-F9AB4F01E61E}"/>
    <cellStyle name="Comma 2 5 3 2 2 3" xfId="9842" xr:uid="{CCD4511E-5C11-403D-8AC3-9E7C232B1076}"/>
    <cellStyle name="Comma 2 5 3 2 3" xfId="1495" xr:uid="{00000000-0005-0000-0000-000070030000}"/>
    <cellStyle name="Comma 2 5 3 2 3 2" xfId="9844" xr:uid="{F525FBD5-85E5-4015-B54F-9589925F47AB}"/>
    <cellStyle name="Comma 2 5 3 2 4" xfId="9841" xr:uid="{B37E01C4-E274-465F-A343-56E04B1D49A9}"/>
    <cellStyle name="Comma 2 5 3 3" xfId="1496" xr:uid="{00000000-0005-0000-0000-000071030000}"/>
    <cellStyle name="Comma 2 5 3 3 2" xfId="1497" xr:uid="{00000000-0005-0000-0000-000072030000}"/>
    <cellStyle name="Comma 2 5 3 3 2 2" xfId="9846" xr:uid="{C4E3A836-224B-4821-AC6F-5F41AFD844D2}"/>
    <cellStyle name="Comma 2 5 3 3 3" xfId="9845" xr:uid="{2329E447-08C8-413A-8C8F-5C7DC7A0F9CD}"/>
    <cellStyle name="Comma 2 5 3 4" xfId="1498" xr:uid="{00000000-0005-0000-0000-000073030000}"/>
    <cellStyle name="Comma 2 5 3 4 2" xfId="9847" xr:uid="{80CB0D0B-AADF-4E0E-8B21-34C49F894877}"/>
    <cellStyle name="Comma 2 5 3 5" xfId="9840" xr:uid="{24DA4283-5117-4F4D-AE14-2022B29EEBF5}"/>
    <cellStyle name="Comma 2 5 4" xfId="1499" xr:uid="{00000000-0005-0000-0000-000074030000}"/>
    <cellStyle name="Comma 2 5 4 2" xfId="1500" xr:uid="{00000000-0005-0000-0000-000075030000}"/>
    <cellStyle name="Comma 2 5 4 2 2" xfId="1501" xr:uid="{00000000-0005-0000-0000-000076030000}"/>
    <cellStyle name="Comma 2 5 4 2 2 2" xfId="9850" xr:uid="{FD5EEE72-7691-45A1-B702-49DE18275822}"/>
    <cellStyle name="Comma 2 5 4 2 3" xfId="9849" xr:uid="{CC0DEB63-0F28-4048-9F79-BC8A6E3AD857}"/>
    <cellStyle name="Comma 2 5 4 3" xfId="1502" xr:uid="{00000000-0005-0000-0000-000077030000}"/>
    <cellStyle name="Comma 2 5 4 3 2" xfId="9851" xr:uid="{34886E5E-AF40-440A-A175-0075CF0A4496}"/>
    <cellStyle name="Comma 2 5 4 4" xfId="9848" xr:uid="{2A94164B-D451-4B5C-B6C3-0495988C4FA9}"/>
    <cellStyle name="Comma 2 5 5" xfId="1503" xr:uid="{00000000-0005-0000-0000-000078030000}"/>
    <cellStyle name="Comma 2 5 5 2" xfId="1504" xr:uid="{00000000-0005-0000-0000-000079030000}"/>
    <cellStyle name="Comma 2 5 5 2 2" xfId="9853" xr:uid="{A882AFD2-B588-4992-AF6C-B345B5511E32}"/>
    <cellStyle name="Comma 2 5 5 3" xfId="9852" xr:uid="{CE25797C-FB48-4172-801D-0B943D9012E3}"/>
    <cellStyle name="Comma 2 5 6" xfId="1505" xr:uid="{00000000-0005-0000-0000-00007A030000}"/>
    <cellStyle name="Comma 2 5 6 2" xfId="9854" xr:uid="{C3838152-6610-423D-AD7D-19D17660F58C}"/>
    <cellStyle name="Comma 2 5 7" xfId="9831" xr:uid="{BD29D2C8-0D93-4318-BA7C-A00309EE31E5}"/>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2 2 2" xfId="9858" xr:uid="{2AA0CA76-9DC1-405F-9B21-928227A1A65B}"/>
    <cellStyle name="Comma 2 6 2 2 3" xfId="9857" xr:uid="{8142720B-23F2-444B-82AA-A975858A0145}"/>
    <cellStyle name="Comma 2 6 2 3" xfId="1510" xr:uid="{00000000-0005-0000-0000-00007F030000}"/>
    <cellStyle name="Comma 2 6 2 3 2" xfId="9859" xr:uid="{0290504D-1362-428F-8BED-75027EE44311}"/>
    <cellStyle name="Comma 2 6 2 4" xfId="9856" xr:uid="{27DC4320-7320-4D06-816A-1858986E2B0B}"/>
    <cellStyle name="Comma 2 6 3" xfId="1511" xr:uid="{00000000-0005-0000-0000-000080030000}"/>
    <cellStyle name="Comma 2 6 3 2" xfId="1512" xr:uid="{00000000-0005-0000-0000-000081030000}"/>
    <cellStyle name="Comma 2 6 3 2 2" xfId="9861" xr:uid="{1125E5F9-DB81-4DAA-94D9-8834C62FA3EA}"/>
    <cellStyle name="Comma 2 6 3 3" xfId="9860" xr:uid="{EB674590-8564-4D8D-9474-0822D6BEFE70}"/>
    <cellStyle name="Comma 2 6 4" xfId="1513" xr:uid="{00000000-0005-0000-0000-000082030000}"/>
    <cellStyle name="Comma 2 6 4 2" xfId="9862" xr:uid="{3FECEBC1-61AE-48BB-B27D-29210A1D2C92}"/>
    <cellStyle name="Comma 2 6 5" xfId="9855" xr:uid="{146F05D7-A062-4E94-A730-39E25D8B96E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2 2 2" xfId="9866" xr:uid="{D64EA8D9-9F02-40C4-974A-07F2EE1D6048}"/>
    <cellStyle name="Comma 2 7 2 2 3" xfId="9865" xr:uid="{AE739DCD-51EA-43CB-8332-5FFEB5DD1C12}"/>
    <cellStyle name="Comma 2 7 2 3" xfId="1518" xr:uid="{00000000-0005-0000-0000-000087030000}"/>
    <cellStyle name="Comma 2 7 2 3 2" xfId="9867" xr:uid="{FAA06BAD-B233-47A9-950A-A5F8C5124C12}"/>
    <cellStyle name="Comma 2 7 2 4" xfId="9864" xr:uid="{7B135C28-C075-4CC3-B22F-ABBFBA2B6977}"/>
    <cellStyle name="Comma 2 7 3" xfId="1519" xr:uid="{00000000-0005-0000-0000-000088030000}"/>
    <cellStyle name="Comma 2 7 3 2" xfId="1520" xr:uid="{00000000-0005-0000-0000-000089030000}"/>
    <cellStyle name="Comma 2 7 3 2 2" xfId="9869" xr:uid="{E649835E-8B94-4AB7-AD0E-84B4397DA2D3}"/>
    <cellStyle name="Comma 2 7 3 3" xfId="9868" xr:uid="{35343A21-5CCC-4D09-AD15-E18EEDC0C68B}"/>
    <cellStyle name="Comma 2 7 4" xfId="1521" xr:uid="{00000000-0005-0000-0000-00008A030000}"/>
    <cellStyle name="Comma 2 7 4 2" xfId="9870" xr:uid="{68B8CA57-C194-42A1-BA7C-36BBE78861F1}"/>
    <cellStyle name="Comma 2 7 5" xfId="9863" xr:uid="{E7355B51-4048-4BF4-B701-6E67B51DF465}"/>
    <cellStyle name="Comma 2 8" xfId="1522" xr:uid="{00000000-0005-0000-0000-00008B030000}"/>
    <cellStyle name="Comma 2 8 2" xfId="9871" xr:uid="{CBB9341E-BBD9-471F-8BB2-A7D26EDC7C7B}"/>
    <cellStyle name="Comma 2 9" xfId="1523" xr:uid="{00000000-0005-0000-0000-00008C030000}"/>
    <cellStyle name="Comma 2 9 2" xfId="1524" xr:uid="{00000000-0005-0000-0000-00008D030000}"/>
    <cellStyle name="Comma 2 9 2 2" xfId="1525" xr:uid="{00000000-0005-0000-0000-00008E030000}"/>
    <cellStyle name="Comma 2 9 2 2 2" xfId="9874" xr:uid="{E75859DC-FFB1-4ED0-B6C8-F0671FEC83A3}"/>
    <cellStyle name="Comma 2 9 2 3" xfId="9873" xr:uid="{BC22E880-47A5-4D43-A1B5-6E37FB54173C}"/>
    <cellStyle name="Comma 2 9 3" xfId="1526" xr:uid="{00000000-0005-0000-0000-00008F030000}"/>
    <cellStyle name="Comma 2 9 3 2" xfId="9875" xr:uid="{4DB0812E-3911-47C3-BF1D-AE5FCB52376C}"/>
    <cellStyle name="Comma 2 9 4" xfId="9872" xr:uid="{3C0D93AC-8575-41A7-B15B-80BF12450300}"/>
    <cellStyle name="Comma 2*" xfId="1527" xr:uid="{00000000-0005-0000-0000-000090030000}"/>
    <cellStyle name="Comma 3" xfId="3" xr:uid="{00000000-0005-0000-0000-000091030000}"/>
    <cellStyle name="Comma 3 10" xfId="9773" xr:uid="{2AAD5E25-760F-4F34-B6FD-39647B7F964C}"/>
    <cellStyle name="Comma 3 2" xfId="40" xr:uid="{00000000-0005-0000-0000-000092030000}"/>
    <cellStyle name="Comma 3 2 2" xfId="1528" xr:uid="{00000000-0005-0000-0000-000093030000}"/>
    <cellStyle name="Comma 3 2 2 2" xfId="9876" xr:uid="{EF07DC07-1590-4509-B4E2-90D600E5D377}"/>
    <cellStyle name="Comma 3 2 3" xfId="9776" xr:uid="{C02F7596-2D61-45C2-AA73-C2929CE5D171}"/>
    <cellStyle name="Comma 3 3" xfId="1529" xr:uid="{00000000-0005-0000-0000-000094030000}"/>
    <cellStyle name="Comma 3 3 2" xfId="1530" xr:uid="{00000000-0005-0000-0000-000095030000}"/>
    <cellStyle name="Comma 3 3 2 2" xfId="1531" xr:uid="{00000000-0005-0000-0000-000096030000}"/>
    <cellStyle name="Comma 3 3 2 2 2" xfId="9879" xr:uid="{531D200E-882B-4517-BF89-0F548737C6F6}"/>
    <cellStyle name="Comma 3 3 2 3" xfId="9878" xr:uid="{4CA51835-26E3-4AA1-8C54-8E58940C6D07}"/>
    <cellStyle name="Comma 3 3 3" xfId="1532" xr:uid="{00000000-0005-0000-0000-000097030000}"/>
    <cellStyle name="Comma 3 3 3 2" xfId="9880" xr:uid="{DCDF33C9-8A58-41CD-8DF4-96553B39538E}"/>
    <cellStyle name="Comma 3 3 4" xfId="1533" xr:uid="{00000000-0005-0000-0000-000098030000}"/>
    <cellStyle name="Comma 3 3 4 2" xfId="9881" xr:uid="{5BB35980-29BD-48F6-8DF0-17DC954A183F}"/>
    <cellStyle name="Comma 3 3 5" xfId="9877" xr:uid="{5EDD6159-E872-4100-BC05-EBC90E36488F}"/>
    <cellStyle name="Comma 3 4" xfId="1534" xr:uid="{00000000-0005-0000-0000-000099030000}"/>
    <cellStyle name="Comma 3 4 2" xfId="1535" xr:uid="{00000000-0005-0000-0000-00009A030000}"/>
    <cellStyle name="Comma 3 4 2 2" xfId="9883" xr:uid="{3EFEC04D-2268-4E87-A9AA-34F9D7623315}"/>
    <cellStyle name="Comma 3 4 3" xfId="1536" xr:uid="{00000000-0005-0000-0000-00009B030000}"/>
    <cellStyle name="Comma 3 4 3 2" xfId="9884" xr:uid="{FF4CC2DB-F9E7-4AC3-B9FA-92E35C01EB5D}"/>
    <cellStyle name="Comma 3 4 4" xfId="9882" xr:uid="{34B407E6-5C46-48FE-8E9B-8965F5BC24F9}"/>
    <cellStyle name="Comma 3 5" xfId="1537" xr:uid="{00000000-0005-0000-0000-00009C030000}"/>
    <cellStyle name="Comma 3 5 2" xfId="9885" xr:uid="{B084EBD7-5253-4407-BD99-A3760448528F}"/>
    <cellStyle name="Comma 3 6" xfId="1538" xr:uid="{00000000-0005-0000-0000-00009D030000}"/>
    <cellStyle name="Comma 3 6 2" xfId="9886" xr:uid="{7747DE09-2146-422C-9B3C-2118F853D1C3}"/>
    <cellStyle name="Comma 3 7" xfId="1539" xr:uid="{00000000-0005-0000-0000-00009E030000}"/>
    <cellStyle name="Comma 3 7 2" xfId="9887" xr:uid="{63517A8C-50EB-4BEB-90B7-ACDBDA82077B}"/>
    <cellStyle name="Comma 3 8" xfId="1540" xr:uid="{00000000-0005-0000-0000-00009F030000}"/>
    <cellStyle name="Comma 3 8 2" xfId="9888" xr:uid="{D0179182-0F0F-4CC6-8C34-81782E072F2D}"/>
    <cellStyle name="Comma 3 9" xfId="1541" xr:uid="{00000000-0005-0000-0000-0000A0030000}"/>
    <cellStyle name="Comma 3 9 2" xfId="9889" xr:uid="{F8024B36-CE33-431A-B22E-D8E9A169585A}"/>
    <cellStyle name="Comma 4" xfId="38" xr:uid="{00000000-0005-0000-0000-0000A1030000}"/>
    <cellStyle name="Comma 4 10" xfId="1542" xr:uid="{00000000-0005-0000-0000-0000A2030000}"/>
    <cellStyle name="Comma 4 10 2" xfId="9890" xr:uid="{CF07948B-DEBC-4789-99EE-D25B7E3DA8F9}"/>
    <cellStyle name="Comma 4 11" xfId="1543" xr:uid="{00000000-0005-0000-0000-0000A3030000}"/>
    <cellStyle name="Comma 4 11 2" xfId="9891" xr:uid="{DD5C901F-769B-4AC6-8039-503E68C9632A}"/>
    <cellStyle name="Comma 4 12" xfId="1544" xr:uid="{00000000-0005-0000-0000-0000A4030000}"/>
    <cellStyle name="Comma 4 12 2" xfId="9892" xr:uid="{F4AF68B3-D1BF-4745-80CB-3E02F46F877D}"/>
    <cellStyle name="Comma 4 13" xfId="1545" xr:uid="{00000000-0005-0000-0000-0000A5030000}"/>
    <cellStyle name="Comma 4 13 2" xfId="9893" xr:uid="{16BA40A1-0AFA-41F0-A9C6-9678527601FF}"/>
    <cellStyle name="Comma 4 14" xfId="1546" xr:uid="{00000000-0005-0000-0000-0000A6030000}"/>
    <cellStyle name="Comma 4 14 2" xfId="9894" xr:uid="{D6150ADE-224E-46FD-B760-BD8EA6156989}"/>
    <cellStyle name="Comma 4 15" xfId="9774" xr:uid="{EABF633C-3468-4D35-A2BD-66A94CE896FF}"/>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2 2 2" xfId="9898" xr:uid="{BCD6E156-859A-4CFD-84ED-C3F702F9FB53}"/>
    <cellStyle name="Comma 4 2 2 2 3" xfId="9897" xr:uid="{CEE52888-5EE7-46C8-B798-46EF063DDF19}"/>
    <cellStyle name="Comma 4 2 2 3" xfId="1551" xr:uid="{00000000-0005-0000-0000-0000AB030000}"/>
    <cellStyle name="Comma 4 2 2 3 2" xfId="9899" xr:uid="{EBA3BFF4-43A4-406C-A0FE-696EED4A90E1}"/>
    <cellStyle name="Comma 4 2 2 4" xfId="9896" xr:uid="{C0623C09-0C62-4DAA-891A-49C7B10EE15E}"/>
    <cellStyle name="Comma 4 2 3" xfId="1552" xr:uid="{00000000-0005-0000-0000-0000AC030000}"/>
    <cellStyle name="Comma 4 2 3 2" xfId="1553" xr:uid="{00000000-0005-0000-0000-0000AD030000}"/>
    <cellStyle name="Comma 4 2 3 2 2" xfId="9901" xr:uid="{550132D8-85F4-4979-98E9-C742399E93E1}"/>
    <cellStyle name="Comma 4 2 3 3" xfId="9900" xr:uid="{15A956EC-B8AF-438C-8A5F-6F7D11600D02}"/>
    <cellStyle name="Comma 4 2 4" xfId="1554" xr:uid="{00000000-0005-0000-0000-0000AE030000}"/>
    <cellStyle name="Comma 4 2 4 2" xfId="9902" xr:uid="{3DB2773A-A413-415C-86D9-D1F78C261D10}"/>
    <cellStyle name="Comma 4 2 5" xfId="1555" xr:uid="{00000000-0005-0000-0000-0000AF030000}"/>
    <cellStyle name="Comma 4 2 5 2" xfId="9903" xr:uid="{4FF2C713-92FA-4BBB-9F1C-99BEC91D720D}"/>
    <cellStyle name="Comma 4 2 6" xfId="9895" xr:uid="{99857C26-0FE7-4A7E-8012-65B8076EBAFA}"/>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2 2 2" xfId="9907" xr:uid="{BA143405-A645-419B-AF2D-E36A44AEFBC7}"/>
    <cellStyle name="Comma 4 3 2 2 3" xfId="9906" xr:uid="{05DA5B80-170B-43CA-BB20-7BCE94F3A896}"/>
    <cellStyle name="Comma 4 3 2 3" xfId="1560" xr:uid="{00000000-0005-0000-0000-0000B4030000}"/>
    <cellStyle name="Comma 4 3 2 3 2" xfId="9908" xr:uid="{5F41D47E-8FAA-4AA2-B0D9-0248B01A8A19}"/>
    <cellStyle name="Comma 4 3 2 4" xfId="9905" xr:uid="{70DED3EA-7B3D-4279-B227-BADB050D1366}"/>
    <cellStyle name="Comma 4 3 3" xfId="1561" xr:uid="{00000000-0005-0000-0000-0000B5030000}"/>
    <cellStyle name="Comma 4 3 3 2" xfId="1562" xr:uid="{00000000-0005-0000-0000-0000B6030000}"/>
    <cellStyle name="Comma 4 3 3 2 2" xfId="9910" xr:uid="{3B2FBA29-E73F-4EF8-9CA2-07B0FEB0119D}"/>
    <cellStyle name="Comma 4 3 3 3" xfId="9909" xr:uid="{C4269FDE-2694-4B23-8238-6002899B8F08}"/>
    <cellStyle name="Comma 4 3 4" xfId="1563" xr:uid="{00000000-0005-0000-0000-0000B7030000}"/>
    <cellStyle name="Comma 4 3 4 2" xfId="9911" xr:uid="{F252103D-A6E6-456B-9EE8-E9C417497F73}"/>
    <cellStyle name="Comma 4 3 5" xfId="9904" xr:uid="{C071D714-FFBE-4FFD-BD63-EC36658F53E1}"/>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2 2 2" xfId="9914" xr:uid="{3889DF06-BE06-4178-AB4B-50BA9A6732BB}"/>
    <cellStyle name="Comma 4 4 2 2 3" xfId="9913" xr:uid="{6AAAF92A-6788-473F-8F14-F97B3AE21A2C}"/>
    <cellStyle name="Comma 4 4 2 3" xfId="1568" xr:uid="{00000000-0005-0000-0000-0000BC030000}"/>
    <cellStyle name="Comma 4 4 2 3 2" xfId="9915" xr:uid="{45A10AF0-6A77-462C-8EA0-22C3886152BF}"/>
    <cellStyle name="Comma 4 4 2 4" xfId="9912" xr:uid="{65A80199-FEDC-4C7B-A356-C832E332691A}"/>
    <cellStyle name="Comma 4 4 3" xfId="1569" xr:uid="{00000000-0005-0000-0000-0000BD030000}"/>
    <cellStyle name="Comma 4 4 3 2" xfId="1570" xr:uid="{00000000-0005-0000-0000-0000BE030000}"/>
    <cellStyle name="Comma 4 4 3 2 2" xfId="9917" xr:uid="{F100B4DF-EADE-47A8-97E1-97A0FC9087AE}"/>
    <cellStyle name="Comma 4 4 3 3" xfId="9916" xr:uid="{6AA1069E-3A02-42CB-8780-45F37E4F8FAC}"/>
    <cellStyle name="Comma 4 4 4" xfId="1571" xr:uid="{00000000-0005-0000-0000-0000BF030000}"/>
    <cellStyle name="Comma 4 4 4 2" xfId="9918" xr:uid="{3AA2EE72-3D1C-42EA-BD70-D18C78EF6AE9}"/>
    <cellStyle name="Comma 4 5" xfId="1572" xr:uid="{00000000-0005-0000-0000-0000C0030000}"/>
    <cellStyle name="Comma 4 5 2" xfId="1573" xr:uid="{00000000-0005-0000-0000-0000C1030000}"/>
    <cellStyle name="Comma 4 5 2 2" xfId="1574" xr:uid="{00000000-0005-0000-0000-0000C2030000}"/>
    <cellStyle name="Comma 4 5 2 2 2" xfId="9921" xr:uid="{EA97A81C-27E4-4C52-85B4-0773F167808E}"/>
    <cellStyle name="Comma 4 5 2 3" xfId="9920" xr:uid="{35A9749B-C37E-4549-8993-497818F47DB7}"/>
    <cellStyle name="Comma 4 5 3" xfId="1575" xr:uid="{00000000-0005-0000-0000-0000C3030000}"/>
    <cellStyle name="Comma 4 5 3 2" xfId="9922" xr:uid="{6185C2B2-155C-4203-81BA-DD460826DBDE}"/>
    <cellStyle name="Comma 4 5 4" xfId="9919" xr:uid="{D40499F3-54E1-4707-9103-CCE43570CF25}"/>
    <cellStyle name="Comma 4 6" xfId="1576" xr:uid="{00000000-0005-0000-0000-0000C4030000}"/>
    <cellStyle name="Comma 4 6 2" xfId="1577" xr:uid="{00000000-0005-0000-0000-0000C5030000}"/>
    <cellStyle name="Comma 4 6 2 2" xfId="1578" xr:uid="{00000000-0005-0000-0000-0000C6030000}"/>
    <cellStyle name="Comma 4 6 2 2 2" xfId="9925" xr:uid="{845CAF8C-1BF2-47FF-80FE-CC9887608D03}"/>
    <cellStyle name="Comma 4 6 2 3" xfId="9924" xr:uid="{55AB647E-F438-4900-805B-844809129898}"/>
    <cellStyle name="Comma 4 6 3" xfId="1579" xr:uid="{00000000-0005-0000-0000-0000C7030000}"/>
    <cellStyle name="Comma 4 6 3 2" xfId="9926" xr:uid="{526438A3-271F-4120-9522-6300D1DE0D83}"/>
    <cellStyle name="Comma 4 6 4" xfId="9923" xr:uid="{AC376B3D-7A6D-435D-861A-709161077568}"/>
    <cellStyle name="Comma 4 7" xfId="1580" xr:uid="{00000000-0005-0000-0000-0000C8030000}"/>
    <cellStyle name="Comma 4 7 2" xfId="1581" xr:uid="{00000000-0005-0000-0000-0000C9030000}"/>
    <cellStyle name="Comma 4 7 2 2" xfId="9928" xr:uid="{972BA3FB-00BD-4192-806B-ED1356921D9E}"/>
    <cellStyle name="Comma 4 7 3" xfId="9927" xr:uid="{1D457191-427B-4516-98CE-17CE542F352D}"/>
    <cellStyle name="Comma 4 8" xfId="1582" xr:uid="{00000000-0005-0000-0000-0000CA030000}"/>
    <cellStyle name="Comma 4 8 2" xfId="9929" xr:uid="{EA0E2357-45F2-4051-B115-47A74DE5C28D}"/>
    <cellStyle name="Comma 4 9" xfId="1583" xr:uid="{00000000-0005-0000-0000-0000CB030000}"/>
    <cellStyle name="Comma 4 9 2" xfId="9930" xr:uid="{6E599393-F03F-4D6D-987A-88172498E663}"/>
    <cellStyle name="Comma 5" xfId="90" xr:uid="{00000000-0005-0000-0000-0000CC030000}"/>
    <cellStyle name="Comma 5 10" xfId="1584" xr:uid="{00000000-0005-0000-0000-0000CD030000}"/>
    <cellStyle name="Comma 5 10 2" xfId="9931" xr:uid="{5F74A47E-52E8-4C8A-8CAA-A8DF1218E73F}"/>
    <cellStyle name="Comma 5 11" xfId="1585" xr:uid="{00000000-0005-0000-0000-0000CE030000}"/>
    <cellStyle name="Comma 5 11 2" xfId="9932" xr:uid="{AEA08030-41AC-4E1C-BA95-CE49737963D9}"/>
    <cellStyle name="Comma 5 12" xfId="1586" xr:uid="{00000000-0005-0000-0000-0000CF030000}"/>
    <cellStyle name="Comma 5 12 2" xfId="9933" xr:uid="{F84994B5-0BDB-4215-B15A-7012B4B6BA59}"/>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2 2 2" xfId="9937" xr:uid="{7295C105-0235-463A-8729-000C2DCD57D2}"/>
    <cellStyle name="Comma 5 2 2 2 3" xfId="9936" xr:uid="{747DFBDD-2584-4066-ABDF-73EE78F31F28}"/>
    <cellStyle name="Comma 5 2 2 3" xfId="1591" xr:uid="{00000000-0005-0000-0000-0000D4030000}"/>
    <cellStyle name="Comma 5 2 2 3 2" xfId="9938" xr:uid="{6B712879-F20C-4963-84FE-532E69FE6919}"/>
    <cellStyle name="Comma 5 2 2 4" xfId="9935" xr:uid="{49D98D35-42E3-4216-8ECC-5DCE564ED760}"/>
    <cellStyle name="Comma 5 2 3" xfId="1592" xr:uid="{00000000-0005-0000-0000-0000D5030000}"/>
    <cellStyle name="Comma 5 2 3 2" xfId="1593" xr:uid="{00000000-0005-0000-0000-0000D6030000}"/>
    <cellStyle name="Comma 5 2 3 2 2" xfId="9940" xr:uid="{6176869F-44EB-4598-88BD-68412195F7C8}"/>
    <cellStyle name="Comma 5 2 3 3" xfId="9939" xr:uid="{A98A1C96-CBB4-40F4-8B29-9E08B734DC51}"/>
    <cellStyle name="Comma 5 2 4" xfId="1594" xr:uid="{00000000-0005-0000-0000-0000D7030000}"/>
    <cellStyle name="Comma 5 2 4 2" xfId="9941" xr:uid="{E61415CB-C107-4913-B8DB-87E033D0EF18}"/>
    <cellStyle name="Comma 5 2 5" xfId="9934" xr:uid="{EBCFF744-BAA9-4207-8459-3CBE71EAD289}"/>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2 2 2" xfId="9945" xr:uid="{EDA9BB37-D71B-4111-B492-FDA348482F83}"/>
    <cellStyle name="Comma 5 3 2 2 3" xfId="9944" xr:uid="{ED88F0B0-BCAC-438F-811B-18676EBBAD3D}"/>
    <cellStyle name="Comma 5 3 2 3" xfId="1599" xr:uid="{00000000-0005-0000-0000-0000DC030000}"/>
    <cellStyle name="Comma 5 3 2 3 2" xfId="9946" xr:uid="{3C11B46A-DB1B-4B54-A008-E286C6935229}"/>
    <cellStyle name="Comma 5 3 2 4" xfId="9943" xr:uid="{D49E29C7-8787-4FDB-AC41-B442688B5D01}"/>
    <cellStyle name="Comma 5 3 3" xfId="1600" xr:uid="{00000000-0005-0000-0000-0000DD030000}"/>
    <cellStyle name="Comma 5 3 3 2" xfId="1601" xr:uid="{00000000-0005-0000-0000-0000DE030000}"/>
    <cellStyle name="Comma 5 3 3 2 2" xfId="9948" xr:uid="{0E6EA7C9-C688-41C0-B167-3B089926F74D}"/>
    <cellStyle name="Comma 5 3 3 3" xfId="9947" xr:uid="{42AEEC02-9DE7-45CA-9BD8-E6B68B0C6D72}"/>
    <cellStyle name="Comma 5 3 4" xfId="1602" xr:uid="{00000000-0005-0000-0000-0000DF030000}"/>
    <cellStyle name="Comma 5 3 4 2" xfId="9949" xr:uid="{12C650FB-4B26-4622-8365-50CCFE650CA2}"/>
    <cellStyle name="Comma 5 3 5" xfId="9942" xr:uid="{A3AEE711-8B30-4E45-83A2-282B95672AAE}"/>
    <cellStyle name="Comma 5 4" xfId="1603" xr:uid="{00000000-0005-0000-0000-0000E0030000}"/>
    <cellStyle name="Comma 5 4 2" xfId="1604" xr:uid="{00000000-0005-0000-0000-0000E1030000}"/>
    <cellStyle name="Comma 5 4 2 2" xfId="1605" xr:uid="{00000000-0005-0000-0000-0000E2030000}"/>
    <cellStyle name="Comma 5 4 2 2 2" xfId="9952" xr:uid="{6812D8F5-250A-4A0C-971C-690C59447F37}"/>
    <cellStyle name="Comma 5 4 2 3" xfId="9951" xr:uid="{B1371D91-3D46-403A-AA22-08368583BE75}"/>
    <cellStyle name="Comma 5 4 3" xfId="1606" xr:uid="{00000000-0005-0000-0000-0000E3030000}"/>
    <cellStyle name="Comma 5 4 3 2" xfId="9953" xr:uid="{E6BBD8E2-3369-4D30-B06E-7222334B2385}"/>
    <cellStyle name="Comma 5 4 4" xfId="9950" xr:uid="{C07663B6-3E81-40F9-9A25-E3CFBBB97C90}"/>
    <cellStyle name="Comma 5 5" xfId="1607" xr:uid="{00000000-0005-0000-0000-0000E4030000}"/>
    <cellStyle name="Comma 5 5 2" xfId="1608" xr:uid="{00000000-0005-0000-0000-0000E5030000}"/>
    <cellStyle name="Comma 5 5 2 2" xfId="1609" xr:uid="{00000000-0005-0000-0000-0000E6030000}"/>
    <cellStyle name="Comma 5 5 2 2 2" xfId="9956" xr:uid="{EE3341CC-6378-48EE-B8DE-03D227DF3199}"/>
    <cellStyle name="Comma 5 5 2 3" xfId="9955" xr:uid="{A0128D30-2B27-4E5E-98CC-8A8653E89EF7}"/>
    <cellStyle name="Comma 5 5 3" xfId="1610" xr:uid="{00000000-0005-0000-0000-0000E7030000}"/>
    <cellStyle name="Comma 5 5 3 2" xfId="9957" xr:uid="{E73B44A3-9BD7-41D0-82C1-F8804D792B74}"/>
    <cellStyle name="Comma 5 5 4" xfId="9954" xr:uid="{A9D65C94-2DF4-4D16-9B28-78BC9F3781FB}"/>
    <cellStyle name="Comma 5 6" xfId="1611" xr:uid="{00000000-0005-0000-0000-0000E8030000}"/>
    <cellStyle name="Comma 5 6 2" xfId="1612" xr:uid="{00000000-0005-0000-0000-0000E9030000}"/>
    <cellStyle name="Comma 5 6 2 2" xfId="9959" xr:uid="{EDD767D8-4520-4BB9-8356-D2103A2E4E22}"/>
    <cellStyle name="Comma 5 6 3" xfId="9958" xr:uid="{CC8C8D89-1028-486A-A78B-2C65063096CA}"/>
    <cellStyle name="Comma 5 7" xfId="1613" xr:uid="{00000000-0005-0000-0000-0000EA030000}"/>
    <cellStyle name="Comma 5 7 2" xfId="9960" xr:uid="{E8732CEE-D57D-4E05-BDAE-840C138755C8}"/>
    <cellStyle name="Comma 5 8" xfId="1614" xr:uid="{00000000-0005-0000-0000-0000EB030000}"/>
    <cellStyle name="Comma 5 8 2" xfId="9961" xr:uid="{54F5E6C3-BE41-426D-AB39-0E21B8D78A87}"/>
    <cellStyle name="Comma 5 9" xfId="1615" xr:uid="{00000000-0005-0000-0000-0000EC030000}"/>
    <cellStyle name="Comma 5 9 2" xfId="9962" xr:uid="{FF07A9C4-B9B0-42AE-98BE-E47F17DADA8C}"/>
    <cellStyle name="Comma 6" xfId="111" xr:uid="{00000000-0005-0000-0000-0000ED030000}"/>
    <cellStyle name="Comma 6 2" xfId="1616" xr:uid="{00000000-0005-0000-0000-0000EE030000}"/>
    <cellStyle name="Comma 6 2 2" xfId="9963" xr:uid="{EA8AF51E-00E9-42D8-B49C-589AC43F825D}"/>
    <cellStyle name="Comma 6 3" xfId="1617" xr:uid="{00000000-0005-0000-0000-0000EF030000}"/>
    <cellStyle name="Comma 6 3 2" xfId="9964" xr:uid="{DD9905DC-CB46-423F-A4E9-48994AEE6C28}"/>
    <cellStyle name="Comma 6 4" xfId="1618" xr:uid="{00000000-0005-0000-0000-0000F0030000}"/>
    <cellStyle name="Comma 6 4 2" xfId="9965" xr:uid="{1F5A054E-1573-46E7-9A76-226D06443040}"/>
    <cellStyle name="Comma 6 5" xfId="1619" xr:uid="{00000000-0005-0000-0000-0000F1030000}"/>
    <cellStyle name="Comma 6 5 2" xfId="9966" xr:uid="{DE27DEB8-BABE-4A18-83FE-4DA3A6AD7A9B}"/>
    <cellStyle name="Comma 6 6" xfId="1620" xr:uid="{00000000-0005-0000-0000-0000F2030000}"/>
    <cellStyle name="Comma 6 6 2" xfId="9967" xr:uid="{2F40FCFB-3AE8-48D1-9C76-D30F33CACFC2}"/>
    <cellStyle name="Comma 6 7" xfId="622" xr:uid="{00000000-0005-0000-0000-0000F3030000}"/>
    <cellStyle name="Comma 6 7 2" xfId="9782" xr:uid="{71EBDF3F-3A78-449B-83ED-5C9995734A0A}"/>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2 2 2" xfId="9971" xr:uid="{FFA85A79-783A-45D7-8551-0AAF28B582BC}"/>
    <cellStyle name="Comma 7 2 2 3" xfId="9970" xr:uid="{7539705E-45F5-4718-AC13-215DEBE47E31}"/>
    <cellStyle name="Comma 7 2 3" xfId="1625" xr:uid="{00000000-0005-0000-0000-0000F8030000}"/>
    <cellStyle name="Comma 7 2 3 2" xfId="9972" xr:uid="{3CB97D29-375F-4F28-8A9C-4693C1F8E307}"/>
    <cellStyle name="Comma 7 2 4" xfId="9969" xr:uid="{567BE146-53A0-4492-A138-292D826151FB}"/>
    <cellStyle name="Comma 7 3" xfId="1626" xr:uid="{00000000-0005-0000-0000-0000F9030000}"/>
    <cellStyle name="Comma 7 3 2" xfId="1627" xr:uid="{00000000-0005-0000-0000-0000FA030000}"/>
    <cellStyle name="Comma 7 3 2 2" xfId="9974" xr:uid="{0A557150-0457-43A3-8B9E-583CDA4FCD56}"/>
    <cellStyle name="Comma 7 3 3" xfId="9973" xr:uid="{9067FDAD-7390-46AF-82F7-04E9C81E1C89}"/>
    <cellStyle name="Comma 7 4" xfId="1628" xr:uid="{00000000-0005-0000-0000-0000FB030000}"/>
    <cellStyle name="Comma 7 4 2" xfId="9975" xr:uid="{508892F2-A634-4FEF-AEDA-B6CD08FCB673}"/>
    <cellStyle name="Comma 7 5" xfId="1629" xr:uid="{00000000-0005-0000-0000-0000FC030000}"/>
    <cellStyle name="Comma 7 5 2" xfId="9976" xr:uid="{E457CFB0-8A88-4FF4-812F-C253C4AB10C3}"/>
    <cellStyle name="Comma 7 6" xfId="1630" xr:uid="{00000000-0005-0000-0000-0000FD030000}"/>
    <cellStyle name="Comma 7 6 2" xfId="9977" xr:uid="{3A1EBC85-CCFC-48A3-ADD0-BA930C2CD3B0}"/>
    <cellStyle name="Comma 7 7" xfId="1631" xr:uid="{00000000-0005-0000-0000-0000FE030000}"/>
    <cellStyle name="Comma 7 7 2" xfId="9978" xr:uid="{35D7710F-5B54-443A-8111-01B30302CFD3}"/>
    <cellStyle name="Comma 7 8" xfId="1632" xr:uid="{00000000-0005-0000-0000-0000FF030000}"/>
    <cellStyle name="Comma 7 8 2" xfId="9979" xr:uid="{46C7DBED-DDE3-4389-8B54-E55FBBCAE2DC}"/>
    <cellStyle name="Comma 7 9" xfId="9968" xr:uid="{A0B4AFDB-8CBD-4789-8E90-C13039D9D1C4}"/>
    <cellStyle name="Comma 8" xfId="1633" xr:uid="{00000000-0005-0000-0000-000000040000}"/>
    <cellStyle name="Comma 8 2" xfId="1634" xr:uid="{00000000-0005-0000-0000-000001040000}"/>
    <cellStyle name="Comma 8 2 2" xfId="1635" xr:uid="{00000000-0005-0000-0000-000002040000}"/>
    <cellStyle name="Comma 8 2 2 2" xfId="9982" xr:uid="{3B7A0012-DC4B-4F01-80FF-EC8250FDAE6A}"/>
    <cellStyle name="Comma 8 2 3" xfId="9981" xr:uid="{74C649E9-DCD2-4844-8F1D-659C41F0E7DD}"/>
    <cellStyle name="Comma 8 3" xfId="1636" xr:uid="{00000000-0005-0000-0000-000003040000}"/>
    <cellStyle name="Comma 8 3 2" xfId="9983" xr:uid="{41AD054D-3880-47E0-BB53-A45F0640DA7F}"/>
    <cellStyle name="Comma 8 4" xfId="1637" xr:uid="{00000000-0005-0000-0000-000004040000}"/>
    <cellStyle name="Comma 8 4 2" xfId="9984" xr:uid="{F560DB28-4F0F-442E-9A65-54031E2EC4C7}"/>
    <cellStyle name="Comma 8 5" xfId="1638" xr:uid="{00000000-0005-0000-0000-000005040000}"/>
    <cellStyle name="Comma 8 5 2" xfId="9985" xr:uid="{8797C772-C3FE-41A6-862D-C8596CD91149}"/>
    <cellStyle name="Comma 8 6" xfId="1639" xr:uid="{00000000-0005-0000-0000-000006040000}"/>
    <cellStyle name="Comma 8 6 2" xfId="9986" xr:uid="{354D882D-EDF7-4CCC-A04F-DEB0D2DD4818}"/>
    <cellStyle name="Comma 8 7" xfId="1640" xr:uid="{00000000-0005-0000-0000-000007040000}"/>
    <cellStyle name="Comma 8 7 2" xfId="9987" xr:uid="{724D5241-94A6-4D58-A6ED-E88276BB42FE}"/>
    <cellStyle name="Comma 8 8" xfId="9980" xr:uid="{179B7E7B-93D2-4089-901B-D126BABD2C1E}"/>
    <cellStyle name="Comma 9" xfId="1641" xr:uid="{00000000-0005-0000-0000-000008040000}"/>
    <cellStyle name="Comma 9 2" xfId="1642" xr:uid="{00000000-0005-0000-0000-000009040000}"/>
    <cellStyle name="Comma 9 2 2" xfId="9989" xr:uid="{78CD17F1-E2D5-47F0-A827-882C2CFCAC13}"/>
    <cellStyle name="Comma 9 3" xfId="1643" xr:uid="{00000000-0005-0000-0000-00000A040000}"/>
    <cellStyle name="Comma 9 3 2" xfId="9990" xr:uid="{4BA30AD2-563E-40D3-A70A-E81C6BA17545}"/>
    <cellStyle name="Comma 9 4" xfId="1644" xr:uid="{00000000-0005-0000-0000-00000B040000}"/>
    <cellStyle name="Comma 9 4 2" xfId="9991" xr:uid="{6C5ED3A5-D08A-4416-A5AE-B18A5334E6D5}"/>
    <cellStyle name="Comma 9 5" xfId="1645" xr:uid="{00000000-0005-0000-0000-00000C040000}"/>
    <cellStyle name="Comma 9 5 2" xfId="9992" xr:uid="{5427CC9C-C17F-4D64-A24D-B34137D31FA1}"/>
    <cellStyle name="Comma 9 6" xfId="9988" xr:uid="{D1A95567-F1E9-4322-A57A-B6E3F4F823D5}"/>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mentaire 2" xfId="9993" xr:uid="{50D63805-B632-4579-B5EB-A0AD1E218788}"/>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2] 2 2" xfId="10535" xr:uid="{1AC3BD87-7CE9-44E3-8203-B4BC0B3B1A87}"/>
    <cellStyle name="Currency [2] 3" xfId="9994" xr:uid="{81AEBC9F-A229-4C52-A274-2C5065D58245}"/>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2 2 2" xfId="9999" xr:uid="{FAED73D2-505C-4F75-8DD3-35FFEE97BD92}"/>
    <cellStyle name="Currency 10 2 2 2 3" xfId="9998" xr:uid="{666226A1-560F-4877-8088-ABAF3D5A3BCD}"/>
    <cellStyle name="Currency 10 2 2 3" xfId="1662" xr:uid="{00000000-0005-0000-0000-000020040000}"/>
    <cellStyle name="Currency 10 2 2 3 2" xfId="10000" xr:uid="{3F8FFAC3-53B5-42BA-8105-08C247E2E637}"/>
    <cellStyle name="Currency 10 2 2 4" xfId="9997" xr:uid="{11CB4601-A432-42AC-BED3-2ABA0569188E}"/>
    <cellStyle name="Currency 10 2 3" xfId="1663" xr:uid="{00000000-0005-0000-0000-000021040000}"/>
    <cellStyle name="Currency 10 2 3 2" xfId="1664" xr:uid="{00000000-0005-0000-0000-000022040000}"/>
    <cellStyle name="Currency 10 2 3 2 2" xfId="10002" xr:uid="{83C196B0-D6F0-4E34-9CD8-30743A82A592}"/>
    <cellStyle name="Currency 10 2 3 3" xfId="10001" xr:uid="{E650CDCD-9E0F-48CC-8281-37680202CAE7}"/>
    <cellStyle name="Currency 10 2 4" xfId="1665" xr:uid="{00000000-0005-0000-0000-000023040000}"/>
    <cellStyle name="Currency 10 2 4 2" xfId="10003" xr:uid="{4A67B2EA-8F83-4014-B1E1-5096F454213C}"/>
    <cellStyle name="Currency 10 2 5" xfId="9996" xr:uid="{0911167C-F53C-4C3D-8DB6-A1D534A06BD7}"/>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2 2 2" xfId="10007" xr:uid="{6FF238D3-D80B-4F1E-9E4C-F62F161D98FB}"/>
    <cellStyle name="Currency 10 3 2 2 3" xfId="10006" xr:uid="{8F57EF78-9DE4-4953-AD26-5290A6E48B6A}"/>
    <cellStyle name="Currency 10 3 2 3" xfId="1670" xr:uid="{00000000-0005-0000-0000-000028040000}"/>
    <cellStyle name="Currency 10 3 2 3 2" xfId="10008" xr:uid="{09AD804A-9A3B-4989-BBCA-C1B4AEA762A2}"/>
    <cellStyle name="Currency 10 3 2 4" xfId="10005" xr:uid="{ECBA914A-0E77-4235-B792-15DF35767689}"/>
    <cellStyle name="Currency 10 3 3" xfId="1671" xr:uid="{00000000-0005-0000-0000-000029040000}"/>
    <cellStyle name="Currency 10 3 3 2" xfId="1672" xr:uid="{00000000-0005-0000-0000-00002A040000}"/>
    <cellStyle name="Currency 10 3 3 2 2" xfId="10010" xr:uid="{9793CC2B-D81F-4523-B138-E9BDD3396B81}"/>
    <cellStyle name="Currency 10 3 3 3" xfId="10009" xr:uid="{185D2666-4ABA-4AB3-A802-2CC5238A9D70}"/>
    <cellStyle name="Currency 10 3 4" xfId="1673" xr:uid="{00000000-0005-0000-0000-00002B040000}"/>
    <cellStyle name="Currency 10 3 4 2" xfId="10011" xr:uid="{73D3AA87-D5AE-48F7-AE91-4F139EA04D08}"/>
    <cellStyle name="Currency 10 3 5" xfId="10004" xr:uid="{0D1ABD82-E6B8-4357-BA39-6BF0C0412C67}"/>
    <cellStyle name="Currency 10 4" xfId="1674" xr:uid="{00000000-0005-0000-0000-00002C040000}"/>
    <cellStyle name="Currency 10 4 2" xfId="1675" xr:uid="{00000000-0005-0000-0000-00002D040000}"/>
    <cellStyle name="Currency 10 4 2 2" xfId="1676" xr:uid="{00000000-0005-0000-0000-00002E040000}"/>
    <cellStyle name="Currency 10 4 2 2 2" xfId="10014" xr:uid="{954A479E-9BB0-4612-A8F2-30E4F00C3956}"/>
    <cellStyle name="Currency 10 4 2 3" xfId="10013" xr:uid="{072D8A89-7880-4586-BCEE-550850FC17A9}"/>
    <cellStyle name="Currency 10 4 3" xfId="1677" xr:uid="{00000000-0005-0000-0000-00002F040000}"/>
    <cellStyle name="Currency 10 4 3 2" xfId="10015" xr:uid="{0DC18058-B223-492C-92C2-1EFC6E31F80A}"/>
    <cellStyle name="Currency 10 4 4" xfId="10012" xr:uid="{52D94397-A8C4-432D-A27D-1BE979CD6CCA}"/>
    <cellStyle name="Currency 10 5" xfId="1678" xr:uid="{00000000-0005-0000-0000-000030040000}"/>
    <cellStyle name="Currency 10 5 2" xfId="1679" xr:uid="{00000000-0005-0000-0000-000031040000}"/>
    <cellStyle name="Currency 10 5 2 2" xfId="10017" xr:uid="{312CEE1C-3F72-4451-9D3A-859FC0D9802A}"/>
    <cellStyle name="Currency 10 5 3" xfId="10016" xr:uid="{920C6BD3-6C07-4C59-AE43-79498B24CBB5}"/>
    <cellStyle name="Currency 10 6" xfId="1680" xr:uid="{00000000-0005-0000-0000-000032040000}"/>
    <cellStyle name="Currency 10 6 2" xfId="10018" xr:uid="{A70598DA-F395-483F-A232-DDE17EC225DA}"/>
    <cellStyle name="Currency 10 7" xfId="9995" xr:uid="{07634AE9-8C63-4A34-963B-45E60EA242D3}"/>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2 2 2" xfId="10023" xr:uid="{CD5214B5-AEA1-4B81-9178-BF902395E846}"/>
    <cellStyle name="Currency 11 2 2 2 3" xfId="10022" xr:uid="{F72818A8-E94E-4225-B3BB-9751536500C9}"/>
    <cellStyle name="Currency 11 2 2 3" xfId="1686" xr:uid="{00000000-0005-0000-0000-000038040000}"/>
    <cellStyle name="Currency 11 2 2 3 2" xfId="10024" xr:uid="{9D19FE1F-49B7-49B8-9E86-55C066E0FBF8}"/>
    <cellStyle name="Currency 11 2 2 4" xfId="10021" xr:uid="{63D1D121-D5D0-4D6F-8DB3-07A5848D2796}"/>
    <cellStyle name="Currency 11 2 3" xfId="1687" xr:uid="{00000000-0005-0000-0000-000039040000}"/>
    <cellStyle name="Currency 11 2 3 2" xfId="1688" xr:uid="{00000000-0005-0000-0000-00003A040000}"/>
    <cellStyle name="Currency 11 2 3 2 2" xfId="10026" xr:uid="{BF0C8FA6-622A-42C2-8E07-2E7A1F947D83}"/>
    <cellStyle name="Currency 11 2 3 3" xfId="10025" xr:uid="{C837B34E-8903-4AC4-96CD-324FAB3F3B14}"/>
    <cellStyle name="Currency 11 2 4" xfId="1689" xr:uid="{00000000-0005-0000-0000-00003B040000}"/>
    <cellStyle name="Currency 11 2 4 2" xfId="10027" xr:uid="{6C460282-F761-49D7-974F-92CCF734069B}"/>
    <cellStyle name="Currency 11 2 5" xfId="10020" xr:uid="{5492C4AC-1F2F-4262-A4A6-7361BFA2796E}"/>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2 2 2" xfId="10031" xr:uid="{6819855D-B90D-4AF6-967E-263F351DEFA2}"/>
    <cellStyle name="Currency 11 3 2 2 3" xfId="10030" xr:uid="{F5CCF0B9-9F43-45C7-95E4-E08F5F069831}"/>
    <cellStyle name="Currency 11 3 2 3" xfId="1694" xr:uid="{00000000-0005-0000-0000-000040040000}"/>
    <cellStyle name="Currency 11 3 2 3 2" xfId="10032" xr:uid="{171DEEA0-8FC6-4A25-BE1D-FA060A6F4FAC}"/>
    <cellStyle name="Currency 11 3 2 4" xfId="10029" xr:uid="{BBB9ADA7-8777-4F28-B9CA-0D60203795B0}"/>
    <cellStyle name="Currency 11 3 3" xfId="1695" xr:uid="{00000000-0005-0000-0000-000041040000}"/>
    <cellStyle name="Currency 11 3 3 2" xfId="1696" xr:uid="{00000000-0005-0000-0000-000042040000}"/>
    <cellStyle name="Currency 11 3 3 2 2" xfId="10034" xr:uid="{0DB30F34-F3BA-4C46-94E4-51FAD69BF25A}"/>
    <cellStyle name="Currency 11 3 3 3" xfId="10033" xr:uid="{7746B2C0-302A-4137-A2DD-FEA462421EC3}"/>
    <cellStyle name="Currency 11 3 4" xfId="1697" xr:uid="{00000000-0005-0000-0000-000043040000}"/>
    <cellStyle name="Currency 11 3 4 2" xfId="10035" xr:uid="{E9999B87-E62C-4D49-8FF6-CACD2CBF2CDF}"/>
    <cellStyle name="Currency 11 3 5" xfId="10028" xr:uid="{3A96AAEA-F4B0-4543-B0AD-97EFF15B6891}"/>
    <cellStyle name="Currency 11 4" xfId="1698" xr:uid="{00000000-0005-0000-0000-000044040000}"/>
    <cellStyle name="Currency 11 4 2" xfId="1699" xr:uid="{00000000-0005-0000-0000-000045040000}"/>
    <cellStyle name="Currency 11 4 2 2" xfId="1700" xr:uid="{00000000-0005-0000-0000-000046040000}"/>
    <cellStyle name="Currency 11 4 2 2 2" xfId="10038" xr:uid="{50406B3D-2DEF-4A50-94C9-629D87249D35}"/>
    <cellStyle name="Currency 11 4 2 3" xfId="10037" xr:uid="{0D996120-6D7D-4CBF-B960-4DF9D24401D0}"/>
    <cellStyle name="Currency 11 4 3" xfId="1701" xr:uid="{00000000-0005-0000-0000-000047040000}"/>
    <cellStyle name="Currency 11 4 3 2" xfId="10039" xr:uid="{DBD40FC5-BA09-4F84-93DD-3D56EFA6F53A}"/>
    <cellStyle name="Currency 11 4 4" xfId="10036" xr:uid="{886828AB-D144-4585-9D20-DE7AFFED7229}"/>
    <cellStyle name="Currency 11 5" xfId="1702" xr:uid="{00000000-0005-0000-0000-000048040000}"/>
    <cellStyle name="Currency 11 5 2" xfId="1703" xr:uid="{00000000-0005-0000-0000-000049040000}"/>
    <cellStyle name="Currency 11 5 2 2" xfId="10041" xr:uid="{5DDBB1F9-05F1-4C4A-B659-BCE311ED8342}"/>
    <cellStyle name="Currency 11 5 3" xfId="10040" xr:uid="{07851D52-75BB-43A1-97D3-FD417EFEEE02}"/>
    <cellStyle name="Currency 11 6" xfId="1704" xr:uid="{00000000-0005-0000-0000-00004A040000}"/>
    <cellStyle name="Currency 11 6 2" xfId="10042" xr:uid="{CF20D170-D6B5-466D-AD1A-E36F1A12011B}"/>
    <cellStyle name="Currency 11 7" xfId="10019" xr:uid="{D19B2B0F-BF6B-44D7-A6E6-CA28D55A4DCA}"/>
    <cellStyle name="Currency 12" xfId="1705" xr:uid="{00000000-0005-0000-0000-00004B040000}"/>
    <cellStyle name="Currency 12 2" xfId="10043" xr:uid="{BD1E8D48-E702-4306-9B8F-37309D0F7F64}"/>
    <cellStyle name="Currency 13" xfId="1706" xr:uid="{00000000-0005-0000-0000-00004C040000}"/>
    <cellStyle name="Currency 13 2" xfId="10044" xr:uid="{14F34ADA-952A-4637-BFED-1BDDA4ADF2CC}"/>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2 2 2" xfId="10049" xr:uid="{3A7B102C-A9B8-4EEB-9222-A1DC4F25189B}"/>
    <cellStyle name="Currency 14 2 2 2 3" xfId="10048" xr:uid="{0115441A-8713-41B0-9BDB-EB6BADC97FAD}"/>
    <cellStyle name="Currency 14 2 2 3" xfId="1712" xr:uid="{00000000-0005-0000-0000-000052040000}"/>
    <cellStyle name="Currency 14 2 2 3 2" xfId="10050" xr:uid="{2AE0E681-E857-4148-A9A4-ACC6DBBB5D4D}"/>
    <cellStyle name="Currency 14 2 2 4" xfId="10047" xr:uid="{9A53EFA5-2188-475A-AB60-9840C5E95CF8}"/>
    <cellStyle name="Currency 14 2 3" xfId="1713" xr:uid="{00000000-0005-0000-0000-000053040000}"/>
    <cellStyle name="Currency 14 2 3 2" xfId="1714" xr:uid="{00000000-0005-0000-0000-000054040000}"/>
    <cellStyle name="Currency 14 2 3 2 2" xfId="10052" xr:uid="{AFEE60C0-1AE3-46C8-AF87-90CCEE1B938B}"/>
    <cellStyle name="Currency 14 2 3 3" xfId="10051" xr:uid="{3E22282A-6D62-436C-90A3-37B5D8F8ACB7}"/>
    <cellStyle name="Currency 14 2 4" xfId="1715" xr:uid="{00000000-0005-0000-0000-000055040000}"/>
    <cellStyle name="Currency 14 2 4 2" xfId="10053" xr:uid="{1ED86A93-3FAE-47E0-BA9D-1FB2B9447DEE}"/>
    <cellStyle name="Currency 14 2 5" xfId="10046" xr:uid="{C97DA43C-B764-4B1C-8D91-C97DDB25578C}"/>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2 2 2" xfId="10057" xr:uid="{36867CD3-1818-48FF-9144-D71CAF690402}"/>
    <cellStyle name="Currency 14 3 2 2 3" xfId="10056" xr:uid="{DC1491C0-AC10-4ECD-9738-918D5FB367B4}"/>
    <cellStyle name="Currency 14 3 2 3" xfId="1720" xr:uid="{00000000-0005-0000-0000-00005A040000}"/>
    <cellStyle name="Currency 14 3 2 3 2" xfId="10058" xr:uid="{B9EBFB5F-47AE-4894-92A4-DB4660497F1D}"/>
    <cellStyle name="Currency 14 3 2 4" xfId="10055" xr:uid="{7188F500-18FD-4038-BCBC-BAD0E4C7F5E4}"/>
    <cellStyle name="Currency 14 3 3" xfId="1721" xr:uid="{00000000-0005-0000-0000-00005B040000}"/>
    <cellStyle name="Currency 14 3 3 2" xfId="1722" xr:uid="{00000000-0005-0000-0000-00005C040000}"/>
    <cellStyle name="Currency 14 3 3 2 2" xfId="10060" xr:uid="{A3DD9665-88F4-4FA5-A57A-D593585C8304}"/>
    <cellStyle name="Currency 14 3 3 3" xfId="10059" xr:uid="{7D7F1829-F4EC-48DF-8FEE-89623026C3BF}"/>
    <cellStyle name="Currency 14 3 4" xfId="1723" xr:uid="{00000000-0005-0000-0000-00005D040000}"/>
    <cellStyle name="Currency 14 3 4 2" xfId="10061" xr:uid="{D9C24298-0B87-4E44-92F8-88E2B30160B7}"/>
    <cellStyle name="Currency 14 3 5" xfId="10054" xr:uid="{A2E200CE-5284-42ED-9689-0DA5ED5F8FD5}"/>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2 2 2" xfId="10065" xr:uid="{DC5DC3FA-C153-415E-AEE6-7675E0729E96}"/>
    <cellStyle name="Currency 14 4 2 2 3" xfId="10064" xr:uid="{0B6A8BD8-DEDA-4DBE-AE39-619CBE631C2A}"/>
    <cellStyle name="Currency 14 4 2 3" xfId="1728" xr:uid="{00000000-0005-0000-0000-000062040000}"/>
    <cellStyle name="Currency 14 4 2 3 2" xfId="10066" xr:uid="{09C8C2DE-BA7E-4F21-B491-148E2222A073}"/>
    <cellStyle name="Currency 14 4 2 4" xfId="10063" xr:uid="{55A6FBD4-F6C4-4D82-AF52-EFAA9129AE94}"/>
    <cellStyle name="Currency 14 4 3" xfId="1729" xr:uid="{00000000-0005-0000-0000-000063040000}"/>
    <cellStyle name="Currency 14 4 3 2" xfId="1730" xr:uid="{00000000-0005-0000-0000-000064040000}"/>
    <cellStyle name="Currency 14 4 3 2 2" xfId="10068" xr:uid="{3A94B8AE-E93E-44FE-96A7-E8D17BBA47C6}"/>
    <cellStyle name="Currency 14 4 3 3" xfId="10067" xr:uid="{C23FA224-F27B-475B-B501-848D7F03E4D5}"/>
    <cellStyle name="Currency 14 4 4" xfId="1731" xr:uid="{00000000-0005-0000-0000-000065040000}"/>
    <cellStyle name="Currency 14 4 4 2" xfId="10069" xr:uid="{38C89299-FBAA-42A4-A6CF-B708F16E706C}"/>
    <cellStyle name="Currency 14 4 5" xfId="10062" xr:uid="{52CF8221-5B2C-4D81-93D6-81B9082100A6}"/>
    <cellStyle name="Currency 14 5" xfId="1732" xr:uid="{00000000-0005-0000-0000-000066040000}"/>
    <cellStyle name="Currency 14 5 2" xfId="1733" xr:uid="{00000000-0005-0000-0000-000067040000}"/>
    <cellStyle name="Currency 14 5 2 2" xfId="1734" xr:uid="{00000000-0005-0000-0000-000068040000}"/>
    <cellStyle name="Currency 14 5 2 2 2" xfId="10072" xr:uid="{E6DBFE8A-E3D8-47EC-90DC-1B1493EA4891}"/>
    <cellStyle name="Currency 14 5 2 3" xfId="10071" xr:uid="{3B963429-B2D1-4035-9EAA-702C6C68471D}"/>
    <cellStyle name="Currency 14 5 3" xfId="1735" xr:uid="{00000000-0005-0000-0000-000069040000}"/>
    <cellStyle name="Currency 14 5 3 2" xfId="10073" xr:uid="{5F8E7CE6-04B8-4FC6-BE56-1FCEC34D4E24}"/>
    <cellStyle name="Currency 14 5 4" xfId="10070" xr:uid="{1FDE5319-266C-4B5E-9B99-CFB1CFD6C89B}"/>
    <cellStyle name="Currency 14 6" xfId="1736" xr:uid="{00000000-0005-0000-0000-00006A040000}"/>
    <cellStyle name="Currency 14 6 2" xfId="1737" xr:uid="{00000000-0005-0000-0000-00006B040000}"/>
    <cellStyle name="Currency 14 6 2 2" xfId="10075" xr:uid="{4F7869F0-0BB6-4633-B6C1-C4C86EF4D101}"/>
    <cellStyle name="Currency 14 6 3" xfId="10074" xr:uid="{00FF5365-CA23-4FE7-80FD-66BD3CED9087}"/>
    <cellStyle name="Currency 14 7" xfId="1738" xr:uid="{00000000-0005-0000-0000-00006C040000}"/>
    <cellStyle name="Currency 14 7 2" xfId="10076" xr:uid="{BDC1ADD1-189F-4CE9-BF07-40D98768DD4C}"/>
    <cellStyle name="Currency 14 8" xfId="10045" xr:uid="{0D3B1ECE-62D8-44E4-8E11-52D8A0015E61}"/>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2 2 2" xfId="10080" xr:uid="{80E420C7-82A2-4C76-8BF7-7915505C0D71}"/>
    <cellStyle name="Currency 15 2 2 3" xfId="10079" xr:uid="{478C8D96-5BF2-4840-9BBC-D7320F511D29}"/>
    <cellStyle name="Currency 15 2 3" xfId="1743" xr:uid="{00000000-0005-0000-0000-000071040000}"/>
    <cellStyle name="Currency 15 2 3 2" xfId="10081" xr:uid="{754D80FE-6A5D-4E82-9C3A-2230229B03E3}"/>
    <cellStyle name="Currency 15 2 4" xfId="10078" xr:uid="{692B4B0B-B5E2-44C2-932A-D85121F81779}"/>
    <cellStyle name="Currency 15 3" xfId="1744" xr:uid="{00000000-0005-0000-0000-000072040000}"/>
    <cellStyle name="Currency 15 3 2" xfId="1745" xr:uid="{00000000-0005-0000-0000-000073040000}"/>
    <cellStyle name="Currency 15 3 2 2" xfId="10083" xr:uid="{8917F06A-FE03-415A-8650-1DDC07EAEE1C}"/>
    <cellStyle name="Currency 15 3 3" xfId="10082" xr:uid="{DF5FE529-092E-4B20-8929-49EEC2D6AF1F}"/>
    <cellStyle name="Currency 15 4" xfId="1746" xr:uid="{00000000-0005-0000-0000-000074040000}"/>
    <cellStyle name="Currency 15 4 2" xfId="10084" xr:uid="{BF300371-E758-4409-BE9C-520B93ECDB09}"/>
    <cellStyle name="Currency 15 5" xfId="10077" xr:uid="{CBF4845A-E0AE-4607-9594-0FFB40C603B0}"/>
    <cellStyle name="Currency 16" xfId="1747" xr:uid="{00000000-0005-0000-0000-000075040000}"/>
    <cellStyle name="Currency 16 2" xfId="1748" xr:uid="{00000000-0005-0000-0000-000076040000}"/>
    <cellStyle name="Currency 16 2 2" xfId="10086" xr:uid="{95138E78-EB97-459F-878D-4EADB98FA0EC}"/>
    <cellStyle name="Currency 16 3" xfId="10085" xr:uid="{CF97C9F6-3162-41EF-8521-0BE5C551FF00}"/>
    <cellStyle name="Currency 17" xfId="1749" xr:uid="{00000000-0005-0000-0000-000077040000}"/>
    <cellStyle name="Currency 17 2" xfId="10087" xr:uid="{3B246D38-E3CF-45BA-A2CD-26AFDF397966}"/>
    <cellStyle name="Currency 18" xfId="1750" xr:uid="{00000000-0005-0000-0000-000078040000}"/>
    <cellStyle name="Currency 18 2" xfId="10088" xr:uid="{18601FC8-F07B-4A81-96DD-518AFBC4ADF4}"/>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2 2 2" xfId="10093" xr:uid="{8B8DCBB3-DAAE-4E93-BC1C-ADD9478EC7DC}"/>
    <cellStyle name="Currency 19 2 2 2 3" xfId="10092" xr:uid="{FA5627FD-5B03-4B22-B5BF-FE1A0A0C0385}"/>
    <cellStyle name="Currency 19 2 2 3" xfId="1756" xr:uid="{00000000-0005-0000-0000-00007E040000}"/>
    <cellStyle name="Currency 19 2 2 3 2" xfId="10094" xr:uid="{5707D92F-4B33-45F8-B40A-2DC442DA724D}"/>
    <cellStyle name="Currency 19 2 2 4" xfId="10091" xr:uid="{2338EAF6-A06C-4CE5-9606-3ABF61CA9E57}"/>
    <cellStyle name="Currency 19 2 3" xfId="1757" xr:uid="{00000000-0005-0000-0000-00007F040000}"/>
    <cellStyle name="Currency 19 2 3 2" xfId="1758" xr:uid="{00000000-0005-0000-0000-000080040000}"/>
    <cellStyle name="Currency 19 2 3 2 2" xfId="10096" xr:uid="{5206B504-76A1-4BE8-8A29-81B1A86D9B86}"/>
    <cellStyle name="Currency 19 2 3 3" xfId="10095" xr:uid="{D5797D1D-2DD2-40DD-9005-DC42C85F7BD0}"/>
    <cellStyle name="Currency 19 2 4" xfId="1759" xr:uid="{00000000-0005-0000-0000-000081040000}"/>
    <cellStyle name="Currency 19 2 4 2" xfId="10097" xr:uid="{50CBDEDA-3E8B-451A-87B7-F50EF1DE121C}"/>
    <cellStyle name="Currency 19 2 5" xfId="10090" xr:uid="{FD1E4E3B-8907-44EE-B44E-B18D0DB6143E}"/>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2 2 2" xfId="10101" xr:uid="{A1BF15EA-2295-490B-99A6-8AE42F5B2CCC}"/>
    <cellStyle name="Currency 19 3 2 2 3" xfId="10100" xr:uid="{B9F19DBD-E00C-4742-A87B-8DC83E918363}"/>
    <cellStyle name="Currency 19 3 2 3" xfId="1764" xr:uid="{00000000-0005-0000-0000-000086040000}"/>
    <cellStyle name="Currency 19 3 2 3 2" xfId="10102" xr:uid="{7A153584-DA47-4809-B3A6-E021D5BF48CD}"/>
    <cellStyle name="Currency 19 3 2 4" xfId="10099" xr:uid="{B5EDEEDA-27AD-4F16-830D-FD45F120F4AA}"/>
    <cellStyle name="Currency 19 3 3" xfId="1765" xr:uid="{00000000-0005-0000-0000-000087040000}"/>
    <cellStyle name="Currency 19 3 3 2" xfId="1766" xr:uid="{00000000-0005-0000-0000-000088040000}"/>
    <cellStyle name="Currency 19 3 3 2 2" xfId="10104" xr:uid="{690338F9-DA21-4EF4-9E5B-C778483E8C31}"/>
    <cellStyle name="Currency 19 3 3 3" xfId="10103" xr:uid="{3288E9D2-2EDB-4A2C-B2B8-7C2AC48C056C}"/>
    <cellStyle name="Currency 19 3 4" xfId="1767" xr:uid="{00000000-0005-0000-0000-000089040000}"/>
    <cellStyle name="Currency 19 3 4 2" xfId="10105" xr:uid="{A09A16BD-C0A0-4085-A3B8-B821F3CFC674}"/>
    <cellStyle name="Currency 19 3 5" xfId="10098" xr:uid="{9F463ED8-FC27-42AB-8578-5190AF5D85DB}"/>
    <cellStyle name="Currency 19 4" xfId="1768" xr:uid="{00000000-0005-0000-0000-00008A040000}"/>
    <cellStyle name="Currency 19 4 2" xfId="1769" xr:uid="{00000000-0005-0000-0000-00008B040000}"/>
    <cellStyle name="Currency 19 4 2 2" xfId="1770" xr:uid="{00000000-0005-0000-0000-00008C040000}"/>
    <cellStyle name="Currency 19 4 2 2 2" xfId="10108" xr:uid="{7C12B725-60D4-4769-93CA-C27DA668EC79}"/>
    <cellStyle name="Currency 19 4 2 3" xfId="10107" xr:uid="{4D579C34-0FC0-4020-87E1-BD440505A43D}"/>
    <cellStyle name="Currency 19 4 3" xfId="1771" xr:uid="{00000000-0005-0000-0000-00008D040000}"/>
    <cellStyle name="Currency 19 4 3 2" xfId="10109" xr:uid="{F94D9B3B-D84E-48ED-AB21-DBDBD5C896B3}"/>
    <cellStyle name="Currency 19 4 4" xfId="10106" xr:uid="{16FCF211-67D7-482A-ACA0-4AAEA81709BD}"/>
    <cellStyle name="Currency 19 5" xfId="1772" xr:uid="{00000000-0005-0000-0000-00008E040000}"/>
    <cellStyle name="Currency 19 5 2" xfId="1773" xr:uid="{00000000-0005-0000-0000-00008F040000}"/>
    <cellStyle name="Currency 19 5 2 2" xfId="10111" xr:uid="{0AB77404-598D-46E0-BFC0-76A62FDCC0FA}"/>
    <cellStyle name="Currency 19 5 3" xfId="10110" xr:uid="{0728ED55-1741-4706-9830-E0C6FDECF0FE}"/>
    <cellStyle name="Currency 19 6" xfId="1774" xr:uid="{00000000-0005-0000-0000-000090040000}"/>
    <cellStyle name="Currency 19 6 2" xfId="10112" xr:uid="{58A14DBE-09E2-4B82-BFB2-3CFBE111A81A}"/>
    <cellStyle name="Currency 19 7" xfId="10089" xr:uid="{28C20619-662A-423E-AF59-D74E437A1944}"/>
    <cellStyle name="Currency 2" xfId="4" xr:uid="{00000000-0005-0000-0000-000091040000}"/>
    <cellStyle name="Currency-- 2" xfId="10537" xr:uid="{861FEB71-CFF9-428D-BBF1-20598DC491A0}"/>
    <cellStyle name="Currency 2 10" xfId="1775" xr:uid="{00000000-0005-0000-0000-000092040000}"/>
    <cellStyle name="Currency 2 10 2" xfId="1776" xr:uid="{00000000-0005-0000-0000-000093040000}"/>
    <cellStyle name="Currency 2 10 2 2" xfId="1777" xr:uid="{00000000-0005-0000-0000-000094040000}"/>
    <cellStyle name="Currency 2 10 2 2 2" xfId="10115" xr:uid="{A481987C-20D3-4F55-9CC7-CBB33B4C5B9A}"/>
    <cellStyle name="Currency 2 10 2 3" xfId="10114" xr:uid="{542F2FF8-A339-4D67-8311-EA2BAF5E2CA2}"/>
    <cellStyle name="Currency 2 10 3" xfId="1778" xr:uid="{00000000-0005-0000-0000-000095040000}"/>
    <cellStyle name="Currency 2 10 3 2" xfId="10116" xr:uid="{FD494C77-710F-4A39-BEEB-A1D7F36F2AAA}"/>
    <cellStyle name="Currency 2 10 4" xfId="10113" xr:uid="{C23DF7E9-753E-4510-98D2-0F28F832751E}"/>
    <cellStyle name="Currency 2 11" xfId="1779" xr:uid="{00000000-0005-0000-0000-000096040000}"/>
    <cellStyle name="Currency 2 11 2" xfId="10117" xr:uid="{F3470ACD-0E68-4033-B923-B3D2AB77AA45}"/>
    <cellStyle name="Currency 2 12" xfId="1780" xr:uid="{00000000-0005-0000-0000-000097040000}"/>
    <cellStyle name="Currency 2 12 2" xfId="10118" xr:uid="{E27A33A7-1606-467D-907A-5A461D0A08E8}"/>
    <cellStyle name="Currency 2 13" xfId="1781" xr:uid="{00000000-0005-0000-0000-000098040000}"/>
    <cellStyle name="Currency 2 13 2" xfId="10119" xr:uid="{1EC7CF14-F78F-45BA-AA3F-7922DF1D8B88}"/>
    <cellStyle name="Currency 2 14" xfId="1782" xr:uid="{00000000-0005-0000-0000-000099040000}"/>
    <cellStyle name="Currency 2 14 2" xfId="10120" xr:uid="{B83A3032-08E7-4EB8-8910-6931A56B7BD6}"/>
    <cellStyle name="Currency 2 15" xfId="1783" xr:uid="{00000000-0005-0000-0000-00009A040000}"/>
    <cellStyle name="Currency 2 15 2" xfId="10121" xr:uid="{46E8EB8F-ABEC-4F80-8F8C-D8BA06393E95}"/>
    <cellStyle name="Currency 2 16" xfId="1784" xr:uid="{00000000-0005-0000-0000-00009B040000}"/>
    <cellStyle name="Currency 2 16 2" xfId="10122" xr:uid="{378DF867-443C-4519-8945-865C383E8485}"/>
    <cellStyle name="Currency 2 17" xfId="1785" xr:uid="{00000000-0005-0000-0000-00009C040000}"/>
    <cellStyle name="Currency 2 17 2" xfId="10123" xr:uid="{4BC94E5E-3BA2-4FE9-AF2E-8C2FAC9B64B3}"/>
    <cellStyle name="Currency 2 18" xfId="1786" xr:uid="{00000000-0005-0000-0000-00009D040000}"/>
    <cellStyle name="Currency 2 18 2" xfId="10124" xr:uid="{B4C18373-300A-4ABC-9C7D-21CB93391E19}"/>
    <cellStyle name="Currency 2 2" xfId="1787" xr:uid="{00000000-0005-0000-0000-00009E040000}"/>
    <cellStyle name="Currency 2 2 10" xfId="1788" xr:uid="{00000000-0005-0000-0000-00009F040000}"/>
    <cellStyle name="Currency 2 2 10 2" xfId="10125" xr:uid="{4E4999EF-8B4E-4EE9-885C-C57AB19E77ED}"/>
    <cellStyle name="Currency 2 2 11" xfId="1789" xr:uid="{00000000-0005-0000-0000-0000A0040000}"/>
    <cellStyle name="Currency 2 2 11 2" xfId="10126" xr:uid="{82E29354-2249-485D-95FD-C19AD82246B7}"/>
    <cellStyle name="Currency 2 2 2" xfId="1790" xr:uid="{00000000-0005-0000-0000-0000A1040000}"/>
    <cellStyle name="Currency 2 2 2 2" xfId="10127" xr:uid="{6020FBFC-AABD-435C-901C-A863BB0B1420}"/>
    <cellStyle name="Currency 2 2 3" xfId="1791" xr:uid="{00000000-0005-0000-0000-0000A2040000}"/>
    <cellStyle name="Currency 2 2 3 2" xfId="10128" xr:uid="{BADE1068-4CA4-42A9-82DB-FE071C4A9A79}"/>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8 2" xfId="10129" xr:uid="{1677094C-402B-4897-BADB-977D22F8D19A}"/>
    <cellStyle name="Currency 2 2 9" xfId="1797" xr:uid="{00000000-0005-0000-0000-0000A8040000}"/>
    <cellStyle name="Currency 2 2 9 2" xfId="10130" xr:uid="{4CF2CA66-AEC7-4E0C-B121-4B6928CDEEE9}"/>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3 6" xfId="10131" xr:uid="{F309F15B-A5D5-4336-8493-66B5F7FE081E}"/>
    <cellStyle name="Currency 2 4" xfId="1803" xr:uid="{00000000-0005-0000-0000-0000AE040000}"/>
    <cellStyle name="Currency 2 4 2" xfId="10132" xr:uid="{98D2969F-E0B0-418E-8635-7F009229DC81}"/>
    <cellStyle name="Currency 2 5" xfId="1804" xr:uid="{00000000-0005-0000-0000-0000AF040000}"/>
    <cellStyle name="Currency 2 5 2" xfId="10133" xr:uid="{F7371ADF-2E33-4402-833F-46471A4B98ED}"/>
    <cellStyle name="Currency 2 6" xfId="1805" xr:uid="{00000000-0005-0000-0000-0000B0040000}"/>
    <cellStyle name="Currency 2 6 2" xfId="10134" xr:uid="{1947F49D-DDD6-4529-AB25-338255F6F4AD}"/>
    <cellStyle name="Currency 2 7" xfId="1806" xr:uid="{00000000-0005-0000-0000-0000B1040000}"/>
    <cellStyle name="Currency 2 7 2" xfId="10135" xr:uid="{31ABCD0B-B2E4-4EE5-BDF4-B9131FCC78F9}"/>
    <cellStyle name="Currency 2 8" xfId="1807" xr:uid="{00000000-0005-0000-0000-0000B2040000}"/>
    <cellStyle name="Currency 2 8 2" xfId="10136" xr:uid="{7B0EB3DA-5395-4854-8FA5-14EFF77037D9}"/>
    <cellStyle name="Currency 2 9" xfId="1808" xr:uid="{00000000-0005-0000-0000-0000B3040000}"/>
    <cellStyle name="Currency 2 9 2" xfId="10137" xr:uid="{64550B98-84B4-4526-AB26-84AD434B46CC}"/>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2 2 2" xfId="10142" xr:uid="{B83CBBA7-CE99-40A8-8E40-12141B61F6CE}"/>
    <cellStyle name="Currency 20 2 2 2 3" xfId="10141" xr:uid="{8A4C54D9-275B-4411-88F2-BCA93E4F8C1C}"/>
    <cellStyle name="Currency 20 2 2 3" xfId="1816" xr:uid="{00000000-0005-0000-0000-0000BB040000}"/>
    <cellStyle name="Currency 20 2 2 3 2" xfId="10143" xr:uid="{24E09593-A10A-4DAD-B7E0-C831B65F2245}"/>
    <cellStyle name="Currency 20 2 2 4" xfId="10140" xr:uid="{2CE017FD-A2D3-4497-84A9-EBF960B27D81}"/>
    <cellStyle name="Currency 20 2 3" xfId="1817" xr:uid="{00000000-0005-0000-0000-0000BC040000}"/>
    <cellStyle name="Currency 20 2 3 2" xfId="1818" xr:uid="{00000000-0005-0000-0000-0000BD040000}"/>
    <cellStyle name="Currency 20 2 3 2 2" xfId="10145" xr:uid="{DC68E9AB-FBD1-4508-BAA1-35545D0B34ED}"/>
    <cellStyle name="Currency 20 2 3 3" xfId="10144" xr:uid="{A3A20F20-AFA5-4D7C-9A52-6CCD87ABD8E6}"/>
    <cellStyle name="Currency 20 2 4" xfId="1819" xr:uid="{00000000-0005-0000-0000-0000BE040000}"/>
    <cellStyle name="Currency 20 2 4 2" xfId="10146" xr:uid="{EFD075FB-3947-4AF0-B05E-E45EE5D44780}"/>
    <cellStyle name="Currency 20 2 5" xfId="10139" xr:uid="{6BA620D3-9254-43E3-A738-684FE25CFE1E}"/>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2 2 2" xfId="10150" xr:uid="{DAEE141B-CF36-4C89-AD11-79C64366F9B1}"/>
    <cellStyle name="Currency 20 3 2 2 3" xfId="10149" xr:uid="{ECD0D024-5DC6-44C3-89F5-CAEA1B46AB10}"/>
    <cellStyle name="Currency 20 3 2 3" xfId="1824" xr:uid="{00000000-0005-0000-0000-0000C3040000}"/>
    <cellStyle name="Currency 20 3 2 3 2" xfId="10151" xr:uid="{C9D79CD7-DBDC-4024-8658-A439978EA91B}"/>
    <cellStyle name="Currency 20 3 2 4" xfId="10148" xr:uid="{EA88B9EA-CC21-4308-8B30-E43ED0AADFDC}"/>
    <cellStyle name="Currency 20 3 3" xfId="1825" xr:uid="{00000000-0005-0000-0000-0000C4040000}"/>
    <cellStyle name="Currency 20 3 3 2" xfId="1826" xr:uid="{00000000-0005-0000-0000-0000C5040000}"/>
    <cellStyle name="Currency 20 3 3 2 2" xfId="10153" xr:uid="{5CB089ED-7182-49FF-B4A2-351A77E03341}"/>
    <cellStyle name="Currency 20 3 3 3" xfId="10152" xr:uid="{C1A792CD-93E8-4D5B-AECC-5A42C4E573FD}"/>
    <cellStyle name="Currency 20 3 4" xfId="1827" xr:uid="{00000000-0005-0000-0000-0000C6040000}"/>
    <cellStyle name="Currency 20 3 4 2" xfId="10154" xr:uid="{68524653-6B3C-4631-9B7D-6F72C57D5EB3}"/>
    <cellStyle name="Currency 20 3 5" xfId="10147" xr:uid="{C03BADD5-C3F1-4A93-B67C-35D1D08E2162}"/>
    <cellStyle name="Currency 20 4" xfId="1828" xr:uid="{00000000-0005-0000-0000-0000C7040000}"/>
    <cellStyle name="Currency 20 4 2" xfId="1829" xr:uid="{00000000-0005-0000-0000-0000C8040000}"/>
    <cellStyle name="Currency 20 4 2 2" xfId="1830" xr:uid="{00000000-0005-0000-0000-0000C9040000}"/>
    <cellStyle name="Currency 20 4 2 2 2" xfId="10157" xr:uid="{1466D00C-AD53-488C-B061-A48D9893D8E6}"/>
    <cellStyle name="Currency 20 4 2 3" xfId="10156" xr:uid="{3B6CA7A9-5505-40F4-9AA6-0343AEA922E3}"/>
    <cellStyle name="Currency 20 4 3" xfId="1831" xr:uid="{00000000-0005-0000-0000-0000CA040000}"/>
    <cellStyle name="Currency 20 4 3 2" xfId="10158" xr:uid="{8BE9AC49-6BD3-4136-9CB9-8190DD306406}"/>
    <cellStyle name="Currency 20 4 4" xfId="10155" xr:uid="{1C557DEC-8162-4692-A07C-5C9ECC315698}"/>
    <cellStyle name="Currency 20 5" xfId="1832" xr:uid="{00000000-0005-0000-0000-0000CB040000}"/>
    <cellStyle name="Currency 20 5 2" xfId="1833" xr:uid="{00000000-0005-0000-0000-0000CC040000}"/>
    <cellStyle name="Currency 20 5 2 2" xfId="10160" xr:uid="{EF1D89B3-5157-4CC1-A74F-8665C78DD24C}"/>
    <cellStyle name="Currency 20 5 3" xfId="10159" xr:uid="{ECA1F48D-359A-43DA-9029-1221F5F3741B}"/>
    <cellStyle name="Currency 20 6" xfId="1834" xr:uid="{00000000-0005-0000-0000-0000CD040000}"/>
    <cellStyle name="Currency 20 6 2" xfId="10161" xr:uid="{FD8407E3-BA57-4E93-8744-51D56DEDED1B}"/>
    <cellStyle name="Currency 20 7" xfId="10138" xr:uid="{1E03E076-17F4-44D0-AC0E-490C2815D5C7}"/>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2 2 2" xfId="10166" xr:uid="{ECCAEA5A-EC52-41D2-9FD7-FA46DC14928E}"/>
    <cellStyle name="Currency 21 2 2 2 3" xfId="10165" xr:uid="{2EC23AD8-4267-401F-88B5-7597D143332C}"/>
    <cellStyle name="Currency 21 2 2 3" xfId="1840" xr:uid="{00000000-0005-0000-0000-0000D3040000}"/>
    <cellStyle name="Currency 21 2 2 3 2" xfId="10167" xr:uid="{96F9A1AD-540B-44F3-85BE-F07383EBDC81}"/>
    <cellStyle name="Currency 21 2 2 4" xfId="10164" xr:uid="{B34B094D-81B0-4270-877A-FE0BAE81A015}"/>
    <cellStyle name="Currency 21 2 3" xfId="1841" xr:uid="{00000000-0005-0000-0000-0000D4040000}"/>
    <cellStyle name="Currency 21 2 3 2" xfId="1842" xr:uid="{00000000-0005-0000-0000-0000D5040000}"/>
    <cellStyle name="Currency 21 2 3 2 2" xfId="10169" xr:uid="{26828CC3-4173-4469-B4E5-66B110F82555}"/>
    <cellStyle name="Currency 21 2 3 3" xfId="10168" xr:uid="{0C50CD33-AB7F-4E6E-A93A-A861A00970F8}"/>
    <cellStyle name="Currency 21 2 4" xfId="1843" xr:uid="{00000000-0005-0000-0000-0000D6040000}"/>
    <cellStyle name="Currency 21 2 4 2" xfId="10170" xr:uid="{AF99C214-23B6-4FD0-9D66-6774FA65424F}"/>
    <cellStyle name="Currency 21 2 5" xfId="10163" xr:uid="{604CAE7F-8BEF-41E3-BA8E-48ED5A811469}"/>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2 2 2" xfId="10174" xr:uid="{C84EC2D2-2A27-48B7-A0CF-8F65979F1185}"/>
    <cellStyle name="Currency 21 3 2 2 3" xfId="10173" xr:uid="{06AC8E93-3290-417D-A557-58F799CE7438}"/>
    <cellStyle name="Currency 21 3 2 3" xfId="1848" xr:uid="{00000000-0005-0000-0000-0000DB040000}"/>
    <cellStyle name="Currency 21 3 2 3 2" xfId="10175" xr:uid="{73ECBD42-B887-4010-8444-4E12BF76FF4E}"/>
    <cellStyle name="Currency 21 3 2 4" xfId="10172" xr:uid="{CD82AD45-5F0C-4AA7-AFD0-2564F3325714}"/>
    <cellStyle name="Currency 21 3 3" xfId="1849" xr:uid="{00000000-0005-0000-0000-0000DC040000}"/>
    <cellStyle name="Currency 21 3 3 2" xfId="1850" xr:uid="{00000000-0005-0000-0000-0000DD040000}"/>
    <cellStyle name="Currency 21 3 3 2 2" xfId="10177" xr:uid="{5A5F56FB-2B09-42D8-AAF7-B104A5F87110}"/>
    <cellStyle name="Currency 21 3 3 3" xfId="10176" xr:uid="{F56D75E3-2AFB-43FB-9D14-37880CA7CD12}"/>
    <cellStyle name="Currency 21 3 4" xfId="1851" xr:uid="{00000000-0005-0000-0000-0000DE040000}"/>
    <cellStyle name="Currency 21 3 4 2" xfId="10178" xr:uid="{7326544A-3552-49B0-BB47-D98C9DA7F118}"/>
    <cellStyle name="Currency 21 3 5" xfId="10171" xr:uid="{CC84EA79-B057-4FD2-BBF2-FFD284403F3B}"/>
    <cellStyle name="Currency 21 4" xfId="1852" xr:uid="{00000000-0005-0000-0000-0000DF040000}"/>
    <cellStyle name="Currency 21 4 2" xfId="1853" xr:uid="{00000000-0005-0000-0000-0000E0040000}"/>
    <cellStyle name="Currency 21 4 2 2" xfId="1854" xr:uid="{00000000-0005-0000-0000-0000E1040000}"/>
    <cellStyle name="Currency 21 4 2 2 2" xfId="10181" xr:uid="{1767950E-4349-4110-8AC5-D043DB85038E}"/>
    <cellStyle name="Currency 21 4 2 3" xfId="10180" xr:uid="{83F3716E-24C4-42FE-B1E8-9807610490A3}"/>
    <cellStyle name="Currency 21 4 3" xfId="1855" xr:uid="{00000000-0005-0000-0000-0000E2040000}"/>
    <cellStyle name="Currency 21 4 3 2" xfId="10182" xr:uid="{9429E9E6-4200-4C1D-B442-CCFDBCA7EA04}"/>
    <cellStyle name="Currency 21 4 4" xfId="10179" xr:uid="{70459CAF-C690-4CEB-840B-6BF678A7049F}"/>
    <cellStyle name="Currency 21 5" xfId="1856" xr:uid="{00000000-0005-0000-0000-0000E3040000}"/>
    <cellStyle name="Currency 21 5 2" xfId="1857" xr:uid="{00000000-0005-0000-0000-0000E4040000}"/>
    <cellStyle name="Currency 21 5 2 2" xfId="10184" xr:uid="{D2625FB3-1929-4373-8FC5-EB45BCD53AEE}"/>
    <cellStyle name="Currency 21 5 3" xfId="10183" xr:uid="{24611E56-5391-47F8-A3BF-E196BCE9BBC6}"/>
    <cellStyle name="Currency 21 6" xfId="1858" xr:uid="{00000000-0005-0000-0000-0000E5040000}"/>
    <cellStyle name="Currency 21 6 2" xfId="10185" xr:uid="{BAFC886D-BEC8-444B-BF90-2CDCB058EE07}"/>
    <cellStyle name="Currency 21 7" xfId="10162" xr:uid="{ED317506-C98F-4048-8D69-F578DBF3A8AC}"/>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2 2 2" xfId="10190" xr:uid="{54E831BC-0804-434F-BA18-7CE9CAD5C96A}"/>
    <cellStyle name="Currency 22 2 2 2 3" xfId="10189" xr:uid="{1F8383E7-F219-4E78-9D6C-876579A95B56}"/>
    <cellStyle name="Currency 22 2 2 3" xfId="1864" xr:uid="{00000000-0005-0000-0000-0000EB040000}"/>
    <cellStyle name="Currency 22 2 2 3 2" xfId="10191" xr:uid="{75E6BE67-F2C1-4913-9214-1D47EB9B5ED1}"/>
    <cellStyle name="Currency 22 2 2 4" xfId="10188" xr:uid="{01224853-0F5F-49BD-A369-9E1ABF1270F5}"/>
    <cellStyle name="Currency 22 2 3" xfId="1865" xr:uid="{00000000-0005-0000-0000-0000EC040000}"/>
    <cellStyle name="Currency 22 2 3 2" xfId="1866" xr:uid="{00000000-0005-0000-0000-0000ED040000}"/>
    <cellStyle name="Currency 22 2 3 2 2" xfId="10193" xr:uid="{A59211EF-C09D-487D-AC33-13670AC7E7D1}"/>
    <cellStyle name="Currency 22 2 3 3" xfId="10192" xr:uid="{5D337C63-A2EB-4DA5-9325-31FA3587C008}"/>
    <cellStyle name="Currency 22 2 4" xfId="1867" xr:uid="{00000000-0005-0000-0000-0000EE040000}"/>
    <cellStyle name="Currency 22 2 4 2" xfId="10194" xr:uid="{D16BFA24-F59A-4DF6-BD54-5D6229979910}"/>
    <cellStyle name="Currency 22 2 5" xfId="10187" xr:uid="{7AE20E69-C58C-4D32-B54D-55AA7FD70608}"/>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2 2 2" xfId="10198" xr:uid="{09E5A4DD-DA7B-4987-8324-E6037E72143E}"/>
    <cellStyle name="Currency 22 3 2 2 3" xfId="10197" xr:uid="{A24362E1-3DB3-4372-AA26-A40DF6B3CE74}"/>
    <cellStyle name="Currency 22 3 2 3" xfId="1872" xr:uid="{00000000-0005-0000-0000-0000F3040000}"/>
    <cellStyle name="Currency 22 3 2 3 2" xfId="10199" xr:uid="{1665153E-141B-4868-90E1-9FD2790EDA63}"/>
    <cellStyle name="Currency 22 3 2 4" xfId="10196" xr:uid="{A76E96F0-1E00-474C-ABD1-F8685F18A3CB}"/>
    <cellStyle name="Currency 22 3 3" xfId="1873" xr:uid="{00000000-0005-0000-0000-0000F4040000}"/>
    <cellStyle name="Currency 22 3 3 2" xfId="1874" xr:uid="{00000000-0005-0000-0000-0000F5040000}"/>
    <cellStyle name="Currency 22 3 3 2 2" xfId="10201" xr:uid="{B2A566BC-3F54-4830-86D2-2F56F3FA9627}"/>
    <cellStyle name="Currency 22 3 3 3" xfId="10200" xr:uid="{F32BE54E-1630-43E2-A922-54926414F81E}"/>
    <cellStyle name="Currency 22 3 4" xfId="1875" xr:uid="{00000000-0005-0000-0000-0000F6040000}"/>
    <cellStyle name="Currency 22 3 4 2" xfId="10202" xr:uid="{DCDD971D-8CEA-4B88-AFE6-7F2186ACD151}"/>
    <cellStyle name="Currency 22 3 5" xfId="10195" xr:uid="{8F16B223-AE02-46C6-A120-3F0AC51FAEB6}"/>
    <cellStyle name="Currency 22 4" xfId="1876" xr:uid="{00000000-0005-0000-0000-0000F7040000}"/>
    <cellStyle name="Currency 22 4 2" xfId="1877" xr:uid="{00000000-0005-0000-0000-0000F8040000}"/>
    <cellStyle name="Currency 22 4 2 2" xfId="1878" xr:uid="{00000000-0005-0000-0000-0000F9040000}"/>
    <cellStyle name="Currency 22 4 2 2 2" xfId="10205" xr:uid="{4EED071C-9FDE-44FE-9A4C-6550CE8417DA}"/>
    <cellStyle name="Currency 22 4 2 3" xfId="10204" xr:uid="{2DF4BD13-9FAF-4637-BEE7-2543B5FF0C58}"/>
    <cellStyle name="Currency 22 4 3" xfId="1879" xr:uid="{00000000-0005-0000-0000-0000FA040000}"/>
    <cellStyle name="Currency 22 4 3 2" xfId="10206" xr:uid="{13AA18E2-93DD-4911-AFE9-4F92875C5766}"/>
    <cellStyle name="Currency 22 4 4" xfId="10203" xr:uid="{380BC1F3-F7E3-46A1-AAF1-596E92907510}"/>
    <cellStyle name="Currency 22 5" xfId="1880" xr:uid="{00000000-0005-0000-0000-0000FB040000}"/>
    <cellStyle name="Currency 22 5 2" xfId="1881" xr:uid="{00000000-0005-0000-0000-0000FC040000}"/>
    <cellStyle name="Currency 22 5 2 2" xfId="10208" xr:uid="{0A7A4F62-D816-4DE9-AA20-0F41D17A4F21}"/>
    <cellStyle name="Currency 22 5 3" xfId="10207" xr:uid="{E1B39FCE-F851-47FD-A80A-B4A5A3F668C2}"/>
    <cellStyle name="Currency 22 6" xfId="1882" xr:uid="{00000000-0005-0000-0000-0000FD040000}"/>
    <cellStyle name="Currency 22 6 2" xfId="10209" xr:uid="{548A270C-73D1-4F90-8171-D396B5BE415A}"/>
    <cellStyle name="Currency 22 7" xfId="10186" xr:uid="{8C2BD6B6-26DA-42CA-9B81-507254CFD355}"/>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2 2 2" xfId="10214" xr:uid="{CED7EB4B-7847-45A1-BEDF-333E7C79FEC6}"/>
    <cellStyle name="Currency 23 2 2 2 3" xfId="10213" xr:uid="{5221E1D5-5F69-4E20-A71F-D4309C0FA1BC}"/>
    <cellStyle name="Currency 23 2 2 3" xfId="1888" xr:uid="{00000000-0005-0000-0000-000003050000}"/>
    <cellStyle name="Currency 23 2 2 3 2" xfId="10215" xr:uid="{512273F9-A0D3-49F7-BE71-1E02C86C15DA}"/>
    <cellStyle name="Currency 23 2 2 4" xfId="10212" xr:uid="{9F82FEFB-55AB-4440-97FD-4A4B778F2198}"/>
    <cellStyle name="Currency 23 2 3" xfId="1889" xr:uid="{00000000-0005-0000-0000-000004050000}"/>
    <cellStyle name="Currency 23 2 3 2" xfId="1890" xr:uid="{00000000-0005-0000-0000-000005050000}"/>
    <cellStyle name="Currency 23 2 3 2 2" xfId="10217" xr:uid="{079DF359-AF2D-43F7-B308-2C8550769F15}"/>
    <cellStyle name="Currency 23 2 3 3" xfId="10216" xr:uid="{70F1E0A2-DA1B-401F-B711-79266DDC3CB4}"/>
    <cellStyle name="Currency 23 2 4" xfId="1891" xr:uid="{00000000-0005-0000-0000-000006050000}"/>
    <cellStyle name="Currency 23 2 4 2" xfId="10218" xr:uid="{D6CBB717-C6AA-48BF-9F3C-1EEA9BB5C8DC}"/>
    <cellStyle name="Currency 23 2 5" xfId="10211" xr:uid="{5CC59254-9D60-440B-AE74-79DB9828F08D}"/>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2 2 2" xfId="10222" xr:uid="{F4379346-AAC5-4827-B076-7E605A8B9CD1}"/>
    <cellStyle name="Currency 23 3 2 2 3" xfId="10221" xr:uid="{269DE532-815C-4763-9F79-0E93BCB33070}"/>
    <cellStyle name="Currency 23 3 2 3" xfId="1896" xr:uid="{00000000-0005-0000-0000-00000B050000}"/>
    <cellStyle name="Currency 23 3 2 3 2" xfId="10223" xr:uid="{A4338D1B-866D-4643-BE79-98A89C48D473}"/>
    <cellStyle name="Currency 23 3 2 4" xfId="10220" xr:uid="{C6661BCE-BD5F-4854-8C79-F06D1094BDD1}"/>
    <cellStyle name="Currency 23 3 3" xfId="1897" xr:uid="{00000000-0005-0000-0000-00000C050000}"/>
    <cellStyle name="Currency 23 3 3 2" xfId="1898" xr:uid="{00000000-0005-0000-0000-00000D050000}"/>
    <cellStyle name="Currency 23 3 3 2 2" xfId="10225" xr:uid="{815F6B22-DC94-4C05-890E-D94F801CFBDD}"/>
    <cellStyle name="Currency 23 3 3 3" xfId="10224" xr:uid="{534DADBB-41CB-4D48-A0A7-7EB8848E0E2C}"/>
    <cellStyle name="Currency 23 3 4" xfId="1899" xr:uid="{00000000-0005-0000-0000-00000E050000}"/>
    <cellStyle name="Currency 23 3 4 2" xfId="10226" xr:uid="{1A3A8397-1DD5-4B01-8BF5-0026F64FDCEE}"/>
    <cellStyle name="Currency 23 3 5" xfId="10219" xr:uid="{36BB8A9B-7DEB-46AB-A423-93BE237B30CE}"/>
    <cellStyle name="Currency 23 4" xfId="1900" xr:uid="{00000000-0005-0000-0000-00000F050000}"/>
    <cellStyle name="Currency 23 4 2" xfId="1901" xr:uid="{00000000-0005-0000-0000-000010050000}"/>
    <cellStyle name="Currency 23 4 2 2" xfId="1902" xr:uid="{00000000-0005-0000-0000-000011050000}"/>
    <cellStyle name="Currency 23 4 2 2 2" xfId="10229" xr:uid="{2560C322-739A-4803-A0F7-016559575154}"/>
    <cellStyle name="Currency 23 4 2 3" xfId="10228" xr:uid="{69152AE9-29E3-4A35-9755-947C171D4996}"/>
    <cellStyle name="Currency 23 4 3" xfId="1903" xr:uid="{00000000-0005-0000-0000-000012050000}"/>
    <cellStyle name="Currency 23 4 3 2" xfId="10230" xr:uid="{749340F1-777E-4547-9D91-7945DD619BA6}"/>
    <cellStyle name="Currency 23 4 4" xfId="10227" xr:uid="{DAF5ED48-DC80-4513-8AB9-EED558F136F2}"/>
    <cellStyle name="Currency 23 5" xfId="1904" xr:uid="{00000000-0005-0000-0000-000013050000}"/>
    <cellStyle name="Currency 23 5 2" xfId="1905" xr:uid="{00000000-0005-0000-0000-000014050000}"/>
    <cellStyle name="Currency 23 5 2 2" xfId="10232" xr:uid="{B5F7837F-D81A-4794-BA38-8C6FF7529CFE}"/>
    <cellStyle name="Currency 23 5 3" xfId="10231" xr:uid="{63B00A75-E82E-462D-BB2C-F37DA274F677}"/>
    <cellStyle name="Currency 23 6" xfId="1906" xr:uid="{00000000-0005-0000-0000-000015050000}"/>
    <cellStyle name="Currency 23 6 2" xfId="10233" xr:uid="{65FEC9CB-B292-4B74-BC18-19FDB5E96F6F}"/>
    <cellStyle name="Currency 23 7" xfId="10210" xr:uid="{57B3AD06-5843-4C3E-98BA-13F42C457C43}"/>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2 2 2" xfId="10238" xr:uid="{1811E97B-8065-4259-83DC-D349626C174F}"/>
    <cellStyle name="Currency 24 2 2 2 3" xfId="10237" xr:uid="{E2FFBC4B-E617-4092-8CA9-D817C48939E7}"/>
    <cellStyle name="Currency 24 2 2 3" xfId="1912" xr:uid="{00000000-0005-0000-0000-00001B050000}"/>
    <cellStyle name="Currency 24 2 2 3 2" xfId="10239" xr:uid="{6BA66604-7A5A-49A4-A1E4-F95DBAEADF96}"/>
    <cellStyle name="Currency 24 2 2 4" xfId="10236" xr:uid="{2B94E87A-9A6A-48AB-9CE2-B13CE351A62F}"/>
    <cellStyle name="Currency 24 2 3" xfId="1913" xr:uid="{00000000-0005-0000-0000-00001C050000}"/>
    <cellStyle name="Currency 24 2 3 2" xfId="1914" xr:uid="{00000000-0005-0000-0000-00001D050000}"/>
    <cellStyle name="Currency 24 2 3 2 2" xfId="10241" xr:uid="{C58054D3-327B-47C6-A672-651AE5FB57CD}"/>
    <cellStyle name="Currency 24 2 3 3" xfId="10240" xr:uid="{33CD03B6-9826-49EC-95D5-0A15110B9AC9}"/>
    <cellStyle name="Currency 24 2 4" xfId="1915" xr:uid="{00000000-0005-0000-0000-00001E050000}"/>
    <cellStyle name="Currency 24 2 4 2" xfId="10242" xr:uid="{DD86C794-1631-4DF9-A6B5-EB667FB644D2}"/>
    <cellStyle name="Currency 24 2 5" xfId="10235" xr:uid="{D3E238B6-663D-4BB9-AEF7-4B23967581B7}"/>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2 2 2" xfId="10246" xr:uid="{71C54D21-C477-4237-8055-FE3D662C199B}"/>
    <cellStyle name="Currency 24 3 2 2 3" xfId="10245" xr:uid="{00984A76-8D38-4EDE-9EF0-30EB6243B472}"/>
    <cellStyle name="Currency 24 3 2 3" xfId="1920" xr:uid="{00000000-0005-0000-0000-000023050000}"/>
    <cellStyle name="Currency 24 3 2 3 2" xfId="10247" xr:uid="{357614B5-7C93-4F15-B2E0-CA0EAEEFC8EB}"/>
    <cellStyle name="Currency 24 3 2 4" xfId="10244" xr:uid="{3A9796D7-529D-432E-85EB-A9997AFACC5B}"/>
    <cellStyle name="Currency 24 3 3" xfId="1921" xr:uid="{00000000-0005-0000-0000-000024050000}"/>
    <cellStyle name="Currency 24 3 3 2" xfId="1922" xr:uid="{00000000-0005-0000-0000-000025050000}"/>
    <cellStyle name="Currency 24 3 3 2 2" xfId="10249" xr:uid="{6C101408-5300-4B71-91DE-8F99227EBB3C}"/>
    <cellStyle name="Currency 24 3 3 3" xfId="10248" xr:uid="{05B10629-304D-428F-A2F1-B7AC60AB7C12}"/>
    <cellStyle name="Currency 24 3 4" xfId="1923" xr:uid="{00000000-0005-0000-0000-000026050000}"/>
    <cellStyle name="Currency 24 3 4 2" xfId="10250" xr:uid="{F9495813-C864-405E-9356-26B723F7ADC1}"/>
    <cellStyle name="Currency 24 3 5" xfId="10243" xr:uid="{DD398BE5-E9A5-4C97-ABA7-C8A6BBB0D595}"/>
    <cellStyle name="Currency 24 4" xfId="1924" xr:uid="{00000000-0005-0000-0000-000027050000}"/>
    <cellStyle name="Currency 24 4 2" xfId="1925" xr:uid="{00000000-0005-0000-0000-000028050000}"/>
    <cellStyle name="Currency 24 4 2 2" xfId="1926" xr:uid="{00000000-0005-0000-0000-000029050000}"/>
    <cellStyle name="Currency 24 4 2 2 2" xfId="10253" xr:uid="{5AFDBCA5-87F3-474E-AC53-913EEB430714}"/>
    <cellStyle name="Currency 24 4 2 3" xfId="10252" xr:uid="{C21C1047-0843-4A89-BC79-DFADCD892FC3}"/>
    <cellStyle name="Currency 24 4 3" xfId="1927" xr:uid="{00000000-0005-0000-0000-00002A050000}"/>
    <cellStyle name="Currency 24 4 3 2" xfId="10254" xr:uid="{C7F40FD0-32D0-4EDB-B034-7F97576D6B58}"/>
    <cellStyle name="Currency 24 4 4" xfId="10251" xr:uid="{31CAA813-535C-4B7B-8D2A-6CF83548959C}"/>
    <cellStyle name="Currency 24 5" xfId="1928" xr:uid="{00000000-0005-0000-0000-00002B050000}"/>
    <cellStyle name="Currency 24 5 2" xfId="1929" xr:uid="{00000000-0005-0000-0000-00002C050000}"/>
    <cellStyle name="Currency 24 5 2 2" xfId="10256" xr:uid="{74A68067-1B9D-40CC-A488-A57EC5089AC3}"/>
    <cellStyle name="Currency 24 5 3" xfId="10255" xr:uid="{995137C7-4532-406E-8BDA-09187E84B8E4}"/>
    <cellStyle name="Currency 24 6" xfId="1930" xr:uid="{00000000-0005-0000-0000-00002D050000}"/>
    <cellStyle name="Currency 24 6 2" xfId="10257" xr:uid="{F7BA7BE9-7460-42C1-A046-482F956FB12E}"/>
    <cellStyle name="Currency 24 7" xfId="10234" xr:uid="{87D106C3-96E9-4230-BABF-11E8D7F0DB25}"/>
    <cellStyle name="Currency 25" xfId="1931" xr:uid="{00000000-0005-0000-0000-00002E050000}"/>
    <cellStyle name="Currency 25 2" xfId="10258" xr:uid="{458B4E69-5D6E-454D-B9A2-16ED8811A1EA}"/>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2 2 2" xfId="10263" xr:uid="{C494E861-A920-452A-BDD7-23A1128AA10B}"/>
    <cellStyle name="Currency 26 2 2 2 3" xfId="10262" xr:uid="{F2BDADE8-8398-4BCF-87B3-FB07C57F7BEC}"/>
    <cellStyle name="Currency 26 2 2 3" xfId="1937" xr:uid="{00000000-0005-0000-0000-000034050000}"/>
    <cellStyle name="Currency 26 2 2 3 2" xfId="10264" xr:uid="{B61CD9C3-D2C3-48B4-9ABB-E43CE7669980}"/>
    <cellStyle name="Currency 26 2 2 4" xfId="10261" xr:uid="{4B63DFB2-8AFC-4E05-9C2C-E539B59D20E0}"/>
    <cellStyle name="Currency 26 2 3" xfId="1938" xr:uid="{00000000-0005-0000-0000-000035050000}"/>
    <cellStyle name="Currency 26 2 3 2" xfId="1939" xr:uid="{00000000-0005-0000-0000-000036050000}"/>
    <cellStyle name="Currency 26 2 3 2 2" xfId="10266" xr:uid="{B71BF3CF-4914-43C9-BE4C-6E3796674712}"/>
    <cellStyle name="Currency 26 2 3 3" xfId="10265" xr:uid="{0E72CCDA-8AE4-4FF2-92C0-68E414A91FA9}"/>
    <cellStyle name="Currency 26 2 4" xfId="1940" xr:uid="{00000000-0005-0000-0000-000037050000}"/>
    <cellStyle name="Currency 26 2 4 2" xfId="10267" xr:uid="{BA39A94A-FCA8-43BD-B7C0-1BDB4FFA77ED}"/>
    <cellStyle name="Currency 26 2 5" xfId="10260" xr:uid="{63E7F174-0E61-4714-BC14-257978BEEF09}"/>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2 2 2" xfId="10271" xr:uid="{0192E569-DC52-4267-B1B2-E6B50B7AE43C}"/>
    <cellStyle name="Currency 26 3 2 2 3" xfId="10270" xr:uid="{D5D98233-302A-4093-BAC1-678B3DCB50BB}"/>
    <cellStyle name="Currency 26 3 2 3" xfId="1945" xr:uid="{00000000-0005-0000-0000-00003C050000}"/>
    <cellStyle name="Currency 26 3 2 3 2" xfId="10272" xr:uid="{3D2604B0-37AB-4129-A64D-7A1759A7CDDA}"/>
    <cellStyle name="Currency 26 3 2 4" xfId="10269" xr:uid="{4709EC84-5559-45D6-9EEE-5EA13DBC4EC7}"/>
    <cellStyle name="Currency 26 3 3" xfId="1946" xr:uid="{00000000-0005-0000-0000-00003D050000}"/>
    <cellStyle name="Currency 26 3 3 2" xfId="1947" xr:uid="{00000000-0005-0000-0000-00003E050000}"/>
    <cellStyle name="Currency 26 3 3 2 2" xfId="10274" xr:uid="{0A5CCE94-127D-44C9-BCB7-13EAFBF1D649}"/>
    <cellStyle name="Currency 26 3 3 3" xfId="10273" xr:uid="{DD65E6C5-0BED-424A-9B47-696E518EDA0F}"/>
    <cellStyle name="Currency 26 3 4" xfId="1948" xr:uid="{00000000-0005-0000-0000-00003F050000}"/>
    <cellStyle name="Currency 26 3 4 2" xfId="10275" xr:uid="{E075D64D-C782-4115-BC85-7D910F783A73}"/>
    <cellStyle name="Currency 26 3 5" xfId="10268" xr:uid="{2A49B3E5-8542-482E-A549-8E643D2B669D}"/>
    <cellStyle name="Currency 26 4" xfId="1949" xr:uid="{00000000-0005-0000-0000-000040050000}"/>
    <cellStyle name="Currency 26 4 2" xfId="1950" xr:uid="{00000000-0005-0000-0000-000041050000}"/>
    <cellStyle name="Currency 26 4 2 2" xfId="1951" xr:uid="{00000000-0005-0000-0000-000042050000}"/>
    <cellStyle name="Currency 26 4 2 2 2" xfId="10278" xr:uid="{542370DE-32ED-435B-AA52-2455086CE2DD}"/>
    <cellStyle name="Currency 26 4 2 3" xfId="10277" xr:uid="{C89385F9-18D3-4B42-9E88-94D1C6BE7D73}"/>
    <cellStyle name="Currency 26 4 3" xfId="1952" xr:uid="{00000000-0005-0000-0000-000043050000}"/>
    <cellStyle name="Currency 26 4 3 2" xfId="10279" xr:uid="{7D239C61-BFCC-40F4-9679-AD05D0B5FAB0}"/>
    <cellStyle name="Currency 26 4 4" xfId="10276" xr:uid="{5C30401E-2EF9-4C27-A185-0C152616C0C9}"/>
    <cellStyle name="Currency 26 5" xfId="1953" xr:uid="{00000000-0005-0000-0000-000044050000}"/>
    <cellStyle name="Currency 26 5 2" xfId="1954" xr:uid="{00000000-0005-0000-0000-000045050000}"/>
    <cellStyle name="Currency 26 5 2 2" xfId="10281" xr:uid="{B4E53ABF-10FE-47AE-A0EA-E6EE7A792174}"/>
    <cellStyle name="Currency 26 5 3" xfId="10280" xr:uid="{7AB23321-1828-45DE-AD57-E269776EDC4B}"/>
    <cellStyle name="Currency 26 6" xfId="1955" xr:uid="{00000000-0005-0000-0000-000046050000}"/>
    <cellStyle name="Currency 26 6 2" xfId="10282" xr:uid="{9C5405CA-9ED8-4435-8A4C-CBB18978018D}"/>
    <cellStyle name="Currency 26 7" xfId="10259" xr:uid="{8D878E32-3327-42F0-B469-417A31FA9E86}"/>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2 2 2" xfId="10287" xr:uid="{2BB55D8A-145A-4362-A392-6CEAA48B20F9}"/>
    <cellStyle name="Currency 27 2 2 2 3" xfId="10286" xr:uid="{5416C7A6-BA63-43D3-810D-D1A15B877B0D}"/>
    <cellStyle name="Currency 27 2 2 3" xfId="1961" xr:uid="{00000000-0005-0000-0000-00004C050000}"/>
    <cellStyle name="Currency 27 2 2 3 2" xfId="10288" xr:uid="{0FC63FEA-AE9C-4D6F-BD7D-387C8E42DF07}"/>
    <cellStyle name="Currency 27 2 2 4" xfId="10285" xr:uid="{05BF72BA-E3F4-44E9-9004-9BC35B7DB4F9}"/>
    <cellStyle name="Currency 27 2 3" xfId="1962" xr:uid="{00000000-0005-0000-0000-00004D050000}"/>
    <cellStyle name="Currency 27 2 3 2" xfId="1963" xr:uid="{00000000-0005-0000-0000-00004E050000}"/>
    <cellStyle name="Currency 27 2 3 2 2" xfId="10290" xr:uid="{A809A89A-7BEA-4151-9534-B2B69BE7C690}"/>
    <cellStyle name="Currency 27 2 3 3" xfId="10289" xr:uid="{743DBCD0-4CDD-406E-BC94-F99F93D18564}"/>
    <cellStyle name="Currency 27 2 4" xfId="1964" xr:uid="{00000000-0005-0000-0000-00004F050000}"/>
    <cellStyle name="Currency 27 2 4 2" xfId="10291" xr:uid="{6FC0644E-0D82-4A29-9559-6B3B2CDCB955}"/>
    <cellStyle name="Currency 27 2 5" xfId="10284" xr:uid="{7EAA4BD9-8BCE-40C0-BB34-0CA84F17183F}"/>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2 2 2" xfId="10295" xr:uid="{FAC1F87D-6464-4DA1-8933-B083D383172E}"/>
    <cellStyle name="Currency 27 3 2 2 3" xfId="10294" xr:uid="{E1A3AB25-A4C8-43F6-A3F1-8902B4970130}"/>
    <cellStyle name="Currency 27 3 2 3" xfId="1969" xr:uid="{00000000-0005-0000-0000-000054050000}"/>
    <cellStyle name="Currency 27 3 2 3 2" xfId="10296" xr:uid="{4FC9FF2E-B692-4C44-8C00-59027E96E20E}"/>
    <cellStyle name="Currency 27 3 2 4" xfId="10293" xr:uid="{0E0DB03D-237E-42A2-B32F-B3CFD621FF2F}"/>
    <cellStyle name="Currency 27 3 3" xfId="1970" xr:uid="{00000000-0005-0000-0000-000055050000}"/>
    <cellStyle name="Currency 27 3 3 2" xfId="1971" xr:uid="{00000000-0005-0000-0000-000056050000}"/>
    <cellStyle name="Currency 27 3 3 2 2" xfId="10298" xr:uid="{A875FF21-7577-4452-B6B5-DBE636843450}"/>
    <cellStyle name="Currency 27 3 3 3" xfId="10297" xr:uid="{54ABE262-7971-44A2-AB8B-727E2D0655FD}"/>
    <cellStyle name="Currency 27 3 4" xfId="1972" xr:uid="{00000000-0005-0000-0000-000057050000}"/>
    <cellStyle name="Currency 27 3 4 2" xfId="10299" xr:uid="{4CAAFFB0-DD6B-4F3B-9932-DCF4124BB442}"/>
    <cellStyle name="Currency 27 3 5" xfId="10292" xr:uid="{AB945A75-F414-42BF-B513-F15903060BEB}"/>
    <cellStyle name="Currency 27 4" xfId="1973" xr:uid="{00000000-0005-0000-0000-000058050000}"/>
    <cellStyle name="Currency 27 4 2" xfId="1974" xr:uid="{00000000-0005-0000-0000-000059050000}"/>
    <cellStyle name="Currency 27 4 2 2" xfId="1975" xr:uid="{00000000-0005-0000-0000-00005A050000}"/>
    <cellStyle name="Currency 27 4 2 2 2" xfId="10302" xr:uid="{704CF741-B48F-42AB-BDAE-CC49A6AE13F2}"/>
    <cellStyle name="Currency 27 4 2 3" xfId="10301" xr:uid="{8BCC35AA-F020-486A-8F34-82364082202E}"/>
    <cellStyle name="Currency 27 4 3" xfId="1976" xr:uid="{00000000-0005-0000-0000-00005B050000}"/>
    <cellStyle name="Currency 27 4 3 2" xfId="10303" xr:uid="{84A825E7-0997-4E4E-B17A-476C6C0FEF28}"/>
    <cellStyle name="Currency 27 4 4" xfId="10300" xr:uid="{895C4F10-9FD7-4376-8522-5C634B29FEF5}"/>
    <cellStyle name="Currency 27 5" xfId="1977" xr:uid="{00000000-0005-0000-0000-00005C050000}"/>
    <cellStyle name="Currency 27 5 2" xfId="1978" xr:uid="{00000000-0005-0000-0000-00005D050000}"/>
    <cellStyle name="Currency 27 5 2 2" xfId="10305" xr:uid="{06931D6D-922F-447D-9A19-3855701AF9E0}"/>
    <cellStyle name="Currency 27 5 3" xfId="10304" xr:uid="{819A25AC-482B-498D-9FF0-A4E64C3D327B}"/>
    <cellStyle name="Currency 27 6" xfId="1979" xr:uid="{00000000-0005-0000-0000-00005E050000}"/>
    <cellStyle name="Currency 27 6 2" xfId="10306" xr:uid="{3F1A5A04-38AD-496A-BF10-1CCA4350EB54}"/>
    <cellStyle name="Currency 27 7" xfId="10283" xr:uid="{DE75EB01-BECA-4E5C-A8C2-374FC77DA693}"/>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2 2 2" xfId="10311" xr:uid="{A251A331-1407-451A-A5A2-AE6034D6A18C}"/>
    <cellStyle name="Currency 28 2 2 2 3" xfId="10310" xr:uid="{003DF16E-6185-452A-8738-79B3135EA238}"/>
    <cellStyle name="Currency 28 2 2 3" xfId="1985" xr:uid="{00000000-0005-0000-0000-000064050000}"/>
    <cellStyle name="Currency 28 2 2 3 2" xfId="10312" xr:uid="{26C1D377-336C-4EF2-989A-D509B1496C9D}"/>
    <cellStyle name="Currency 28 2 2 4" xfId="10309" xr:uid="{4379EF49-8428-41E3-856C-A0613FE32853}"/>
    <cellStyle name="Currency 28 2 3" xfId="1986" xr:uid="{00000000-0005-0000-0000-000065050000}"/>
    <cellStyle name="Currency 28 2 3 2" xfId="1987" xr:uid="{00000000-0005-0000-0000-000066050000}"/>
    <cellStyle name="Currency 28 2 3 2 2" xfId="10314" xr:uid="{E917E3A0-4DB2-4BBA-8848-DD5F57DB1001}"/>
    <cellStyle name="Currency 28 2 3 3" xfId="10313" xr:uid="{E432CA44-F198-4443-9204-E6C12F070963}"/>
    <cellStyle name="Currency 28 2 4" xfId="1988" xr:uid="{00000000-0005-0000-0000-000067050000}"/>
    <cellStyle name="Currency 28 2 4 2" xfId="10315" xr:uid="{166C6D71-7C35-4BA2-9224-8D1C6446DC12}"/>
    <cellStyle name="Currency 28 2 5" xfId="10308" xr:uid="{2C550C57-007E-4426-8005-1FB354993E99}"/>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2 2 2" xfId="10319" xr:uid="{DBC175A6-B8E2-43D8-8070-326363BC13D9}"/>
    <cellStyle name="Currency 28 3 2 2 3" xfId="10318" xr:uid="{EE3715AF-B824-4F15-8844-CD1B87D57C30}"/>
    <cellStyle name="Currency 28 3 2 3" xfId="1993" xr:uid="{00000000-0005-0000-0000-00006C050000}"/>
    <cellStyle name="Currency 28 3 2 3 2" xfId="10320" xr:uid="{91DDE262-6312-4F89-ADCC-E313E0CE79CB}"/>
    <cellStyle name="Currency 28 3 2 4" xfId="10317" xr:uid="{5EAFD3D7-00BB-4CAC-9FFE-9E5CD8714DE7}"/>
    <cellStyle name="Currency 28 3 3" xfId="1994" xr:uid="{00000000-0005-0000-0000-00006D050000}"/>
    <cellStyle name="Currency 28 3 3 2" xfId="1995" xr:uid="{00000000-0005-0000-0000-00006E050000}"/>
    <cellStyle name="Currency 28 3 3 2 2" xfId="10322" xr:uid="{A4F2B01D-F26A-41F3-9001-6A5245F33896}"/>
    <cellStyle name="Currency 28 3 3 3" xfId="10321" xr:uid="{57B304CC-DCA4-4DA4-829D-A1567FE883EE}"/>
    <cellStyle name="Currency 28 3 4" xfId="1996" xr:uid="{00000000-0005-0000-0000-00006F050000}"/>
    <cellStyle name="Currency 28 3 4 2" xfId="10323" xr:uid="{390B2361-A7D3-4849-8BCF-B170D28B787E}"/>
    <cellStyle name="Currency 28 3 5" xfId="10316" xr:uid="{D61061E8-974F-4063-882F-914F33B84B1D}"/>
    <cellStyle name="Currency 28 4" xfId="1997" xr:uid="{00000000-0005-0000-0000-000070050000}"/>
    <cellStyle name="Currency 28 4 2" xfId="1998" xr:uid="{00000000-0005-0000-0000-000071050000}"/>
    <cellStyle name="Currency 28 4 2 2" xfId="1999" xr:uid="{00000000-0005-0000-0000-000072050000}"/>
    <cellStyle name="Currency 28 4 2 2 2" xfId="10326" xr:uid="{183B619D-1017-4005-912B-55325992FA06}"/>
    <cellStyle name="Currency 28 4 2 3" xfId="10325" xr:uid="{0BC45DC7-8D23-4B41-B0CF-BC22B3C1CE45}"/>
    <cellStyle name="Currency 28 4 3" xfId="2000" xr:uid="{00000000-0005-0000-0000-000073050000}"/>
    <cellStyle name="Currency 28 4 3 2" xfId="10327" xr:uid="{C1993310-51FC-47AC-B560-E1EDF53AF66F}"/>
    <cellStyle name="Currency 28 4 4" xfId="10324" xr:uid="{9F33D869-C007-47FA-ADA7-DA4D6E30629C}"/>
    <cellStyle name="Currency 28 5" xfId="2001" xr:uid="{00000000-0005-0000-0000-000074050000}"/>
    <cellStyle name="Currency 28 5 2" xfId="2002" xr:uid="{00000000-0005-0000-0000-000075050000}"/>
    <cellStyle name="Currency 28 5 2 2" xfId="10329" xr:uid="{3F902CE5-B106-4378-8B51-B98A4481491F}"/>
    <cellStyle name="Currency 28 5 3" xfId="10328" xr:uid="{3B5B21E4-58D5-4424-957F-C216142BD3C1}"/>
    <cellStyle name="Currency 28 6" xfId="2003" xr:uid="{00000000-0005-0000-0000-000076050000}"/>
    <cellStyle name="Currency 28 6 2" xfId="10330" xr:uid="{989B60E6-F77D-4E85-B613-019200F6320C}"/>
    <cellStyle name="Currency 28 7" xfId="10307" xr:uid="{1F70F65F-5B14-4612-BB57-E9BBD2DE737C}"/>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2 2 2" xfId="10335" xr:uid="{0401EFFC-9AEF-4FDF-886C-04C6AEE4EF86}"/>
    <cellStyle name="Currency 29 2 2 2 3" xfId="10334" xr:uid="{45D259AF-DD59-4370-82C4-C11D5870C644}"/>
    <cellStyle name="Currency 29 2 2 3" xfId="2009" xr:uid="{00000000-0005-0000-0000-00007C050000}"/>
    <cellStyle name="Currency 29 2 2 3 2" xfId="10336" xr:uid="{94048342-AE2F-498F-BEF3-F1461404B743}"/>
    <cellStyle name="Currency 29 2 2 4" xfId="10333" xr:uid="{E73CCC2C-2D24-4359-BBFC-ED098546FFEC}"/>
    <cellStyle name="Currency 29 2 3" xfId="2010" xr:uid="{00000000-0005-0000-0000-00007D050000}"/>
    <cellStyle name="Currency 29 2 3 2" xfId="2011" xr:uid="{00000000-0005-0000-0000-00007E050000}"/>
    <cellStyle name="Currency 29 2 3 2 2" xfId="10338" xr:uid="{83CBDDCA-C66D-4128-9111-B92D4E1831A4}"/>
    <cellStyle name="Currency 29 2 3 3" xfId="10337" xr:uid="{79E54185-B2F5-43CB-982F-390B8C36AF41}"/>
    <cellStyle name="Currency 29 2 4" xfId="2012" xr:uid="{00000000-0005-0000-0000-00007F050000}"/>
    <cellStyle name="Currency 29 2 4 2" xfId="10339" xr:uid="{A76ED076-98DD-4566-8EA1-E18170CDBEE8}"/>
    <cellStyle name="Currency 29 2 5" xfId="10332" xr:uid="{C13ABAD9-FA8C-4178-A1D8-5080061BA721}"/>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2 2 2" xfId="10343" xr:uid="{92E7C26A-D504-45D2-8131-6330C8D61928}"/>
    <cellStyle name="Currency 29 3 2 2 3" xfId="10342" xr:uid="{2025AF7F-FE45-4756-B4F3-009007EA9ED9}"/>
    <cellStyle name="Currency 29 3 2 3" xfId="2017" xr:uid="{00000000-0005-0000-0000-000084050000}"/>
    <cellStyle name="Currency 29 3 2 3 2" xfId="10344" xr:uid="{11C510AD-1956-4982-AC29-6AC001C3C8C2}"/>
    <cellStyle name="Currency 29 3 2 4" xfId="10341" xr:uid="{43210BA1-29BE-4ECB-B943-EF25B5AB1A2F}"/>
    <cellStyle name="Currency 29 3 3" xfId="2018" xr:uid="{00000000-0005-0000-0000-000085050000}"/>
    <cellStyle name="Currency 29 3 3 2" xfId="2019" xr:uid="{00000000-0005-0000-0000-000086050000}"/>
    <cellStyle name="Currency 29 3 3 2 2" xfId="10346" xr:uid="{F32218ED-9630-40BC-BC53-986FA3A73E8A}"/>
    <cellStyle name="Currency 29 3 3 3" xfId="10345" xr:uid="{95AF098E-6FD1-432C-99E1-CFEA2EFB7949}"/>
    <cellStyle name="Currency 29 3 4" xfId="2020" xr:uid="{00000000-0005-0000-0000-000087050000}"/>
    <cellStyle name="Currency 29 3 4 2" xfId="10347" xr:uid="{687AED36-7828-40CF-A32E-901EED2F2423}"/>
    <cellStyle name="Currency 29 3 5" xfId="10340" xr:uid="{D79BBA81-CF5B-46C1-9ADD-3C374B1BD7E2}"/>
    <cellStyle name="Currency 29 4" xfId="2021" xr:uid="{00000000-0005-0000-0000-000088050000}"/>
    <cellStyle name="Currency 29 4 2" xfId="2022" xr:uid="{00000000-0005-0000-0000-000089050000}"/>
    <cellStyle name="Currency 29 4 2 2" xfId="2023" xr:uid="{00000000-0005-0000-0000-00008A050000}"/>
    <cellStyle name="Currency 29 4 2 2 2" xfId="10350" xr:uid="{D183D91F-AC0E-4CA7-8E5D-C4D151103393}"/>
    <cellStyle name="Currency 29 4 2 3" xfId="10349" xr:uid="{E21D5A5F-1541-4757-8536-0DAC1341A2E3}"/>
    <cellStyle name="Currency 29 4 3" xfId="2024" xr:uid="{00000000-0005-0000-0000-00008B050000}"/>
    <cellStyle name="Currency 29 4 3 2" xfId="10351" xr:uid="{D997D80F-0A72-46C6-ACD9-A5D6C8870ED1}"/>
    <cellStyle name="Currency 29 4 4" xfId="10348" xr:uid="{765397E1-DBA9-43A6-856D-6235543BB051}"/>
    <cellStyle name="Currency 29 5" xfId="2025" xr:uid="{00000000-0005-0000-0000-00008C050000}"/>
    <cellStyle name="Currency 29 5 2" xfId="2026" xr:uid="{00000000-0005-0000-0000-00008D050000}"/>
    <cellStyle name="Currency 29 5 2 2" xfId="10353" xr:uid="{D370DA3F-9C52-4DF2-92F2-3F67F4F8268A}"/>
    <cellStyle name="Currency 29 5 3" xfId="10352" xr:uid="{092042E8-095B-4EF1-8D4F-8699B2BB6024}"/>
    <cellStyle name="Currency 29 6" xfId="2027" xr:uid="{00000000-0005-0000-0000-00008E050000}"/>
    <cellStyle name="Currency 29 6 2" xfId="10354" xr:uid="{89F88153-627B-48A4-83D7-5D2CE83A6F53}"/>
    <cellStyle name="Currency 29 7" xfId="10331" xr:uid="{906ECE14-62FC-45B3-82DB-3A6E014BBF27}"/>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2 2 2" xfId="10358" xr:uid="{6091C962-3B88-4A24-8D40-8458C828A928}"/>
    <cellStyle name="Currency 3 2 2 3" xfId="10357" xr:uid="{F91AA564-2567-4133-882F-C667FCDF2280}"/>
    <cellStyle name="Currency 3 2 3" xfId="2032" xr:uid="{00000000-0005-0000-0000-000093050000}"/>
    <cellStyle name="Currency 3 2 3 2" xfId="10359" xr:uid="{2102EE7A-5258-477F-B447-6614E607ECB7}"/>
    <cellStyle name="Currency 3 2 4" xfId="2033" xr:uid="{00000000-0005-0000-0000-000094050000}"/>
    <cellStyle name="Currency 3 2 4 2" xfId="10360" xr:uid="{D7CDD87A-5756-4779-A220-53CFAA1BDC7C}"/>
    <cellStyle name="Currency 3 2 5" xfId="2034" xr:uid="{00000000-0005-0000-0000-000095050000}"/>
    <cellStyle name="Currency 3 2 5 2" xfId="10361" xr:uid="{ED165466-0B53-4479-8FCD-A37D5352B2DE}"/>
    <cellStyle name="Currency 3 2 6" xfId="10356" xr:uid="{F648493D-29FE-48A9-AE9C-BE179F6FCEBA}"/>
    <cellStyle name="Currency 3 3" xfId="2035" xr:uid="{00000000-0005-0000-0000-000096050000}"/>
    <cellStyle name="Currency 3 3 2" xfId="10362" xr:uid="{253CE0A0-1FF9-4C74-BB88-54AEB71E2413}"/>
    <cellStyle name="Currency 3 4" xfId="2036" xr:uid="{00000000-0005-0000-0000-000097050000}"/>
    <cellStyle name="Currency 3 4 2" xfId="10363" xr:uid="{337A2B1E-D354-41A5-9F3F-3B866A2581E9}"/>
    <cellStyle name="Currency 3 5" xfId="2037" xr:uid="{00000000-0005-0000-0000-000098050000}"/>
    <cellStyle name="Currency 3 5 2" xfId="10364" xr:uid="{CFD6660E-DAAC-4CD1-B6CF-2F24557EEA07}"/>
    <cellStyle name="Currency 3 6" xfId="2038" xr:uid="{00000000-0005-0000-0000-000099050000}"/>
    <cellStyle name="Currency 3 6 2" xfId="10365" xr:uid="{CE39CEC7-B1AE-468C-8A96-FB6D641BF658}"/>
    <cellStyle name="Currency 3 7" xfId="10355" xr:uid="{FB7E5C04-50BE-4917-BA6B-0A666279DA15}"/>
    <cellStyle name="Currency 30" xfId="9777" xr:uid="{F815E453-D9A9-4848-99A2-E69A7D388C5B}"/>
    <cellStyle name="Currency 31" xfId="10541" xr:uid="{B7192B59-9FE7-4145-8A74-121EC5EDB43E}"/>
    <cellStyle name="Currency 4" xfId="2039" xr:uid="{00000000-0005-0000-0000-00009A050000}"/>
    <cellStyle name="Currency 4 10" xfId="2040" xr:uid="{00000000-0005-0000-0000-00009B050000}"/>
    <cellStyle name="Currency 4 10 2" xfId="10367" xr:uid="{0453D628-ABB3-4CB2-9F97-757AEDDD57F6}"/>
    <cellStyle name="Currency 4 11" xfId="10366" xr:uid="{58A3245A-B0FD-4DFB-ADC2-D1B02CE77E9D}"/>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2 2 2" xfId="10371" xr:uid="{2D3BC811-1258-40BF-8501-727F4C7A2CB8}"/>
    <cellStyle name="Currency 4 2 2 2 3" xfId="10370" xr:uid="{B11F793B-B39A-434F-8823-BE466C01B772}"/>
    <cellStyle name="Currency 4 2 2 3" xfId="2045" xr:uid="{00000000-0005-0000-0000-0000A0050000}"/>
    <cellStyle name="Currency 4 2 2 3 2" xfId="10372" xr:uid="{36ED3BB7-C10B-426A-89B6-35F2C46CE214}"/>
    <cellStyle name="Currency 4 2 2 4" xfId="10369" xr:uid="{74616D0E-C422-4F7A-A519-CBF750276062}"/>
    <cellStyle name="Currency 4 2 3" xfId="2046" xr:uid="{00000000-0005-0000-0000-0000A1050000}"/>
    <cellStyle name="Currency 4 2 3 2" xfId="2047" xr:uid="{00000000-0005-0000-0000-0000A2050000}"/>
    <cellStyle name="Currency 4 2 3 2 2" xfId="10374" xr:uid="{FCE5ADC8-9C02-4F4D-90BC-E491FC80F559}"/>
    <cellStyle name="Currency 4 2 3 3" xfId="10373" xr:uid="{F8B16AE0-2018-49D3-9B4C-5378EBF3CD2F}"/>
    <cellStyle name="Currency 4 2 4" xfId="2048" xr:uid="{00000000-0005-0000-0000-0000A3050000}"/>
    <cellStyle name="Currency 4 2 4 2" xfId="10375" xr:uid="{F4B0551B-170B-4287-BC1B-541C5028D584}"/>
    <cellStyle name="Currency 4 2 5" xfId="10368" xr:uid="{8AC6F3DD-28E8-4D4C-B499-C4DC1973560E}"/>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2 2 2" xfId="10379" xr:uid="{4187B9F5-BCA6-4F04-873C-669F61E0FECC}"/>
    <cellStyle name="Currency 4 3 2 2 3" xfId="10378" xr:uid="{3297D07B-60D1-4C07-A2BD-20E890B68C18}"/>
    <cellStyle name="Currency 4 3 2 3" xfId="2053" xr:uid="{00000000-0005-0000-0000-0000A8050000}"/>
    <cellStyle name="Currency 4 3 2 3 2" xfId="10380" xr:uid="{9B421945-D536-47C8-BE60-BE8BC78DAD1F}"/>
    <cellStyle name="Currency 4 3 2 4" xfId="10377" xr:uid="{DB2C7AA2-3055-4365-BFFE-3113F230E871}"/>
    <cellStyle name="Currency 4 3 3" xfId="2054" xr:uid="{00000000-0005-0000-0000-0000A9050000}"/>
    <cellStyle name="Currency 4 3 3 2" xfId="2055" xr:uid="{00000000-0005-0000-0000-0000AA050000}"/>
    <cellStyle name="Currency 4 3 3 2 2" xfId="10382" xr:uid="{3455B9BF-59FA-44DC-B7C2-B8C880B7734B}"/>
    <cellStyle name="Currency 4 3 3 3" xfId="10381" xr:uid="{927E51C8-39DB-4C45-AFDC-6F9AA9661CB3}"/>
    <cellStyle name="Currency 4 3 4" xfId="2056" xr:uid="{00000000-0005-0000-0000-0000AB050000}"/>
    <cellStyle name="Currency 4 3 4 2" xfId="10383" xr:uid="{37225A5B-BC8D-4394-BB1D-20782849F525}"/>
    <cellStyle name="Currency 4 3 5" xfId="10376" xr:uid="{4B95CD7D-F458-4B41-905D-1E99C2C78000}"/>
    <cellStyle name="Currency 4 4" xfId="2057" xr:uid="{00000000-0005-0000-0000-0000AC050000}"/>
    <cellStyle name="Currency 4 4 2" xfId="2058" xr:uid="{00000000-0005-0000-0000-0000AD050000}"/>
    <cellStyle name="Currency 4 4 2 2" xfId="2059" xr:uid="{00000000-0005-0000-0000-0000AE050000}"/>
    <cellStyle name="Currency 4 4 2 2 2" xfId="10386" xr:uid="{1A1C8A4F-6595-4587-99CC-67A2A556558A}"/>
    <cellStyle name="Currency 4 4 2 3" xfId="10385" xr:uid="{2F6F0B3B-0EC1-476F-8BAA-5235D330468B}"/>
    <cellStyle name="Currency 4 4 3" xfId="2060" xr:uid="{00000000-0005-0000-0000-0000AF050000}"/>
    <cellStyle name="Currency 4 4 3 2" xfId="10387" xr:uid="{4473A6FC-DAFF-48D9-9C09-B94E8E24A80E}"/>
    <cellStyle name="Currency 4 4 4" xfId="10384" xr:uid="{B32D0D55-B13C-4EFE-8842-F3A61FBDE38C}"/>
    <cellStyle name="Currency 4 5" xfId="2061" xr:uid="{00000000-0005-0000-0000-0000B0050000}"/>
    <cellStyle name="Currency 4 5 2" xfId="2062" xr:uid="{00000000-0005-0000-0000-0000B1050000}"/>
    <cellStyle name="Currency 4 5 2 2" xfId="2063" xr:uid="{00000000-0005-0000-0000-0000B2050000}"/>
    <cellStyle name="Currency 4 5 2 2 2" xfId="10390" xr:uid="{76760A76-E381-4F93-8A5B-F734C0AB5CD6}"/>
    <cellStyle name="Currency 4 5 2 3" xfId="10389" xr:uid="{19DA1CBD-1988-4FE1-BC14-E0635D2A0D15}"/>
    <cellStyle name="Currency 4 5 3" xfId="2064" xr:uid="{00000000-0005-0000-0000-0000B3050000}"/>
    <cellStyle name="Currency 4 5 3 2" xfId="10391" xr:uid="{072EDEEC-C719-4E28-ACB0-C56E0544F524}"/>
    <cellStyle name="Currency 4 5 4" xfId="10388" xr:uid="{EF588769-ACB1-4DBD-B6F7-E760FB49D4A0}"/>
    <cellStyle name="Currency 4 6" xfId="2065" xr:uid="{00000000-0005-0000-0000-0000B4050000}"/>
    <cellStyle name="Currency 4 6 2" xfId="2066" xr:uid="{00000000-0005-0000-0000-0000B5050000}"/>
    <cellStyle name="Currency 4 6 2 2" xfId="2067" xr:uid="{00000000-0005-0000-0000-0000B6050000}"/>
    <cellStyle name="Currency 4 6 2 2 2" xfId="10394" xr:uid="{295B3348-258E-4748-BECB-A3B480008EBC}"/>
    <cellStyle name="Currency 4 6 2 3" xfId="10393" xr:uid="{63FAD966-74F0-4362-AE14-C81D24AEBEB1}"/>
    <cellStyle name="Currency 4 6 3" xfId="2068" xr:uid="{00000000-0005-0000-0000-0000B7050000}"/>
    <cellStyle name="Currency 4 6 3 2" xfId="10395" xr:uid="{FE13444F-3F7D-4206-A700-FAC505D87215}"/>
    <cellStyle name="Currency 4 6 4" xfId="10392" xr:uid="{6725539A-2136-42F3-9965-280B6B758639}"/>
    <cellStyle name="Currency 4 7" xfId="2069" xr:uid="{00000000-0005-0000-0000-0000B8050000}"/>
    <cellStyle name="Currency 4 7 2" xfId="2070" xr:uid="{00000000-0005-0000-0000-0000B9050000}"/>
    <cellStyle name="Currency 4 7 2 2" xfId="10397" xr:uid="{95BF5406-A2DC-492A-952B-19E28A6F3C17}"/>
    <cellStyle name="Currency 4 7 3" xfId="10396" xr:uid="{D1E62A6C-C92E-47E6-885C-D206B1B4C504}"/>
    <cellStyle name="Currency 4 8" xfId="2071" xr:uid="{00000000-0005-0000-0000-0000BA050000}"/>
    <cellStyle name="Currency 4 8 2" xfId="10398" xr:uid="{15269EE8-97EB-4FDF-9422-B0A3658782BE}"/>
    <cellStyle name="Currency 4 9" xfId="2072" xr:uid="{00000000-0005-0000-0000-0000BB050000}"/>
    <cellStyle name="Currency 4 9 2" xfId="10399" xr:uid="{5A2B9C9A-7687-4DF7-92AE-0663FC623539}"/>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2 2 2" xfId="10404" xr:uid="{E29EF009-CA0E-4052-A64C-178581A86B89}"/>
    <cellStyle name="Currency 5 2 2 2 3" xfId="10403" xr:uid="{CC6832B9-4E9F-4B99-9424-6FF171034FB9}"/>
    <cellStyle name="Currency 5 2 2 3" xfId="2078" xr:uid="{00000000-0005-0000-0000-0000C1050000}"/>
    <cellStyle name="Currency 5 2 2 3 2" xfId="10405" xr:uid="{8201DD36-791E-4F46-97CF-AC335B15DB61}"/>
    <cellStyle name="Currency 5 2 2 4" xfId="10402" xr:uid="{0A763205-EBCA-4632-BCDF-D5D80C21C509}"/>
    <cellStyle name="Currency 5 2 3" xfId="2079" xr:uid="{00000000-0005-0000-0000-0000C2050000}"/>
    <cellStyle name="Currency 5 2 3 2" xfId="2080" xr:uid="{00000000-0005-0000-0000-0000C3050000}"/>
    <cellStyle name="Currency 5 2 3 2 2" xfId="10407" xr:uid="{1A699A96-6286-4409-9884-D92BAD100D15}"/>
    <cellStyle name="Currency 5 2 3 3" xfId="10406" xr:uid="{951074E3-E01D-486D-B55F-97DC4E40D697}"/>
    <cellStyle name="Currency 5 2 4" xfId="2081" xr:uid="{00000000-0005-0000-0000-0000C4050000}"/>
    <cellStyle name="Currency 5 2 4 2" xfId="10408" xr:uid="{563E0A12-62D7-4171-8A69-E28985D12858}"/>
    <cellStyle name="Currency 5 2 5" xfId="10401" xr:uid="{26EBDD81-004B-46E3-BA3A-7EF89E1E97FC}"/>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2 2 2" xfId="10412" xr:uid="{9A6C0799-7B8F-4531-A8E8-716CF5F2C80D}"/>
    <cellStyle name="Currency 5 3 2 2 3" xfId="10411" xr:uid="{7CE1A409-4618-47C5-B4BD-6B4EE352050C}"/>
    <cellStyle name="Currency 5 3 2 3" xfId="2086" xr:uid="{00000000-0005-0000-0000-0000C9050000}"/>
    <cellStyle name="Currency 5 3 2 3 2" xfId="10413" xr:uid="{02DC1A29-B5F1-40DD-88EB-D7D64C8E1421}"/>
    <cellStyle name="Currency 5 3 2 4" xfId="10410" xr:uid="{35782D51-61A9-461B-9757-FBD4E5B8D4B0}"/>
    <cellStyle name="Currency 5 3 3" xfId="2087" xr:uid="{00000000-0005-0000-0000-0000CA050000}"/>
    <cellStyle name="Currency 5 3 3 2" xfId="2088" xr:uid="{00000000-0005-0000-0000-0000CB050000}"/>
    <cellStyle name="Currency 5 3 3 2 2" xfId="10415" xr:uid="{20AD7752-320D-48C6-9A34-C685ED960AEF}"/>
    <cellStyle name="Currency 5 3 3 3" xfId="10414" xr:uid="{5B4E2461-F9C8-4103-84D3-F4EEE7549F61}"/>
    <cellStyle name="Currency 5 3 4" xfId="2089" xr:uid="{00000000-0005-0000-0000-0000CC050000}"/>
    <cellStyle name="Currency 5 3 4 2" xfId="10416" xr:uid="{A5932602-1EC7-4D30-B34E-42DAEA5972F1}"/>
    <cellStyle name="Currency 5 3 5" xfId="10409" xr:uid="{31C00FEA-2EEF-45AE-B073-F29CC58548A7}"/>
    <cellStyle name="Currency 5 4" xfId="2090" xr:uid="{00000000-0005-0000-0000-0000CD050000}"/>
    <cellStyle name="Currency 5 4 2" xfId="2091" xr:uid="{00000000-0005-0000-0000-0000CE050000}"/>
    <cellStyle name="Currency 5 4 2 2" xfId="2092" xr:uid="{00000000-0005-0000-0000-0000CF050000}"/>
    <cellStyle name="Currency 5 4 2 2 2" xfId="10419" xr:uid="{A9952918-2C3C-4A4C-97C4-FA70FFE52E33}"/>
    <cellStyle name="Currency 5 4 2 3" xfId="10418" xr:uid="{0E4D7122-390E-4F6F-91D8-62A1CEB0B128}"/>
    <cellStyle name="Currency 5 4 3" xfId="2093" xr:uid="{00000000-0005-0000-0000-0000D0050000}"/>
    <cellStyle name="Currency 5 4 3 2" xfId="10420" xr:uid="{EAF8905F-81C2-4BC4-95C7-2BFB96BB9B9B}"/>
    <cellStyle name="Currency 5 4 4" xfId="10417" xr:uid="{B1159BCB-F121-4EB1-949B-FE16BDF9D3D7}"/>
    <cellStyle name="Currency 5 5" xfId="2094" xr:uid="{00000000-0005-0000-0000-0000D1050000}"/>
    <cellStyle name="Currency 5 5 2" xfId="2095" xr:uid="{00000000-0005-0000-0000-0000D2050000}"/>
    <cellStyle name="Currency 5 5 2 2" xfId="10422" xr:uid="{D576792B-6E68-4627-83AF-0752CEE56B42}"/>
    <cellStyle name="Currency 5 5 3" xfId="10421" xr:uid="{44D4F8C9-7971-4847-B356-499354A98F72}"/>
    <cellStyle name="Currency 5 6" xfId="2096" xr:uid="{00000000-0005-0000-0000-0000D3050000}"/>
    <cellStyle name="Currency 5 6 2" xfId="10423" xr:uid="{E91386B7-16FE-4AFD-8EC1-69268F67327B}"/>
    <cellStyle name="Currency 5 7" xfId="10400" xr:uid="{651C42D2-7D5B-4BB0-9372-ADC9C841F3FE}"/>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2 2 2" xfId="10428" xr:uid="{02DA6DDF-F9F9-4542-9A8C-79B924215E3D}"/>
    <cellStyle name="Currency 6 2 2 2 3" xfId="10427" xr:uid="{455BB509-71E0-4F32-BD2A-E88CD6702642}"/>
    <cellStyle name="Currency 6 2 2 3" xfId="2102" xr:uid="{00000000-0005-0000-0000-0000D9050000}"/>
    <cellStyle name="Currency 6 2 2 3 2" xfId="10429" xr:uid="{4C723CE1-4734-4CA8-A41E-78CB7318732E}"/>
    <cellStyle name="Currency 6 2 2 4" xfId="10426" xr:uid="{BF523172-A413-426A-B763-7E07A71B2E3D}"/>
    <cellStyle name="Currency 6 2 3" xfId="2103" xr:uid="{00000000-0005-0000-0000-0000DA050000}"/>
    <cellStyle name="Currency 6 2 3 2" xfId="2104" xr:uid="{00000000-0005-0000-0000-0000DB050000}"/>
    <cellStyle name="Currency 6 2 3 2 2" xfId="10431" xr:uid="{65A63EE3-DCF1-4CF3-9F56-FCF7F1888687}"/>
    <cellStyle name="Currency 6 2 3 3" xfId="10430" xr:uid="{6E0DA825-931A-4B3C-84DC-250A43CEAFE8}"/>
    <cellStyle name="Currency 6 2 4" xfId="2105" xr:uid="{00000000-0005-0000-0000-0000DC050000}"/>
    <cellStyle name="Currency 6 2 4 2" xfId="10432" xr:uid="{C55A5E63-65FA-4E81-915B-F0AD5316BAFF}"/>
    <cellStyle name="Currency 6 2 5" xfId="10425" xr:uid="{DB539ADF-59B7-437E-9B90-EBE5DAC470F4}"/>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2 2 2" xfId="10436" xr:uid="{591643A4-1E0D-4438-84B6-D7532E0741FC}"/>
    <cellStyle name="Currency 6 3 2 2 3" xfId="10435" xr:uid="{8F52CBBF-FE15-4D03-8210-92FFCD8D4C7E}"/>
    <cellStyle name="Currency 6 3 2 3" xfId="2110" xr:uid="{00000000-0005-0000-0000-0000E1050000}"/>
    <cellStyle name="Currency 6 3 2 3 2" xfId="10437" xr:uid="{B168D575-2F23-4C56-B2E6-5D6F5CB06BA6}"/>
    <cellStyle name="Currency 6 3 2 4" xfId="10434" xr:uid="{501D8662-1DB8-41D2-AC07-671916148F01}"/>
    <cellStyle name="Currency 6 3 3" xfId="2111" xr:uid="{00000000-0005-0000-0000-0000E2050000}"/>
    <cellStyle name="Currency 6 3 3 2" xfId="2112" xr:uid="{00000000-0005-0000-0000-0000E3050000}"/>
    <cellStyle name="Currency 6 3 3 2 2" xfId="10439" xr:uid="{D37667F5-DF51-40C0-9A0E-6489D0D6906C}"/>
    <cellStyle name="Currency 6 3 3 3" xfId="10438" xr:uid="{574E146D-D637-47B6-83A1-C229FD875F9A}"/>
    <cellStyle name="Currency 6 3 4" xfId="2113" xr:uid="{00000000-0005-0000-0000-0000E4050000}"/>
    <cellStyle name="Currency 6 3 4 2" xfId="10440" xr:uid="{AC1A9ADA-14EC-40E4-8FFA-D6DDA84ADC16}"/>
    <cellStyle name="Currency 6 3 5" xfId="10433" xr:uid="{B25F2F92-7AB5-445B-87C6-B5474816FF3C}"/>
    <cellStyle name="Currency 6 4" xfId="2114" xr:uid="{00000000-0005-0000-0000-0000E5050000}"/>
    <cellStyle name="Currency 6 4 2" xfId="2115" xr:uid="{00000000-0005-0000-0000-0000E6050000}"/>
    <cellStyle name="Currency 6 4 2 2" xfId="2116" xr:uid="{00000000-0005-0000-0000-0000E7050000}"/>
    <cellStyle name="Currency 6 4 2 2 2" xfId="10443" xr:uid="{08693619-5CF6-4FF3-B5C9-4B582FC4121D}"/>
    <cellStyle name="Currency 6 4 2 3" xfId="10442" xr:uid="{AA3A811F-8476-48C5-8665-93D538D1F096}"/>
    <cellStyle name="Currency 6 4 3" xfId="2117" xr:uid="{00000000-0005-0000-0000-0000E8050000}"/>
    <cellStyle name="Currency 6 4 3 2" xfId="10444" xr:uid="{4EC994E3-FE29-4805-B459-CC2FC7BA023D}"/>
    <cellStyle name="Currency 6 4 4" xfId="10441" xr:uid="{E00842CD-CFDF-4BAB-8C67-1F39ED46C98C}"/>
    <cellStyle name="Currency 6 5" xfId="2118" xr:uid="{00000000-0005-0000-0000-0000E9050000}"/>
    <cellStyle name="Currency 6 5 2" xfId="2119" xr:uid="{00000000-0005-0000-0000-0000EA050000}"/>
    <cellStyle name="Currency 6 5 2 2" xfId="10446" xr:uid="{FBD55589-7150-46F6-91EA-D03220C7DE34}"/>
    <cellStyle name="Currency 6 5 3" xfId="10445" xr:uid="{6CF7C6AE-C5BE-4BCA-BFEF-49F824A1FA3E}"/>
    <cellStyle name="Currency 6 6" xfId="2120" xr:uid="{00000000-0005-0000-0000-0000EB050000}"/>
    <cellStyle name="Currency 6 6 2" xfId="10447" xr:uid="{501C9C57-AFF3-49AB-96AE-330C3CEF3E82}"/>
    <cellStyle name="Currency 6 7" xfId="10424" xr:uid="{0C4E15C0-7E2E-4405-BB71-7AA706CDDAA7}"/>
    <cellStyle name="Currency 7" xfId="2121" xr:uid="{00000000-0005-0000-0000-0000EC050000}"/>
    <cellStyle name="Currency 7 2" xfId="2122" xr:uid="{00000000-0005-0000-0000-0000ED050000}"/>
    <cellStyle name="Currency 7 2 2" xfId="10449" xr:uid="{57053678-3877-438D-84B6-3B3D1086D125}"/>
    <cellStyle name="Currency 7 3" xfId="10448" xr:uid="{0B4B6992-1E10-432B-8383-BF6613BDBBA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2 2 2" xfId="10454" xr:uid="{79FE95BC-5859-4710-9347-6A766EEF7165}"/>
    <cellStyle name="Currency 8 2 2 2 3" xfId="10453" xr:uid="{71185DED-AC32-476C-BDBF-6982516831DB}"/>
    <cellStyle name="Currency 8 2 2 3" xfId="2128" xr:uid="{00000000-0005-0000-0000-0000F3050000}"/>
    <cellStyle name="Currency 8 2 2 3 2" xfId="10455" xr:uid="{F72CEADE-CE15-4DA1-AF5E-670B57A0ABC1}"/>
    <cellStyle name="Currency 8 2 2 4" xfId="10452" xr:uid="{0AAC92BD-5282-4924-B932-04FDA927230E}"/>
    <cellStyle name="Currency 8 2 3" xfId="2129" xr:uid="{00000000-0005-0000-0000-0000F4050000}"/>
    <cellStyle name="Currency 8 2 3 2" xfId="2130" xr:uid="{00000000-0005-0000-0000-0000F5050000}"/>
    <cellStyle name="Currency 8 2 3 2 2" xfId="10457" xr:uid="{999413FB-6614-418A-BC26-EC5A4C85E628}"/>
    <cellStyle name="Currency 8 2 3 3" xfId="10456" xr:uid="{4F8AE8FB-D01F-4A21-8417-13FC75916ED1}"/>
    <cellStyle name="Currency 8 2 4" xfId="2131" xr:uid="{00000000-0005-0000-0000-0000F6050000}"/>
    <cellStyle name="Currency 8 2 4 2" xfId="10458" xr:uid="{71DFFD0F-F4A8-46C2-A581-C1ABD9F585F5}"/>
    <cellStyle name="Currency 8 2 5" xfId="10451" xr:uid="{C06AEB08-3B1B-44D1-9248-21555A70EA69}"/>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2 2 2" xfId="10462" xr:uid="{31DE51FB-4F47-4E52-8229-2FA8F9E3A246}"/>
    <cellStyle name="Currency 8 3 2 2 3" xfId="10461" xr:uid="{1D63A6BC-3BAB-49D2-9BE0-4B0E4AC9B44A}"/>
    <cellStyle name="Currency 8 3 2 3" xfId="2136" xr:uid="{00000000-0005-0000-0000-0000FB050000}"/>
    <cellStyle name="Currency 8 3 2 3 2" xfId="10463" xr:uid="{C59C1B5E-3A8E-4B1C-AC6A-CBE99903AC43}"/>
    <cellStyle name="Currency 8 3 2 4" xfId="10460" xr:uid="{8FA22863-A4E7-4BC4-A6A5-11FF69C2097D}"/>
    <cellStyle name="Currency 8 3 3" xfId="2137" xr:uid="{00000000-0005-0000-0000-0000FC050000}"/>
    <cellStyle name="Currency 8 3 3 2" xfId="2138" xr:uid="{00000000-0005-0000-0000-0000FD050000}"/>
    <cellStyle name="Currency 8 3 3 2 2" xfId="10465" xr:uid="{E18E3024-2F76-43D0-BD69-C81935AFEA63}"/>
    <cellStyle name="Currency 8 3 3 3" xfId="10464" xr:uid="{99C007A8-58F5-4304-AF1D-42D86A715681}"/>
    <cellStyle name="Currency 8 3 4" xfId="2139" xr:uid="{00000000-0005-0000-0000-0000FE050000}"/>
    <cellStyle name="Currency 8 3 4 2" xfId="10466" xr:uid="{843F853A-5E72-4243-9B2D-92B46B7180DC}"/>
    <cellStyle name="Currency 8 3 5" xfId="10459" xr:uid="{51E33AFC-3F3D-481F-B1BB-26D10D72415A}"/>
    <cellStyle name="Currency 8 4" xfId="2140" xr:uid="{00000000-0005-0000-0000-0000FF050000}"/>
    <cellStyle name="Currency 8 4 2" xfId="2141" xr:uid="{00000000-0005-0000-0000-000000060000}"/>
    <cellStyle name="Currency 8 4 2 2" xfId="2142" xr:uid="{00000000-0005-0000-0000-000001060000}"/>
    <cellStyle name="Currency 8 4 2 2 2" xfId="10469" xr:uid="{8E351056-0B4A-4EFA-A3A2-AFC5E1ADB062}"/>
    <cellStyle name="Currency 8 4 2 3" xfId="10468" xr:uid="{60C0821C-0B58-4AE9-8CA9-3AF8A5078D07}"/>
    <cellStyle name="Currency 8 4 3" xfId="2143" xr:uid="{00000000-0005-0000-0000-000002060000}"/>
    <cellStyle name="Currency 8 4 3 2" xfId="10470" xr:uid="{D1ADAB41-516B-47F2-8C18-B03DDC67A6C7}"/>
    <cellStyle name="Currency 8 4 4" xfId="10467" xr:uid="{5C881C67-B137-4164-B9EF-D4913976A771}"/>
    <cellStyle name="Currency 8 5" xfId="2144" xr:uid="{00000000-0005-0000-0000-000003060000}"/>
    <cellStyle name="Currency 8 5 2" xfId="2145" xr:uid="{00000000-0005-0000-0000-000004060000}"/>
    <cellStyle name="Currency 8 5 2 2" xfId="10472" xr:uid="{BF2302E0-5E43-4E31-9069-062C41030C64}"/>
    <cellStyle name="Currency 8 5 3" xfId="10471" xr:uid="{8ECBCB72-E9F8-449A-9C8D-87708A4567E5}"/>
    <cellStyle name="Currency 8 6" xfId="2146" xr:uid="{00000000-0005-0000-0000-000005060000}"/>
    <cellStyle name="Currency 8 6 2" xfId="10473" xr:uid="{2240EB83-5AB6-4694-84B4-20180F0B1642}"/>
    <cellStyle name="Currency 8 7" xfId="2147" xr:uid="{00000000-0005-0000-0000-000006060000}"/>
    <cellStyle name="Currency 8 7 2" xfId="10474" xr:uid="{834E0847-7C79-4E75-A8FF-F15948A19200}"/>
    <cellStyle name="Currency 8 8" xfId="10450" xr:uid="{EE07ED5C-0D3C-4658-969E-2EDF1C541277}"/>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2 2 2" xfId="10479" xr:uid="{CDCD8B3B-8D11-4F99-B0E5-8A30D43EDC1C}"/>
    <cellStyle name="Currency 9 2 2 2 3" xfId="10478" xr:uid="{8BA253D9-7563-4A44-8B81-4D47A789C62A}"/>
    <cellStyle name="Currency 9 2 2 3" xfId="2153" xr:uid="{00000000-0005-0000-0000-00000C060000}"/>
    <cellStyle name="Currency 9 2 2 3 2" xfId="10480" xr:uid="{8952F21B-82AB-48AB-818F-1886B104B3A5}"/>
    <cellStyle name="Currency 9 2 2 4" xfId="10477" xr:uid="{F0294BD7-CC5E-4111-90A6-DBE17CF72A2F}"/>
    <cellStyle name="Currency 9 2 3" xfId="2154" xr:uid="{00000000-0005-0000-0000-00000D060000}"/>
    <cellStyle name="Currency 9 2 3 2" xfId="2155" xr:uid="{00000000-0005-0000-0000-00000E060000}"/>
    <cellStyle name="Currency 9 2 3 2 2" xfId="10482" xr:uid="{15EDDBE7-3720-449E-A988-3AF49820F67C}"/>
    <cellStyle name="Currency 9 2 3 3" xfId="10481" xr:uid="{5B4B5BD1-5656-4F5C-807D-8F28E635F039}"/>
    <cellStyle name="Currency 9 2 4" xfId="2156" xr:uid="{00000000-0005-0000-0000-00000F060000}"/>
    <cellStyle name="Currency 9 2 4 2" xfId="10483" xr:uid="{802CFF81-47EC-4B4B-92BB-CBB4787CAAFB}"/>
    <cellStyle name="Currency 9 2 5" xfId="10476" xr:uid="{C58B7C74-5E8F-4D28-B2FE-87015A3F149E}"/>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2 2 2" xfId="10487" xr:uid="{2D9A01A3-F15D-4981-A926-47055D25EABC}"/>
    <cellStyle name="Currency 9 3 2 2 3" xfId="10486" xr:uid="{0088C2A1-A54B-4734-BF02-06C04F148C92}"/>
    <cellStyle name="Currency 9 3 2 3" xfId="2161" xr:uid="{00000000-0005-0000-0000-000014060000}"/>
    <cellStyle name="Currency 9 3 2 3 2" xfId="10488" xr:uid="{6D4A30F1-237C-4C3C-BA0D-FCFFC3A562D0}"/>
    <cellStyle name="Currency 9 3 2 4" xfId="10485" xr:uid="{76984CD9-745A-4126-8F49-406C0E5FB597}"/>
    <cellStyle name="Currency 9 3 3" xfId="2162" xr:uid="{00000000-0005-0000-0000-000015060000}"/>
    <cellStyle name="Currency 9 3 3 2" xfId="2163" xr:uid="{00000000-0005-0000-0000-000016060000}"/>
    <cellStyle name="Currency 9 3 3 2 2" xfId="10490" xr:uid="{4F7CFC57-962A-4435-857A-4A99CEBBC78D}"/>
    <cellStyle name="Currency 9 3 3 3" xfId="10489" xr:uid="{7BA5A9EA-C89D-4695-AD3D-B8C153F0E6D2}"/>
    <cellStyle name="Currency 9 3 4" xfId="2164" xr:uid="{00000000-0005-0000-0000-000017060000}"/>
    <cellStyle name="Currency 9 3 4 2" xfId="10491" xr:uid="{894853F5-81A2-403F-8E52-E06695026626}"/>
    <cellStyle name="Currency 9 3 5" xfId="10484" xr:uid="{F2EFE196-96F2-4CB8-AD86-1607704D23BA}"/>
    <cellStyle name="Currency 9 4" xfId="2165" xr:uid="{00000000-0005-0000-0000-000018060000}"/>
    <cellStyle name="Currency 9 4 2" xfId="2166" xr:uid="{00000000-0005-0000-0000-000019060000}"/>
    <cellStyle name="Currency 9 4 2 2" xfId="2167" xr:uid="{00000000-0005-0000-0000-00001A060000}"/>
    <cellStyle name="Currency 9 4 2 2 2" xfId="10494" xr:uid="{82AE74C8-9210-4C24-9BC1-B165A2D0EE41}"/>
    <cellStyle name="Currency 9 4 2 3" xfId="10493" xr:uid="{540CE912-9A48-4F28-B56B-A05502BB262B}"/>
    <cellStyle name="Currency 9 4 3" xfId="2168" xr:uid="{00000000-0005-0000-0000-00001B060000}"/>
    <cellStyle name="Currency 9 4 3 2" xfId="10495" xr:uid="{546F1B04-D321-4F10-94EB-8C1753C87046}"/>
    <cellStyle name="Currency 9 4 4" xfId="10492" xr:uid="{C5F5C686-A1FE-4E4B-9FB4-2EF1B207DD53}"/>
    <cellStyle name="Currency 9 5" xfId="2169" xr:uid="{00000000-0005-0000-0000-00001C060000}"/>
    <cellStyle name="Currency 9 5 2" xfId="2170" xr:uid="{00000000-0005-0000-0000-00001D060000}"/>
    <cellStyle name="Currency 9 5 2 2" xfId="10497" xr:uid="{C8A77DB8-E58D-45AE-BA31-73B9F1E3BD98}"/>
    <cellStyle name="Currency 9 5 3" xfId="10496" xr:uid="{CBEEE2E6-CB08-43F5-9996-B1D649A92C47}"/>
    <cellStyle name="Currency 9 6" xfId="2171" xr:uid="{00000000-0005-0000-0000-00001E060000}"/>
    <cellStyle name="Currency 9 6 2" xfId="10498" xr:uid="{6474F66C-48E2-4D40-92C2-DC277533A224}"/>
    <cellStyle name="Currency 9 7" xfId="10475" xr:uid="{7BC0C017-4E50-46A3-BDB5-7601D0908CC7}"/>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DollarAcct 2" xfId="10499" xr:uid="{4E4B95BE-3048-40F0-AAB9-7F8E9D283977}"/>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llarAccounting 2" xfId="10500" xr:uid="{3D1858E6-DBA0-4CF6-B6AD-071B68DB4401}"/>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ouble Accounting 2" xfId="10501" xr:uid="{D25BA947-B172-4942-8BCD-C10D29C5156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ntrée 2" xfId="10502" xr:uid="{ED669073-17AE-433D-9C30-3256C9E654B6}"/>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eldName 2" xfId="10503" xr:uid="{C8839D6F-1572-41FB-B07C-3273CA74161B}"/>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no 2" xfId="10504" xr:uid="{ACDE2748-B99A-45CC-AB9A-BCCDEF4873E8}"/>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er2 2" xfId="10505" xr:uid="{EF956ACA-4D86-4A13-B3AD-F84BDB77F981}"/>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yellow] 2" xfId="10506" xr:uid="{FC108C56-F404-4B94-9F68-702A81428827}"/>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ItemTypeClass 2 2" xfId="10534" xr:uid="{2E192504-E54F-44C6-88A0-5E122DF45EDB}"/>
    <cellStyle name="ItemTypeClass 3" xfId="10507" xr:uid="{5036B6CD-D193-4572-B8CC-B2DF60A9A237}"/>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3 4" xfId="10508" xr:uid="{A1EF7371-64F9-434C-9B1F-EB04A770DFB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 - Subtotal 2" xfId="10509" xr:uid="{3DDCBD9E-181B-4E0B-9AF8-5FFE905805CA}"/>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1] 2" xfId="10510" xr:uid="{41F76932-468B-4986-BFC0-590FB7783A05}"/>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ectionHeading 2" xfId="10511" xr:uid="{05B46AD9-20C1-43E0-B949-C8629B34CCDC}"/>
    <cellStyle name="Shade" xfId="4799" xr:uid="{00000000-0005-0000-0000-0000DD240000}"/>
    <cellStyle name="Shaded" xfId="4800" xr:uid="{00000000-0005-0000-0000-0000DE240000}"/>
    <cellStyle name="Single Accounting" xfId="4801" xr:uid="{00000000-0005-0000-0000-0000DF240000}"/>
    <cellStyle name="Single Accounting 2" xfId="10512" xr:uid="{DA1D8E8E-E73F-4BB1-9179-FB7B52E015D1}"/>
    <cellStyle name="SingleLineAcctgn" xfId="4802" xr:uid="{00000000-0005-0000-0000-0000E0240000}"/>
    <cellStyle name="SingleLineAcctgn 2" xfId="10513" xr:uid="{3096D321-B1D5-45AD-8B32-AB20148665EF}"/>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8 2" xfId="10514" xr:uid="{F68EC860-102E-4A12-8398-43F7E22370DC}"/>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 2" xfId="10515" xr:uid="{A0775D4B-6150-4DF7-9B6B-FFB6C1E46B47}"/>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1 3" xfId="10516" xr:uid="{F3D5DA1C-0B83-4AFA-B5E0-710D43FF423E}"/>
    <cellStyle name="Style 22" xfId="4933" xr:uid="{00000000-0005-0000-0000-000063250000}"/>
    <cellStyle name="Style 22 2" xfId="4934" xr:uid="{00000000-0005-0000-0000-000064250000}"/>
    <cellStyle name="Style 22 2 2" xfId="10518" xr:uid="{AEB62F20-8763-4CA8-B5D6-CBD8D46E03B4}"/>
    <cellStyle name="Style 22 3" xfId="4935" xr:uid="{00000000-0005-0000-0000-000065250000}"/>
    <cellStyle name="Style 22 3 2" xfId="10519" xr:uid="{49203AE8-1540-4123-8DA5-F1464ED1C938}"/>
    <cellStyle name="Style 22 4" xfId="4936" xr:uid="{00000000-0005-0000-0000-000066250000}"/>
    <cellStyle name="Style 22 5" xfId="10517" xr:uid="{81E27116-D340-49F7-B5DE-B7BA3DA4965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2 2" xfId="9780" xr:uid="{EA235B16-6C1F-4B08-8820-269AD2B89186}"/>
    <cellStyle name="Style 23 2 2 3" xfId="9758" xr:uid="{00000000-0005-0000-0000-00006B250000}"/>
    <cellStyle name="Style 23 2 2 3 2" xfId="10542" xr:uid="{3444F48D-04CA-48F2-81E2-05E83E4F1DB5}"/>
    <cellStyle name="Style 23 3" xfId="77" xr:uid="{00000000-0005-0000-0000-00006C250000}"/>
    <cellStyle name="Style 23 3 2" xfId="120" xr:uid="{00000000-0005-0000-0000-00006D250000}"/>
    <cellStyle name="Style 23 3 2 2" xfId="9779" xr:uid="{17C9AD98-D871-484F-95E2-616B72296FD1}"/>
    <cellStyle name="Style 23 3 3" xfId="9759" xr:uid="{00000000-0005-0000-0000-00006E250000}"/>
    <cellStyle name="Style 23 3 3 2" xfId="10543" xr:uid="{805CCFD0-D97F-46FF-AFCD-277C2E68410B}"/>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4 5" xfId="10520" xr:uid="{C42F6140-AA6F-4D52-B5D7-94DF8E72E1AD}"/>
    <cellStyle name="Style 25" xfId="4941" xr:uid="{00000000-0005-0000-0000-000073250000}"/>
    <cellStyle name="Style 25 2" xfId="4942" xr:uid="{00000000-0005-0000-0000-000074250000}"/>
    <cellStyle name="Style 25 2 2" xfId="10522" xr:uid="{BA2455DD-8F39-4DF6-A204-598EAA37B12C}"/>
    <cellStyle name="Style 25 3" xfId="4943" xr:uid="{00000000-0005-0000-0000-000075250000}"/>
    <cellStyle name="Style 25 4" xfId="10521" xr:uid="{37F63B85-0D3A-40FC-83BD-4FBA82391C3A}"/>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6 5" xfId="10523" xr:uid="{DE726F1E-AE5B-49A0-B66D-B2F26B910D39}"/>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 2" xfId="10524" xr:uid="{F39AC2C7-C503-415C-B21B-C3D29E49F258}"/>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 2" xfId="10525" xr:uid="{E4A71DCB-D7AE-44B4-900A-D2D908937286}"/>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ColumnHeader 2 2" xfId="10538" xr:uid="{960D44EF-70AC-4873-87EC-A99FF43FE7A2}"/>
    <cellStyle name="TableColumnHeader 3" xfId="10526" xr:uid="{E57CC2AC-8945-4600-ADA1-C4A87FC25B09}"/>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 Bold 2" xfId="10527" xr:uid="{A4BDA2F9-6785-4BC0-964B-0654D5B84C2D}"/>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千位分隔 2 2" xfId="10528" xr:uid="{A9DCD1B5-2C83-4D84-8F0A-927490CB51F5}"/>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472583" cy="2361908"/>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17501" y="0"/>
          <a:ext cx="19951699" cy="0"/>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0</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7822333" cy="1982612"/>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1886333" cy="1780117"/>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79495"/>
          <a:ext cx="16556970" cy="219467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220018" cy="196700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0</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618139" cy="2339118"/>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958850</xdr:colOff>
          <xdr:row>53</xdr:row>
          <xdr:rowOff>25400</xdr:rowOff>
        </xdr:from>
        <xdr:to>
          <xdr:col>2</xdr:col>
          <xdr:colOff>1371600</xdr:colOff>
          <xdr:row>54</xdr:row>
          <xdr:rowOff>158750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56</xdr:row>
          <xdr:rowOff>25400</xdr:rowOff>
        </xdr:from>
        <xdr:to>
          <xdr:col>2</xdr:col>
          <xdr:colOff>1371600</xdr:colOff>
          <xdr:row>57</xdr:row>
          <xdr:rowOff>158750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59</xdr:row>
          <xdr:rowOff>25400</xdr:rowOff>
        </xdr:from>
        <xdr:to>
          <xdr:col>2</xdr:col>
          <xdr:colOff>1371600</xdr:colOff>
          <xdr:row>60</xdr:row>
          <xdr:rowOff>158750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62</xdr:row>
          <xdr:rowOff>25400</xdr:rowOff>
        </xdr:from>
        <xdr:to>
          <xdr:col>2</xdr:col>
          <xdr:colOff>1371600</xdr:colOff>
          <xdr:row>63</xdr:row>
          <xdr:rowOff>158750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65</xdr:row>
          <xdr:rowOff>25400</xdr:rowOff>
        </xdr:from>
        <xdr:to>
          <xdr:col>2</xdr:col>
          <xdr:colOff>1371600</xdr:colOff>
          <xdr:row>66</xdr:row>
          <xdr:rowOff>158750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958850</xdr:colOff>
          <xdr:row>68</xdr:row>
          <xdr:rowOff>38100</xdr:rowOff>
        </xdr:from>
        <xdr:to>
          <xdr:col>2</xdr:col>
          <xdr:colOff>1371600</xdr:colOff>
          <xdr:row>69</xdr:row>
          <xdr:rowOff>177800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71</xdr:row>
          <xdr:rowOff>38100</xdr:rowOff>
        </xdr:from>
        <xdr:to>
          <xdr:col>2</xdr:col>
          <xdr:colOff>1371600</xdr:colOff>
          <xdr:row>72</xdr:row>
          <xdr:rowOff>177800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31750</xdr:rowOff>
        </xdr:from>
        <xdr:to>
          <xdr:col>2</xdr:col>
          <xdr:colOff>1371600</xdr:colOff>
          <xdr:row>75</xdr:row>
          <xdr:rowOff>165100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6641763" cy="2103438"/>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0</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8972450" cy="2188935"/>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10237" y="281441"/>
          <a:ext cx="16110891" cy="1567996"/>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106893</xdr:colOff>
      <xdr:row>2</xdr:row>
      <xdr:rowOff>133350</xdr:rowOff>
    </xdr:from>
    <xdr:to>
      <xdr:col>1</xdr:col>
      <xdr:colOff>2293057</xdr:colOff>
      <xdr:row>8</xdr:row>
      <xdr:rowOff>35277</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41893" y="500239"/>
          <a:ext cx="2186164" cy="1002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26782" y="216648"/>
          <a:ext cx="10287297" cy="2243484"/>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gulatory/OEB/IRM/2020%20IRM/5-%20Model%20LRAMVA%202018/MRZ/Source%20Files/2019NTPower_MRZ_IRR_LRAMVAWorkform_Attachment_4_201902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gulatory/OEB/IRM/2020%20IRM/5-%20Model%20LRAMVA%202018/NTRZ/LRAMVA%20Model/2020_LRAMVA_NTRZv9.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NTPower_MRZ_IRR_LRAMVAWorkform_Attachment_4_20190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7.  Persistence Report"/>
      <sheetName val="7a. 2015-2017 Annual Report"/>
      <sheetName val="6.  Carrying Charges"/>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Lis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tabSelected="1" zoomScale="90" zoomScaleNormal="90" workbookViewId="0">
      <selection activeCell="G6" sqref="G6"/>
    </sheetView>
  </sheetViews>
  <sheetFormatPr defaultColWidth="9.08984375" defaultRowHeight="14.5"/>
  <cols>
    <col min="1" max="1" width="9.08984375" style="9"/>
    <col min="2" max="2" width="32.08984375" style="27" customWidth="1"/>
    <col min="3" max="3" width="114.36328125" style="9" customWidth="1"/>
    <col min="4" max="4" width="8.08984375" style="9" customWidth="1"/>
    <col min="5" max="16384" width="9.08984375" style="9"/>
  </cols>
  <sheetData>
    <row r="1" spans="1:3" ht="174" customHeight="1"/>
    <row r="3" spans="1:3" ht="20">
      <c r="B3" s="789" t="s">
        <v>172</v>
      </c>
      <c r="C3" s="789"/>
    </row>
    <row r="4" spans="1:3" ht="11.25" customHeight="1"/>
    <row r="5" spans="1:3" s="30" customFormat="1" ht="25.5" customHeight="1">
      <c r="B5" s="60" t="s">
        <v>418</v>
      </c>
      <c r="C5" s="60" t="s">
        <v>171</v>
      </c>
    </row>
    <row r="6" spans="1:3" s="173" customFormat="1" ht="48" customHeight="1">
      <c r="A6" s="237"/>
      <c r="B6" s="606" t="s">
        <v>168</v>
      </c>
      <c r="C6" s="659" t="s">
        <v>591</v>
      </c>
    </row>
    <row r="7" spans="1:3" s="173" customFormat="1" ht="21" customHeight="1">
      <c r="A7" s="237"/>
      <c r="B7" s="602" t="s">
        <v>550</v>
      </c>
      <c r="C7" s="660" t="s">
        <v>604</v>
      </c>
    </row>
    <row r="8" spans="1:3" s="173" customFormat="1" ht="32.25" customHeight="1">
      <c r="B8" s="602" t="s">
        <v>365</v>
      </c>
      <c r="C8" s="661" t="s">
        <v>592</v>
      </c>
    </row>
    <row r="9" spans="1:3" s="173" customFormat="1" ht="27.75" customHeight="1">
      <c r="B9" s="602" t="s">
        <v>167</v>
      </c>
      <c r="C9" s="661" t="s">
        <v>593</v>
      </c>
    </row>
    <row r="10" spans="1:3" s="173" customFormat="1" ht="33" customHeight="1">
      <c r="B10" s="602" t="s">
        <v>589</v>
      </c>
      <c r="C10" s="660" t="s">
        <v>597</v>
      </c>
    </row>
    <row r="11" spans="1:3" s="173" customFormat="1" ht="26.25" customHeight="1">
      <c r="B11" s="615" t="s">
        <v>366</v>
      </c>
      <c r="C11" s="663" t="s">
        <v>594</v>
      </c>
    </row>
    <row r="12" spans="1:3" s="173" customFormat="1" ht="39.75" customHeight="1">
      <c r="B12" s="602" t="s">
        <v>367</v>
      </c>
      <c r="C12" s="661" t="s">
        <v>595</v>
      </c>
    </row>
    <row r="13" spans="1:3" s="173" customFormat="1" ht="18" customHeight="1">
      <c r="B13" s="602" t="s">
        <v>368</v>
      </c>
      <c r="C13" s="661" t="s">
        <v>596</v>
      </c>
    </row>
    <row r="14" spans="1:3" s="173" customFormat="1" ht="13.5" customHeight="1">
      <c r="B14" s="602"/>
      <c r="C14" s="662"/>
    </row>
    <row r="15" spans="1:3" s="173" customFormat="1" ht="18" customHeight="1">
      <c r="B15" s="602" t="s">
        <v>660</v>
      </c>
      <c r="C15" s="660" t="s">
        <v>658</v>
      </c>
    </row>
    <row r="16" spans="1:3" s="173" customFormat="1" ht="8.25" customHeight="1">
      <c r="B16" s="602"/>
      <c r="C16" s="662"/>
    </row>
    <row r="17" spans="2:3" s="173" customFormat="1" ht="33" customHeight="1">
      <c r="B17" s="664" t="s">
        <v>590</v>
      </c>
      <c r="C17" s="665" t="s">
        <v>659</v>
      </c>
    </row>
    <row r="18" spans="2:3" s="102" customFormat="1" ht="15.5">
      <c r="B18" s="173"/>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D534"/>
  <sheetViews>
    <sheetView zoomScale="70" zoomScaleNormal="70" zoomScaleSheetLayoutView="80" zoomScalePageLayoutView="85" workbookViewId="0">
      <selection activeCell="I415" sqref="I415"/>
    </sheetView>
  </sheetViews>
  <sheetFormatPr defaultColWidth="9.08984375" defaultRowHeight="14" outlineLevelRow="1" outlineLevelCol="1"/>
  <cols>
    <col min="1" max="1" width="4.6328125" style="502" customWidth="1"/>
    <col min="2" max="2" width="43.6328125" style="250" customWidth="1"/>
    <col min="3" max="3" width="14" style="250" customWidth="1"/>
    <col min="4" max="4" width="18.08984375" style="249" hidden="1" customWidth="1"/>
    <col min="5" max="8" width="10.453125" style="249" hidden="1" customWidth="1" outlineLevel="1"/>
    <col min="9" max="13" width="9.08984375" style="249" customWidth="1" outlineLevel="1"/>
    <col min="14" max="14" width="12.453125" style="249" customWidth="1" outlineLevel="1"/>
    <col min="15" max="15" width="17.54296875" style="249" hidden="1" customWidth="1"/>
    <col min="16" max="19" width="9.453125" style="249" hidden="1" customWidth="1" outlineLevel="1"/>
    <col min="20" max="24" width="9.453125" style="249" customWidth="1" outlineLevel="1"/>
    <col min="25" max="25" width="14.08984375" style="251" customWidth="1"/>
    <col min="26" max="26" width="14.54296875" style="251" customWidth="1"/>
    <col min="27" max="27" width="16.90625" style="251" customWidth="1"/>
    <col min="28" max="28" width="17.54296875" style="251" customWidth="1"/>
    <col min="29" max="29" width="14.36328125" style="252" customWidth="1"/>
    <col min="30" max="30" width="4.1796875" style="249" customWidth="1"/>
    <col min="31" max="31" width="6.453125" style="249" bestFit="1" customWidth="1"/>
    <col min="32" max="36" width="9.08984375" style="249"/>
    <col min="37" max="37" width="6.453125" style="249" bestFit="1" customWidth="1"/>
    <col min="38" max="16384" width="9.08984375" style="249"/>
  </cols>
  <sheetData>
    <row r="1" spans="1:29" ht="164.25" customHeight="1"/>
    <row r="2" spans="1:29" ht="23.25" customHeight="1" thickBot="1"/>
    <row r="3" spans="1:29" ht="25.5" customHeight="1" thickBot="1">
      <c r="B3" s="858" t="s">
        <v>169</v>
      </c>
      <c r="C3" s="253" t="s">
        <v>173</v>
      </c>
      <c r="D3" s="500"/>
      <c r="E3" s="254"/>
      <c r="F3" s="255"/>
      <c r="G3" s="255"/>
      <c r="H3" s="255"/>
      <c r="I3" s="255"/>
      <c r="J3" s="255"/>
      <c r="K3" s="255"/>
      <c r="L3" s="255"/>
      <c r="M3" s="255"/>
      <c r="N3" s="255"/>
      <c r="O3" s="255"/>
      <c r="P3" s="255"/>
      <c r="Q3" s="255"/>
      <c r="R3" s="255"/>
      <c r="S3" s="255"/>
      <c r="T3" s="255"/>
      <c r="U3" s="255"/>
      <c r="V3" s="255"/>
      <c r="W3" s="255"/>
      <c r="X3" s="255"/>
      <c r="Y3" s="255"/>
      <c r="Z3" s="255"/>
      <c r="AA3" s="255"/>
      <c r="AB3" s="255"/>
      <c r="AC3" s="256"/>
    </row>
    <row r="4" spans="1:29" ht="24" customHeight="1" thickBot="1">
      <c r="B4" s="858"/>
      <c r="C4" s="257" t="s">
        <v>170</v>
      </c>
      <c r="D4" s="258"/>
      <c r="E4" s="259"/>
      <c r="F4" s="255"/>
      <c r="G4" s="255"/>
      <c r="H4" s="255"/>
      <c r="I4" s="255"/>
      <c r="J4" s="255"/>
      <c r="K4" s="255"/>
      <c r="L4" s="255"/>
      <c r="M4" s="255"/>
      <c r="N4" s="255"/>
      <c r="O4" s="255"/>
      <c r="P4" s="255"/>
      <c r="Q4" s="255"/>
      <c r="R4" s="255"/>
      <c r="S4" s="255"/>
      <c r="T4" s="255"/>
      <c r="U4" s="255"/>
      <c r="V4" s="255"/>
      <c r="W4" s="255"/>
      <c r="X4" s="255"/>
      <c r="Y4" s="255"/>
      <c r="Z4" s="255"/>
      <c r="AA4" s="255"/>
      <c r="AB4" s="255"/>
      <c r="AC4" s="256"/>
    </row>
    <row r="5" spans="1:29" ht="29.25" customHeight="1" thickBot="1">
      <c r="B5" s="557"/>
      <c r="C5" s="836" t="s">
        <v>549</v>
      </c>
      <c r="D5" s="837"/>
      <c r="E5" s="259"/>
      <c r="F5" s="255"/>
      <c r="G5" s="255"/>
      <c r="H5" s="255"/>
      <c r="I5" s="255"/>
      <c r="J5" s="255"/>
      <c r="K5" s="255"/>
      <c r="L5" s="255"/>
      <c r="M5" s="255"/>
      <c r="N5" s="255"/>
      <c r="O5" s="255"/>
      <c r="P5" s="255"/>
      <c r="Q5" s="255"/>
      <c r="R5" s="255"/>
      <c r="S5" s="255"/>
      <c r="T5" s="255"/>
      <c r="U5" s="255"/>
      <c r="V5" s="255"/>
      <c r="W5" s="255"/>
      <c r="X5" s="255"/>
      <c r="Y5" s="255"/>
      <c r="Z5" s="255"/>
      <c r="AA5" s="255"/>
      <c r="AB5" s="255"/>
      <c r="AC5" s="256"/>
    </row>
    <row r="6" spans="1:29" ht="20.25" customHeight="1">
      <c r="B6" s="260"/>
      <c r="C6" s="261"/>
      <c r="D6" s="262"/>
      <c r="E6" s="262"/>
      <c r="F6" s="262"/>
      <c r="G6" s="262"/>
      <c r="H6" s="262"/>
      <c r="I6" s="262"/>
      <c r="J6" s="262"/>
      <c r="K6" s="262"/>
      <c r="L6" s="262"/>
      <c r="M6" s="262"/>
      <c r="N6" s="262"/>
      <c r="O6" s="262"/>
      <c r="P6" s="262"/>
      <c r="Q6" s="262"/>
      <c r="R6" s="262"/>
      <c r="S6" s="262"/>
      <c r="T6" s="262"/>
      <c r="U6" s="262"/>
      <c r="V6" s="262"/>
      <c r="W6" s="262"/>
      <c r="X6" s="262"/>
      <c r="Y6" s="263"/>
      <c r="Z6" s="263"/>
      <c r="AA6" s="263"/>
      <c r="AB6" s="263"/>
      <c r="AC6" s="264"/>
    </row>
    <row r="7" spans="1:29" ht="70.5" customHeight="1">
      <c r="B7" s="858" t="s">
        <v>503</v>
      </c>
      <c r="C7" s="857" t="s">
        <v>623</v>
      </c>
      <c r="D7" s="857"/>
      <c r="E7" s="857"/>
      <c r="F7" s="857"/>
      <c r="G7" s="857"/>
      <c r="H7" s="857"/>
      <c r="I7" s="857"/>
      <c r="J7" s="857"/>
      <c r="K7" s="857"/>
      <c r="L7" s="857"/>
      <c r="M7" s="857"/>
      <c r="N7" s="857"/>
      <c r="O7" s="857"/>
      <c r="P7" s="857"/>
      <c r="Q7" s="857"/>
      <c r="R7" s="857"/>
      <c r="S7" s="857"/>
      <c r="T7" s="857"/>
      <c r="U7" s="857"/>
      <c r="V7" s="857"/>
      <c r="W7" s="857"/>
      <c r="X7" s="857"/>
      <c r="Y7" s="596"/>
      <c r="Z7" s="596"/>
      <c r="AA7" s="596"/>
      <c r="AB7" s="596"/>
    </row>
    <row r="8" spans="1:29" s="266" customFormat="1" ht="58.5" customHeight="1">
      <c r="A8" s="502"/>
      <c r="B8" s="858"/>
      <c r="C8" s="857" t="s">
        <v>785</v>
      </c>
      <c r="D8" s="857"/>
      <c r="E8" s="857"/>
      <c r="F8" s="857"/>
      <c r="G8" s="857"/>
      <c r="H8" s="857"/>
      <c r="I8" s="857"/>
      <c r="J8" s="857"/>
      <c r="K8" s="857"/>
      <c r="L8" s="857"/>
      <c r="M8" s="857"/>
      <c r="N8" s="857"/>
      <c r="O8" s="857"/>
      <c r="P8" s="857"/>
      <c r="Q8" s="857"/>
      <c r="R8" s="857"/>
      <c r="S8" s="857"/>
      <c r="T8" s="857"/>
      <c r="U8" s="857"/>
      <c r="V8" s="857"/>
      <c r="W8" s="857"/>
      <c r="X8" s="857"/>
      <c r="Y8" s="596"/>
      <c r="Z8" s="596"/>
      <c r="AA8" s="596"/>
      <c r="AB8" s="596"/>
      <c r="AC8" s="252"/>
    </row>
    <row r="9" spans="1:29" s="266" customFormat="1" ht="57.75" customHeight="1">
      <c r="A9" s="502"/>
      <c r="B9" s="267"/>
      <c r="C9" s="857" t="s">
        <v>562</v>
      </c>
      <c r="D9" s="857"/>
      <c r="E9" s="857"/>
      <c r="F9" s="857"/>
      <c r="G9" s="857"/>
      <c r="H9" s="857"/>
      <c r="I9" s="857"/>
      <c r="J9" s="857"/>
      <c r="K9" s="857"/>
      <c r="L9" s="857"/>
      <c r="M9" s="857"/>
      <c r="N9" s="857"/>
      <c r="O9" s="857"/>
      <c r="P9" s="857"/>
      <c r="Q9" s="857"/>
      <c r="R9" s="857"/>
      <c r="S9" s="857"/>
      <c r="T9" s="857"/>
      <c r="U9" s="857"/>
      <c r="V9" s="857"/>
      <c r="W9" s="857"/>
      <c r="X9" s="857"/>
      <c r="Y9" s="596"/>
      <c r="Z9" s="596"/>
      <c r="AA9" s="596"/>
      <c r="AB9" s="596"/>
      <c r="AC9" s="252"/>
    </row>
    <row r="10" spans="1:29" ht="41.25" customHeight="1">
      <c r="B10" s="269"/>
      <c r="C10" s="857" t="s">
        <v>626</v>
      </c>
      <c r="D10" s="857"/>
      <c r="E10" s="857"/>
      <c r="F10" s="857"/>
      <c r="G10" s="857"/>
      <c r="H10" s="857"/>
      <c r="I10" s="857"/>
      <c r="J10" s="857"/>
      <c r="K10" s="857"/>
      <c r="L10" s="857"/>
      <c r="M10" s="857"/>
      <c r="N10" s="857"/>
      <c r="O10" s="857"/>
      <c r="P10" s="857"/>
      <c r="Q10" s="857"/>
      <c r="R10" s="857"/>
      <c r="S10" s="857"/>
      <c r="T10" s="857"/>
      <c r="U10" s="857"/>
      <c r="V10" s="857"/>
      <c r="W10" s="857"/>
      <c r="X10" s="857"/>
      <c r="Y10" s="596"/>
      <c r="Z10" s="596"/>
      <c r="AA10" s="596"/>
      <c r="AB10" s="596"/>
    </row>
    <row r="11" spans="1:29" ht="53.25" customHeight="1">
      <c r="C11" s="857" t="s">
        <v>611</v>
      </c>
      <c r="D11" s="857"/>
      <c r="E11" s="857"/>
      <c r="F11" s="857"/>
      <c r="G11" s="857"/>
      <c r="H11" s="857"/>
      <c r="I11" s="857"/>
      <c r="J11" s="857"/>
      <c r="K11" s="857"/>
      <c r="L11" s="857"/>
      <c r="M11" s="857"/>
      <c r="N11" s="857"/>
      <c r="O11" s="857"/>
      <c r="P11" s="857"/>
      <c r="Q11" s="857"/>
      <c r="R11" s="857"/>
      <c r="S11" s="857"/>
      <c r="T11" s="857"/>
      <c r="U11" s="857"/>
      <c r="V11" s="857"/>
      <c r="W11" s="857"/>
      <c r="X11" s="857"/>
      <c r="Y11" s="596"/>
      <c r="Z11" s="596"/>
      <c r="AA11" s="596"/>
      <c r="AB11" s="596"/>
      <c r="AC11" s="249"/>
    </row>
    <row r="12" spans="1:29" ht="20.25" customHeight="1">
      <c r="C12" s="268"/>
      <c r="D12" s="268"/>
      <c r="E12" s="268"/>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49"/>
    </row>
    <row r="13" spans="1:29" ht="20.25" customHeight="1">
      <c r="B13" s="858" t="s">
        <v>525</v>
      </c>
      <c r="C13" s="581" t="s">
        <v>520</v>
      </c>
      <c r="D13" s="534"/>
      <c r="E13" s="534"/>
      <c r="F13" s="534"/>
      <c r="G13" s="534"/>
      <c r="H13" s="534"/>
      <c r="I13" s="534"/>
      <c r="J13" s="534"/>
      <c r="K13" s="534"/>
      <c r="L13" s="534"/>
      <c r="M13" s="534"/>
      <c r="N13" s="534"/>
      <c r="O13" s="534"/>
      <c r="P13" s="534"/>
      <c r="Q13" s="534"/>
      <c r="R13" s="534"/>
      <c r="S13" s="534"/>
      <c r="T13" s="534"/>
      <c r="U13" s="534"/>
      <c r="V13" s="534"/>
      <c r="W13" s="534"/>
      <c r="X13" s="534"/>
      <c r="Y13" s="534"/>
      <c r="Z13" s="534"/>
      <c r="AA13" s="534"/>
      <c r="AB13" s="534"/>
      <c r="AC13" s="249"/>
    </row>
    <row r="14" spans="1:29" ht="20.25" customHeight="1">
      <c r="B14" s="858"/>
      <c r="C14" s="581" t="s">
        <v>521</v>
      </c>
      <c r="D14" s="534"/>
      <c r="E14" s="534"/>
      <c r="F14" s="534"/>
      <c r="G14" s="534"/>
      <c r="H14" s="534"/>
      <c r="I14" s="534"/>
      <c r="J14" s="534"/>
      <c r="K14" s="534"/>
      <c r="L14" s="534"/>
      <c r="M14" s="534"/>
      <c r="N14" s="534"/>
      <c r="O14" s="534"/>
      <c r="P14" s="534"/>
      <c r="Q14" s="534"/>
      <c r="R14" s="534"/>
      <c r="S14" s="534"/>
      <c r="T14" s="534"/>
      <c r="U14" s="534"/>
      <c r="V14" s="534"/>
      <c r="W14" s="534"/>
      <c r="X14" s="534"/>
      <c r="Y14" s="534"/>
      <c r="Z14" s="534"/>
      <c r="AA14" s="534"/>
      <c r="AB14" s="534"/>
      <c r="AC14" s="249"/>
    </row>
    <row r="15" spans="1:29" ht="20.25" customHeight="1">
      <c r="C15" s="581" t="s">
        <v>522</v>
      </c>
      <c r="D15" s="534"/>
      <c r="E15" s="534"/>
      <c r="F15" s="534"/>
      <c r="G15" s="534"/>
      <c r="H15" s="534"/>
      <c r="I15" s="534"/>
      <c r="J15" s="534"/>
      <c r="K15" s="534"/>
      <c r="L15" s="534"/>
      <c r="M15" s="534"/>
      <c r="N15" s="534"/>
      <c r="O15" s="534"/>
      <c r="P15" s="534"/>
      <c r="Q15" s="534"/>
      <c r="R15" s="534"/>
      <c r="S15" s="534"/>
      <c r="T15" s="534"/>
      <c r="U15" s="534"/>
      <c r="V15" s="534"/>
      <c r="W15" s="534"/>
      <c r="X15" s="534"/>
      <c r="Y15" s="534"/>
      <c r="Z15" s="534"/>
      <c r="AA15" s="534"/>
      <c r="AB15" s="534"/>
      <c r="AC15" s="249"/>
    </row>
    <row r="16" spans="1:29" ht="20.25" customHeight="1">
      <c r="C16" s="581" t="s">
        <v>523</v>
      </c>
      <c r="D16" s="534"/>
      <c r="E16" s="534"/>
      <c r="F16" s="534"/>
      <c r="G16" s="534"/>
      <c r="H16" s="534"/>
      <c r="I16" s="534"/>
      <c r="J16" s="534"/>
      <c r="K16" s="534"/>
      <c r="L16" s="534"/>
      <c r="M16" s="534"/>
      <c r="N16" s="534"/>
      <c r="O16" s="534"/>
      <c r="P16" s="534"/>
      <c r="Q16" s="534"/>
      <c r="R16" s="534"/>
      <c r="S16" s="534"/>
      <c r="T16" s="534"/>
      <c r="U16" s="534"/>
      <c r="V16" s="534"/>
      <c r="W16" s="534"/>
      <c r="X16" s="534"/>
      <c r="Y16" s="534"/>
      <c r="Z16" s="534"/>
      <c r="AA16" s="534"/>
      <c r="AB16" s="534"/>
      <c r="AC16" s="249"/>
    </row>
    <row r="17" spans="1:29" ht="23.25" customHeight="1">
      <c r="B17" s="271"/>
      <c r="C17" s="272"/>
      <c r="D17" s="273"/>
      <c r="E17" s="273"/>
      <c r="F17" s="273"/>
      <c r="G17" s="273"/>
      <c r="H17" s="273"/>
      <c r="I17" s="273"/>
      <c r="J17" s="273"/>
      <c r="K17" s="273"/>
      <c r="L17" s="273"/>
      <c r="M17" s="273"/>
      <c r="N17" s="273"/>
      <c r="P17" s="273"/>
      <c r="Q17" s="273"/>
      <c r="R17" s="273"/>
      <c r="S17" s="273"/>
      <c r="T17" s="273"/>
      <c r="U17" s="273"/>
      <c r="V17" s="273"/>
      <c r="W17" s="273"/>
      <c r="X17" s="273"/>
      <c r="Y17" s="265"/>
    </row>
    <row r="18" spans="1:29" ht="15.5">
      <c r="B18" s="274" t="s">
        <v>239</v>
      </c>
      <c r="C18" s="275"/>
      <c r="E18" s="580"/>
      <c r="O18" s="275"/>
      <c r="Y18" s="265"/>
      <c r="Z18" s="263"/>
      <c r="AA18" s="263"/>
      <c r="AB18" s="263"/>
      <c r="AC18" s="276"/>
    </row>
    <row r="19" spans="1:29" s="277" customFormat="1" ht="36" customHeight="1">
      <c r="A19" s="502"/>
      <c r="B19" s="848" t="s">
        <v>209</v>
      </c>
      <c r="C19" s="850" t="s">
        <v>32</v>
      </c>
      <c r="D19" s="278" t="s">
        <v>420</v>
      </c>
      <c r="E19" s="852" t="s">
        <v>207</v>
      </c>
      <c r="F19" s="853"/>
      <c r="G19" s="853"/>
      <c r="H19" s="853"/>
      <c r="I19" s="853"/>
      <c r="J19" s="853"/>
      <c r="K19" s="853"/>
      <c r="L19" s="853"/>
      <c r="M19" s="854"/>
      <c r="N19" s="855" t="s">
        <v>211</v>
      </c>
      <c r="O19" s="278" t="s">
        <v>421</v>
      </c>
      <c r="P19" s="852" t="s">
        <v>210</v>
      </c>
      <c r="Q19" s="853"/>
      <c r="R19" s="853"/>
      <c r="S19" s="853"/>
      <c r="T19" s="853"/>
      <c r="U19" s="853"/>
      <c r="V19" s="853"/>
      <c r="W19" s="853"/>
      <c r="X19" s="854"/>
      <c r="Y19" s="845" t="s">
        <v>241</v>
      </c>
      <c r="Z19" s="846"/>
      <c r="AA19" s="846"/>
      <c r="AB19" s="846"/>
      <c r="AC19" s="847"/>
    </row>
    <row r="20" spans="1:29" s="277" customFormat="1" ht="59.25" customHeight="1">
      <c r="A20" s="502"/>
      <c r="B20" s="849"/>
      <c r="C20" s="851"/>
      <c r="D20" s="279">
        <v>2011</v>
      </c>
      <c r="E20" s="279">
        <v>2012</v>
      </c>
      <c r="F20" s="279">
        <v>2013</v>
      </c>
      <c r="G20" s="279">
        <v>2014</v>
      </c>
      <c r="H20" s="279">
        <v>2015</v>
      </c>
      <c r="I20" s="279">
        <v>2016</v>
      </c>
      <c r="J20" s="279">
        <v>2017</v>
      </c>
      <c r="K20" s="279">
        <v>2018</v>
      </c>
      <c r="L20" s="279">
        <v>2019</v>
      </c>
      <c r="M20" s="279">
        <v>2020</v>
      </c>
      <c r="N20" s="856"/>
      <c r="O20" s="279">
        <v>2011</v>
      </c>
      <c r="P20" s="279">
        <v>2012</v>
      </c>
      <c r="Q20" s="279">
        <v>2013</v>
      </c>
      <c r="R20" s="279">
        <v>2014</v>
      </c>
      <c r="S20" s="279">
        <v>2015</v>
      </c>
      <c r="T20" s="279">
        <v>2016</v>
      </c>
      <c r="U20" s="279">
        <v>2017</v>
      </c>
      <c r="V20" s="279">
        <v>2018</v>
      </c>
      <c r="W20" s="279">
        <v>2019</v>
      </c>
      <c r="X20" s="279">
        <v>2020</v>
      </c>
      <c r="Y20" s="279" t="str">
        <f>'1.  LRAMVA Summary'!D52</f>
        <v>Residential</v>
      </c>
      <c r="Z20" s="280" t="str">
        <f>'1.  LRAMVA Summary'!E52</f>
        <v>GS&lt;50</v>
      </c>
      <c r="AA20" s="280" t="str">
        <f>'1.  LRAMVA Summary'!F52</f>
        <v>GS&gt;50</v>
      </c>
      <c r="AB20" s="280" t="str">
        <f>'1.  LRAMVA Summary'!G52</f>
        <v>Street Lights</v>
      </c>
      <c r="AC20" s="281" t="str">
        <f>'1.  LRAMVA Summary'!M52</f>
        <v>Total</v>
      </c>
    </row>
    <row r="21" spans="1:29" s="287" customFormat="1" ht="15.75" customHeight="1">
      <c r="A21" s="503"/>
      <c r="B21" s="282" t="s">
        <v>0</v>
      </c>
      <c r="C21" s="283"/>
      <c r="D21" s="283"/>
      <c r="E21" s="283"/>
      <c r="F21" s="283"/>
      <c r="G21" s="283"/>
      <c r="H21" s="283"/>
      <c r="I21" s="283"/>
      <c r="J21" s="283"/>
      <c r="K21" s="283"/>
      <c r="L21" s="283"/>
      <c r="M21" s="283"/>
      <c r="N21" s="284"/>
      <c r="O21" s="283"/>
      <c r="P21" s="283"/>
      <c r="Q21" s="283"/>
      <c r="R21" s="283"/>
      <c r="S21" s="283"/>
      <c r="T21" s="283"/>
      <c r="U21" s="283"/>
      <c r="V21" s="283"/>
      <c r="W21" s="283"/>
      <c r="X21" s="283"/>
      <c r="Y21" s="285" t="str">
        <f>'1.  LRAMVA Summary'!D53</f>
        <v>kWh</v>
      </c>
      <c r="Z21" s="285" t="str">
        <f>'1.  LRAMVA Summary'!E53</f>
        <v>kWh</v>
      </c>
      <c r="AA21" s="285" t="str">
        <f>'1.  LRAMVA Summary'!F53</f>
        <v>kW</v>
      </c>
      <c r="AB21" s="285" t="str">
        <f>'1.  LRAMVA Summary'!G53</f>
        <v>kW</v>
      </c>
      <c r="AC21" s="286"/>
    </row>
    <row r="22" spans="1:29" s="277" customFormat="1" ht="15" hidden="1" customHeight="1" outlineLevel="1">
      <c r="A22" s="502">
        <v>1</v>
      </c>
      <c r="B22" s="288" t="s">
        <v>1</v>
      </c>
      <c r="C22" s="285" t="s">
        <v>582</v>
      </c>
      <c r="D22" s="289"/>
      <c r="E22" s="289"/>
      <c r="F22" s="289"/>
      <c r="G22" s="289"/>
      <c r="H22" s="289"/>
      <c r="I22" s="289"/>
      <c r="J22" s="289"/>
      <c r="K22" s="289"/>
      <c r="L22" s="289"/>
      <c r="M22" s="289"/>
      <c r="N22" s="285"/>
      <c r="O22" s="289"/>
      <c r="P22" s="289"/>
      <c r="Q22" s="289"/>
      <c r="R22" s="289"/>
      <c r="S22" s="289"/>
      <c r="T22" s="289"/>
      <c r="U22" s="289"/>
      <c r="V22" s="289"/>
      <c r="W22" s="289"/>
      <c r="X22" s="289"/>
      <c r="Y22" s="404"/>
      <c r="Z22" s="404"/>
      <c r="AA22" s="404"/>
      <c r="AB22" s="404"/>
      <c r="AC22" s="290">
        <f>SUM(Y22:AB22)</f>
        <v>0</v>
      </c>
    </row>
    <row r="23" spans="1:29" s="277" customFormat="1" ht="15.5" hidden="1" outlineLevel="1">
      <c r="A23" s="502"/>
      <c r="B23" s="288" t="s">
        <v>212</v>
      </c>
      <c r="C23" s="285" t="s">
        <v>575</v>
      </c>
      <c r="D23" s="289"/>
      <c r="E23" s="289"/>
      <c r="F23" s="289"/>
      <c r="G23" s="289"/>
      <c r="H23" s="289"/>
      <c r="I23" s="289"/>
      <c r="J23" s="289"/>
      <c r="K23" s="289"/>
      <c r="L23" s="289"/>
      <c r="M23" s="289"/>
      <c r="N23" s="462"/>
      <c r="O23" s="289"/>
      <c r="P23" s="289"/>
      <c r="Q23" s="289"/>
      <c r="R23" s="289"/>
      <c r="S23" s="289"/>
      <c r="T23" s="289"/>
      <c r="U23" s="289"/>
      <c r="V23" s="289"/>
      <c r="W23" s="289"/>
      <c r="X23" s="289"/>
      <c r="Y23" s="405">
        <f>Y22</f>
        <v>0</v>
      </c>
      <c r="Z23" s="405">
        <f>Z22</f>
        <v>0</v>
      </c>
      <c r="AA23" s="405">
        <f t="shared" ref="AA23:AB23" si="0">AA22</f>
        <v>0</v>
      </c>
      <c r="AB23" s="405">
        <f t="shared" si="0"/>
        <v>0</v>
      </c>
      <c r="AC23" s="291"/>
    </row>
    <row r="24" spans="1:29" s="297" customFormat="1" ht="15.5" hidden="1" outlineLevel="1">
      <c r="A24" s="504"/>
      <c r="B24" s="292"/>
      <c r="C24" s="293"/>
      <c r="D24" s="293"/>
      <c r="E24" s="293"/>
      <c r="F24" s="293"/>
      <c r="G24" s="293"/>
      <c r="H24" s="293"/>
      <c r="I24" s="293"/>
      <c r="J24" s="293"/>
      <c r="K24" s="293"/>
      <c r="L24" s="293"/>
      <c r="M24" s="293"/>
      <c r="O24" s="293"/>
      <c r="P24" s="293"/>
      <c r="Q24" s="293"/>
      <c r="R24" s="293"/>
      <c r="S24" s="293"/>
      <c r="T24" s="293"/>
      <c r="U24" s="293"/>
      <c r="V24" s="293"/>
      <c r="W24" s="293"/>
      <c r="X24" s="293"/>
      <c r="Y24" s="406"/>
      <c r="Z24" s="407"/>
      <c r="AA24" s="407"/>
      <c r="AB24" s="407"/>
      <c r="AC24" s="296"/>
    </row>
    <row r="25" spans="1:29" s="277" customFormat="1" ht="15.5" hidden="1" outlineLevel="1">
      <c r="A25" s="502">
        <v>2</v>
      </c>
      <c r="B25" s="288" t="s">
        <v>2</v>
      </c>
      <c r="C25" s="285" t="s">
        <v>582</v>
      </c>
      <c r="D25" s="289"/>
      <c r="E25" s="289"/>
      <c r="F25" s="289"/>
      <c r="G25" s="289"/>
      <c r="H25" s="289"/>
      <c r="I25" s="289"/>
      <c r="J25" s="289"/>
      <c r="K25" s="289"/>
      <c r="L25" s="289"/>
      <c r="M25" s="289"/>
      <c r="N25" s="285"/>
      <c r="O25" s="289"/>
      <c r="P25" s="289"/>
      <c r="Q25" s="289"/>
      <c r="R25" s="289"/>
      <c r="S25" s="289"/>
      <c r="T25" s="289"/>
      <c r="U25" s="289"/>
      <c r="V25" s="289"/>
      <c r="W25" s="289"/>
      <c r="X25" s="289"/>
      <c r="Y25" s="404"/>
      <c r="Z25" s="404"/>
      <c r="AA25" s="404"/>
      <c r="AB25" s="404"/>
      <c r="AC25" s="290">
        <f>SUM(Y25:AB25)</f>
        <v>0</v>
      </c>
    </row>
    <row r="26" spans="1:29" s="277" customFormat="1" ht="15.5" hidden="1" outlineLevel="1">
      <c r="A26" s="502"/>
      <c r="B26" s="288" t="s">
        <v>212</v>
      </c>
      <c r="C26" s="285" t="s">
        <v>575</v>
      </c>
      <c r="D26" s="289"/>
      <c r="E26" s="289"/>
      <c r="F26" s="289"/>
      <c r="G26" s="289"/>
      <c r="H26" s="289"/>
      <c r="I26" s="289"/>
      <c r="J26" s="289"/>
      <c r="K26" s="289"/>
      <c r="L26" s="289"/>
      <c r="M26" s="289"/>
      <c r="N26" s="462"/>
      <c r="O26" s="289"/>
      <c r="P26" s="289"/>
      <c r="Q26" s="289"/>
      <c r="R26" s="289"/>
      <c r="S26" s="289"/>
      <c r="T26" s="289"/>
      <c r="U26" s="289"/>
      <c r="V26" s="289"/>
      <c r="W26" s="289"/>
      <c r="X26" s="289"/>
      <c r="Y26" s="405">
        <f>Y25</f>
        <v>0</v>
      </c>
      <c r="Z26" s="405">
        <f>Z25</f>
        <v>0</v>
      </c>
      <c r="AA26" s="405">
        <f t="shared" ref="AA26:AB26" si="1">AA25</f>
        <v>0</v>
      </c>
      <c r="AB26" s="405">
        <f t="shared" si="1"/>
        <v>0</v>
      </c>
      <c r="AC26" s="291"/>
    </row>
    <row r="27" spans="1:29" s="297" customFormat="1" ht="15.5" hidden="1" outlineLevel="1">
      <c r="A27" s="504"/>
      <c r="B27" s="292"/>
      <c r="C27" s="293"/>
      <c r="D27" s="298"/>
      <c r="E27" s="298"/>
      <c r="F27" s="298"/>
      <c r="G27" s="298"/>
      <c r="H27" s="298"/>
      <c r="I27" s="298"/>
      <c r="J27" s="298"/>
      <c r="K27" s="298"/>
      <c r="L27" s="298"/>
      <c r="M27" s="298"/>
      <c r="O27" s="298"/>
      <c r="P27" s="298"/>
      <c r="Q27" s="298"/>
      <c r="R27" s="298"/>
      <c r="S27" s="298"/>
      <c r="T27" s="298"/>
      <c r="U27" s="298"/>
      <c r="V27" s="298"/>
      <c r="W27" s="298"/>
      <c r="X27" s="298"/>
      <c r="Y27" s="406"/>
      <c r="Z27" s="407"/>
      <c r="AA27" s="407"/>
      <c r="AB27" s="407"/>
      <c r="AC27" s="296"/>
    </row>
    <row r="28" spans="1:29" s="277" customFormat="1" ht="15.5" hidden="1" outlineLevel="1">
      <c r="A28" s="502">
        <v>3</v>
      </c>
      <c r="B28" s="288" t="s">
        <v>3</v>
      </c>
      <c r="C28" s="285" t="s">
        <v>582</v>
      </c>
      <c r="D28" s="289"/>
      <c r="E28" s="289"/>
      <c r="F28" s="289"/>
      <c r="G28" s="289"/>
      <c r="H28" s="289"/>
      <c r="I28" s="289"/>
      <c r="J28" s="289"/>
      <c r="K28" s="289"/>
      <c r="L28" s="289"/>
      <c r="M28" s="289"/>
      <c r="N28" s="285"/>
      <c r="O28" s="289"/>
      <c r="P28" s="289"/>
      <c r="Q28" s="289"/>
      <c r="R28" s="289"/>
      <c r="S28" s="289"/>
      <c r="T28" s="289"/>
      <c r="U28" s="289"/>
      <c r="V28" s="289"/>
      <c r="W28" s="289"/>
      <c r="X28" s="289"/>
      <c r="Y28" s="404"/>
      <c r="Z28" s="404"/>
      <c r="AA28" s="404"/>
      <c r="AB28" s="404"/>
      <c r="AC28" s="290">
        <f>SUM(Y28:AB28)</f>
        <v>0</v>
      </c>
    </row>
    <row r="29" spans="1:29" s="277" customFormat="1" ht="15.5" hidden="1" outlineLevel="1">
      <c r="A29" s="502"/>
      <c r="B29" s="288" t="s">
        <v>212</v>
      </c>
      <c r="C29" s="285" t="s">
        <v>575</v>
      </c>
      <c r="D29" s="289"/>
      <c r="E29" s="289"/>
      <c r="F29" s="289"/>
      <c r="G29" s="289"/>
      <c r="H29" s="289"/>
      <c r="I29" s="289"/>
      <c r="J29" s="289"/>
      <c r="K29" s="289"/>
      <c r="L29" s="289"/>
      <c r="M29" s="289"/>
      <c r="N29" s="462"/>
      <c r="O29" s="289"/>
      <c r="P29" s="289"/>
      <c r="Q29" s="289"/>
      <c r="R29" s="289"/>
      <c r="S29" s="289"/>
      <c r="T29" s="289"/>
      <c r="U29" s="289"/>
      <c r="V29" s="289"/>
      <c r="W29" s="289"/>
      <c r="X29" s="289"/>
      <c r="Y29" s="405">
        <f>Y28</f>
        <v>0</v>
      </c>
      <c r="Z29" s="405">
        <f>Z28</f>
        <v>0</v>
      </c>
      <c r="AA29" s="405">
        <f t="shared" ref="AA29:AB29" si="2">AA28</f>
        <v>0</v>
      </c>
      <c r="AB29" s="405">
        <f t="shared" si="2"/>
        <v>0</v>
      </c>
      <c r="AC29" s="291"/>
    </row>
    <row r="30" spans="1:29" s="277" customFormat="1" ht="15.5" hidden="1" outlineLevel="1">
      <c r="A30" s="502"/>
      <c r="B30" s="288"/>
      <c r="C30" s="299"/>
      <c r="D30" s="285"/>
      <c r="E30" s="285"/>
      <c r="F30" s="285"/>
      <c r="G30" s="285"/>
      <c r="H30" s="285"/>
      <c r="I30" s="285"/>
      <c r="J30" s="285"/>
      <c r="K30" s="285"/>
      <c r="L30" s="285"/>
      <c r="M30" s="285"/>
      <c r="O30" s="285"/>
      <c r="P30" s="285"/>
      <c r="Q30" s="285"/>
      <c r="R30" s="285"/>
      <c r="S30" s="285"/>
      <c r="T30" s="285"/>
      <c r="U30" s="285"/>
      <c r="V30" s="285"/>
      <c r="W30" s="285"/>
      <c r="X30" s="285"/>
      <c r="Y30" s="406"/>
      <c r="Z30" s="406"/>
      <c r="AA30" s="406"/>
      <c r="AB30" s="406"/>
      <c r="AC30" s="300"/>
    </row>
    <row r="31" spans="1:29" s="277" customFormat="1" ht="15.5" hidden="1" outlineLevel="1">
      <c r="A31" s="502">
        <v>4</v>
      </c>
      <c r="B31" s="288" t="s">
        <v>4</v>
      </c>
      <c r="C31" s="285" t="s">
        <v>582</v>
      </c>
      <c r="D31" s="289"/>
      <c r="E31" s="289"/>
      <c r="F31" s="289"/>
      <c r="G31" s="289"/>
      <c r="H31" s="289"/>
      <c r="I31" s="289"/>
      <c r="J31" s="289"/>
      <c r="K31" s="289"/>
      <c r="L31" s="289"/>
      <c r="M31" s="289"/>
      <c r="N31" s="285"/>
      <c r="O31" s="289"/>
      <c r="P31" s="289"/>
      <c r="Q31" s="289"/>
      <c r="R31" s="289"/>
      <c r="S31" s="289"/>
      <c r="T31" s="289"/>
      <c r="U31" s="289"/>
      <c r="V31" s="289"/>
      <c r="W31" s="289"/>
      <c r="X31" s="289"/>
      <c r="Y31" s="404"/>
      <c r="Z31" s="404"/>
      <c r="AA31" s="404"/>
      <c r="AB31" s="404"/>
      <c r="AC31" s="290">
        <f>SUM(Y31:AB31)</f>
        <v>0</v>
      </c>
    </row>
    <row r="32" spans="1:29" s="277" customFormat="1" ht="15.5" hidden="1" outlineLevel="1">
      <c r="A32" s="502"/>
      <c r="B32" s="288" t="s">
        <v>212</v>
      </c>
      <c r="C32" s="285" t="s">
        <v>575</v>
      </c>
      <c r="D32" s="289"/>
      <c r="E32" s="289"/>
      <c r="F32" s="289"/>
      <c r="G32" s="289"/>
      <c r="H32" s="289"/>
      <c r="I32" s="289"/>
      <c r="J32" s="289"/>
      <c r="K32" s="289"/>
      <c r="L32" s="289"/>
      <c r="M32" s="289"/>
      <c r="N32" s="462"/>
      <c r="O32" s="289"/>
      <c r="P32" s="289"/>
      <c r="Q32" s="289"/>
      <c r="R32" s="289"/>
      <c r="S32" s="289"/>
      <c r="T32" s="289"/>
      <c r="U32" s="289"/>
      <c r="V32" s="289"/>
      <c r="W32" s="289"/>
      <c r="X32" s="289"/>
      <c r="Y32" s="405">
        <f>Y31</f>
        <v>0</v>
      </c>
      <c r="Z32" s="405">
        <f>Z31</f>
        <v>0</v>
      </c>
      <c r="AA32" s="405">
        <f t="shared" ref="AA32:AB32" si="3">AA31</f>
        <v>0</v>
      </c>
      <c r="AB32" s="405">
        <f t="shared" si="3"/>
        <v>0</v>
      </c>
      <c r="AC32" s="291"/>
    </row>
    <row r="33" spans="1:29" s="277" customFormat="1" ht="15.5" hidden="1" outlineLevel="1">
      <c r="A33" s="502"/>
      <c r="B33" s="288"/>
      <c r="C33" s="299"/>
      <c r="D33" s="298"/>
      <c r="E33" s="298"/>
      <c r="F33" s="298"/>
      <c r="G33" s="298"/>
      <c r="H33" s="298"/>
      <c r="I33" s="298"/>
      <c r="J33" s="298"/>
      <c r="K33" s="298"/>
      <c r="L33" s="298"/>
      <c r="M33" s="298"/>
      <c r="N33" s="285"/>
      <c r="O33" s="298"/>
      <c r="P33" s="298"/>
      <c r="Q33" s="298"/>
      <c r="R33" s="298"/>
      <c r="S33" s="298"/>
      <c r="T33" s="298"/>
      <c r="U33" s="298"/>
      <c r="V33" s="298"/>
      <c r="W33" s="298"/>
      <c r="X33" s="298"/>
      <c r="Y33" s="406"/>
      <c r="Z33" s="406"/>
      <c r="AA33" s="406"/>
      <c r="AB33" s="406"/>
      <c r="AC33" s="300"/>
    </row>
    <row r="34" spans="1:29" s="277" customFormat="1" ht="15.5" hidden="1" outlineLevel="1">
      <c r="A34" s="502">
        <v>5</v>
      </c>
      <c r="B34" s="288" t="s">
        <v>5</v>
      </c>
      <c r="C34" s="285" t="s">
        <v>582</v>
      </c>
      <c r="D34" s="289"/>
      <c r="E34" s="289"/>
      <c r="F34" s="289"/>
      <c r="G34" s="289"/>
      <c r="H34" s="289"/>
      <c r="I34" s="289"/>
      <c r="J34" s="289"/>
      <c r="K34" s="289"/>
      <c r="L34" s="289"/>
      <c r="M34" s="289"/>
      <c r="N34" s="285"/>
      <c r="O34" s="289"/>
      <c r="P34" s="289"/>
      <c r="Q34" s="289"/>
      <c r="R34" s="289"/>
      <c r="S34" s="289"/>
      <c r="T34" s="289"/>
      <c r="U34" s="289"/>
      <c r="V34" s="289"/>
      <c r="W34" s="289"/>
      <c r="X34" s="289"/>
      <c r="Y34" s="404"/>
      <c r="Z34" s="404"/>
      <c r="AA34" s="404"/>
      <c r="AB34" s="404"/>
      <c r="AC34" s="290">
        <f>SUM(Y34:AB34)</f>
        <v>0</v>
      </c>
    </row>
    <row r="35" spans="1:29" s="277" customFormat="1" ht="15.5" hidden="1" outlineLevel="1">
      <c r="A35" s="502"/>
      <c r="B35" s="288" t="s">
        <v>212</v>
      </c>
      <c r="C35" s="285" t="s">
        <v>575</v>
      </c>
      <c r="D35" s="289"/>
      <c r="E35" s="289"/>
      <c r="F35" s="289"/>
      <c r="G35" s="289"/>
      <c r="H35" s="289"/>
      <c r="I35" s="289"/>
      <c r="J35" s="289"/>
      <c r="K35" s="289"/>
      <c r="L35" s="289"/>
      <c r="M35" s="289"/>
      <c r="N35" s="462"/>
      <c r="O35" s="289"/>
      <c r="P35" s="289"/>
      <c r="Q35" s="289"/>
      <c r="R35" s="289"/>
      <c r="S35" s="289"/>
      <c r="T35" s="289"/>
      <c r="U35" s="289"/>
      <c r="V35" s="289"/>
      <c r="W35" s="289"/>
      <c r="X35" s="289"/>
      <c r="Y35" s="405">
        <f>Y34</f>
        <v>0</v>
      </c>
      <c r="Z35" s="405">
        <f>Z34</f>
        <v>0</v>
      </c>
      <c r="AA35" s="405">
        <f t="shared" ref="AA35:AB35" si="4">AA34</f>
        <v>0</v>
      </c>
      <c r="AB35" s="405">
        <f t="shared" si="4"/>
        <v>0</v>
      </c>
      <c r="AC35" s="291"/>
    </row>
    <row r="36" spans="1:29" s="277" customFormat="1" ht="15.5" hidden="1" outlineLevel="1">
      <c r="A36" s="502"/>
      <c r="B36" s="288"/>
      <c r="C36" s="299"/>
      <c r="D36" s="298"/>
      <c r="E36" s="298"/>
      <c r="F36" s="298"/>
      <c r="G36" s="298"/>
      <c r="H36" s="298"/>
      <c r="I36" s="298"/>
      <c r="J36" s="298"/>
      <c r="K36" s="298"/>
      <c r="L36" s="298"/>
      <c r="M36" s="298"/>
      <c r="N36" s="285"/>
      <c r="O36" s="298"/>
      <c r="P36" s="298"/>
      <c r="Q36" s="298"/>
      <c r="R36" s="298"/>
      <c r="S36" s="298"/>
      <c r="T36" s="298"/>
      <c r="U36" s="298"/>
      <c r="V36" s="298"/>
      <c r="W36" s="298"/>
      <c r="X36" s="298"/>
      <c r="Y36" s="406"/>
      <c r="Z36" s="406"/>
      <c r="AA36" s="406"/>
      <c r="AB36" s="406"/>
      <c r="AC36" s="300"/>
    </row>
    <row r="37" spans="1:29" s="277" customFormat="1" ht="15.5" hidden="1" outlineLevel="1">
      <c r="A37" s="502">
        <v>6</v>
      </c>
      <c r="B37" s="288" t="s">
        <v>6</v>
      </c>
      <c r="C37" s="285" t="s">
        <v>582</v>
      </c>
      <c r="D37" s="289"/>
      <c r="E37" s="289"/>
      <c r="F37" s="289"/>
      <c r="G37" s="289"/>
      <c r="H37" s="289"/>
      <c r="I37" s="289"/>
      <c r="J37" s="289"/>
      <c r="K37" s="289"/>
      <c r="L37" s="289"/>
      <c r="M37" s="289"/>
      <c r="N37" s="285"/>
      <c r="O37" s="289"/>
      <c r="P37" s="289"/>
      <c r="Q37" s="289"/>
      <c r="R37" s="289"/>
      <c r="S37" s="289"/>
      <c r="T37" s="289"/>
      <c r="U37" s="289"/>
      <c r="V37" s="289"/>
      <c r="W37" s="289"/>
      <c r="X37" s="289"/>
      <c r="Y37" s="404"/>
      <c r="Z37" s="404"/>
      <c r="AA37" s="404"/>
      <c r="AB37" s="404"/>
      <c r="AC37" s="290">
        <f>SUM(Y37:AB37)</f>
        <v>0</v>
      </c>
    </row>
    <row r="38" spans="1:29" s="277" customFormat="1" ht="15.5" hidden="1" outlineLevel="1">
      <c r="A38" s="502"/>
      <c r="B38" s="288" t="s">
        <v>212</v>
      </c>
      <c r="C38" s="285" t="s">
        <v>575</v>
      </c>
      <c r="D38" s="289"/>
      <c r="E38" s="289"/>
      <c r="F38" s="289"/>
      <c r="G38" s="289"/>
      <c r="H38" s="289"/>
      <c r="I38" s="289"/>
      <c r="J38" s="289"/>
      <c r="K38" s="289"/>
      <c r="L38" s="289"/>
      <c r="M38" s="289"/>
      <c r="N38" s="462"/>
      <c r="O38" s="289"/>
      <c r="P38" s="289"/>
      <c r="Q38" s="289"/>
      <c r="R38" s="289"/>
      <c r="S38" s="289"/>
      <c r="T38" s="289"/>
      <c r="U38" s="289"/>
      <c r="V38" s="289"/>
      <c r="W38" s="289"/>
      <c r="X38" s="289"/>
      <c r="Y38" s="405">
        <f>Y37</f>
        <v>0</v>
      </c>
      <c r="Z38" s="405">
        <f>Z37</f>
        <v>0</v>
      </c>
      <c r="AA38" s="405">
        <f t="shared" ref="AA38:AB38" si="5">AA37</f>
        <v>0</v>
      </c>
      <c r="AB38" s="405">
        <f t="shared" si="5"/>
        <v>0</v>
      </c>
      <c r="AC38" s="291"/>
    </row>
    <row r="39" spans="1:29" s="277" customFormat="1" ht="15.5" hidden="1" outlineLevel="1">
      <c r="A39" s="502"/>
      <c r="B39" s="288"/>
      <c r="C39" s="299"/>
      <c r="D39" s="298"/>
      <c r="E39" s="298"/>
      <c r="F39" s="298"/>
      <c r="G39" s="298"/>
      <c r="H39" s="298"/>
      <c r="I39" s="298"/>
      <c r="J39" s="298"/>
      <c r="K39" s="298"/>
      <c r="L39" s="298"/>
      <c r="M39" s="298"/>
      <c r="N39" s="285"/>
      <c r="O39" s="298"/>
      <c r="P39" s="298"/>
      <c r="Q39" s="298"/>
      <c r="R39" s="298"/>
      <c r="S39" s="298"/>
      <c r="T39" s="298"/>
      <c r="U39" s="298"/>
      <c r="V39" s="298"/>
      <c r="W39" s="298"/>
      <c r="X39" s="298"/>
      <c r="Y39" s="406"/>
      <c r="Z39" s="406"/>
      <c r="AA39" s="406"/>
      <c r="AB39" s="406"/>
      <c r="AC39" s="300"/>
    </row>
    <row r="40" spans="1:29" s="277" customFormat="1" ht="15.5" hidden="1" outlineLevel="1">
      <c r="A40" s="502">
        <v>7</v>
      </c>
      <c r="B40" s="288" t="s">
        <v>41</v>
      </c>
      <c r="C40" s="285" t="s">
        <v>582</v>
      </c>
      <c r="D40" s="289"/>
      <c r="E40" s="289"/>
      <c r="F40" s="289"/>
      <c r="G40" s="289"/>
      <c r="H40" s="289"/>
      <c r="I40" s="289"/>
      <c r="J40" s="289"/>
      <c r="K40" s="289"/>
      <c r="L40" s="289"/>
      <c r="M40" s="289"/>
      <c r="N40" s="285"/>
      <c r="O40" s="289"/>
      <c r="P40" s="289"/>
      <c r="Q40" s="289"/>
      <c r="R40" s="289"/>
      <c r="S40" s="289"/>
      <c r="T40" s="289"/>
      <c r="U40" s="289"/>
      <c r="V40" s="289"/>
      <c r="W40" s="289"/>
      <c r="X40" s="289"/>
      <c r="Y40" s="404"/>
      <c r="Z40" s="404"/>
      <c r="AA40" s="404"/>
      <c r="AB40" s="404"/>
      <c r="AC40" s="290">
        <f>SUM(Y40:AB40)</f>
        <v>0</v>
      </c>
    </row>
    <row r="41" spans="1:29" s="277" customFormat="1" ht="15.5" hidden="1" outlineLevel="1">
      <c r="A41" s="502"/>
      <c r="B41" s="288" t="s">
        <v>212</v>
      </c>
      <c r="C41" s="285" t="s">
        <v>575</v>
      </c>
      <c r="D41" s="289"/>
      <c r="E41" s="289"/>
      <c r="F41" s="289"/>
      <c r="G41" s="289"/>
      <c r="H41" s="289"/>
      <c r="I41" s="289"/>
      <c r="J41" s="289"/>
      <c r="K41" s="289"/>
      <c r="L41" s="289"/>
      <c r="M41" s="289"/>
      <c r="N41" s="285"/>
      <c r="O41" s="289"/>
      <c r="P41" s="289"/>
      <c r="Q41" s="289"/>
      <c r="R41" s="289"/>
      <c r="S41" s="289"/>
      <c r="T41" s="289"/>
      <c r="U41" s="289"/>
      <c r="V41" s="289"/>
      <c r="W41" s="289"/>
      <c r="X41" s="289"/>
      <c r="Y41" s="405">
        <f>Y40</f>
        <v>0</v>
      </c>
      <c r="Z41" s="405">
        <f>Z40</f>
        <v>0</v>
      </c>
      <c r="AA41" s="405">
        <f t="shared" ref="AA41:AB41" si="6">AA40</f>
        <v>0</v>
      </c>
      <c r="AB41" s="405">
        <f t="shared" si="6"/>
        <v>0</v>
      </c>
      <c r="AC41" s="291"/>
    </row>
    <row r="42" spans="1:29" s="277" customFormat="1" ht="15.5" hidden="1" outlineLevel="1">
      <c r="A42" s="502"/>
      <c r="B42" s="288"/>
      <c r="C42" s="299"/>
      <c r="D42" s="298"/>
      <c r="E42" s="298"/>
      <c r="F42" s="298"/>
      <c r="G42" s="298"/>
      <c r="H42" s="298"/>
      <c r="I42" s="298"/>
      <c r="J42" s="298"/>
      <c r="K42" s="298"/>
      <c r="L42" s="298"/>
      <c r="M42" s="298"/>
      <c r="N42" s="285"/>
      <c r="O42" s="298"/>
      <c r="P42" s="298"/>
      <c r="Q42" s="298"/>
      <c r="R42" s="298"/>
      <c r="S42" s="298"/>
      <c r="T42" s="298"/>
      <c r="U42" s="298"/>
      <c r="V42" s="298"/>
      <c r="W42" s="298"/>
      <c r="X42" s="298"/>
      <c r="Y42" s="406"/>
      <c r="Z42" s="406"/>
      <c r="AA42" s="406"/>
      <c r="AB42" s="406"/>
      <c r="AC42" s="300"/>
    </row>
    <row r="43" spans="1:29" s="277" customFormat="1" ht="15.5" hidden="1" outlineLevel="1">
      <c r="A43" s="502">
        <v>8</v>
      </c>
      <c r="B43" s="288" t="s">
        <v>483</v>
      </c>
      <c r="C43" s="285" t="s">
        <v>582</v>
      </c>
      <c r="D43" s="289"/>
      <c r="E43" s="289"/>
      <c r="F43" s="289"/>
      <c r="G43" s="289"/>
      <c r="H43" s="289"/>
      <c r="I43" s="289"/>
      <c r="J43" s="289"/>
      <c r="K43" s="289"/>
      <c r="L43" s="289"/>
      <c r="M43" s="289"/>
      <c r="N43" s="285"/>
      <c r="O43" s="289"/>
      <c r="P43" s="289"/>
      <c r="Q43" s="289"/>
      <c r="R43" s="289"/>
      <c r="S43" s="289"/>
      <c r="T43" s="289"/>
      <c r="U43" s="289"/>
      <c r="V43" s="289"/>
      <c r="W43" s="289"/>
      <c r="X43" s="289"/>
      <c r="Y43" s="404"/>
      <c r="Z43" s="404"/>
      <c r="AA43" s="404"/>
      <c r="AB43" s="404"/>
      <c r="AC43" s="290">
        <f>SUM(Y43:AB43)</f>
        <v>0</v>
      </c>
    </row>
    <row r="44" spans="1:29" s="277" customFormat="1" ht="15.5" hidden="1" outlineLevel="1">
      <c r="A44" s="502"/>
      <c r="B44" s="288" t="s">
        <v>212</v>
      </c>
      <c r="C44" s="285" t="s">
        <v>575</v>
      </c>
      <c r="D44" s="289"/>
      <c r="E44" s="289"/>
      <c r="F44" s="289"/>
      <c r="G44" s="289"/>
      <c r="H44" s="289"/>
      <c r="I44" s="289"/>
      <c r="J44" s="289"/>
      <c r="K44" s="289"/>
      <c r="L44" s="289"/>
      <c r="M44" s="289"/>
      <c r="N44" s="285"/>
      <c r="O44" s="289"/>
      <c r="P44" s="289"/>
      <c r="Q44" s="289"/>
      <c r="R44" s="289"/>
      <c r="S44" s="289"/>
      <c r="T44" s="289"/>
      <c r="U44" s="289"/>
      <c r="V44" s="289"/>
      <c r="W44" s="289"/>
      <c r="X44" s="289"/>
      <c r="Y44" s="405">
        <f>Y43</f>
        <v>0</v>
      </c>
      <c r="Z44" s="405">
        <f>Z43</f>
        <v>0</v>
      </c>
      <c r="AA44" s="405">
        <f t="shared" ref="AA44:AB44" si="7">AA43</f>
        <v>0</v>
      </c>
      <c r="AB44" s="405">
        <f t="shared" si="7"/>
        <v>0</v>
      </c>
      <c r="AC44" s="291"/>
    </row>
    <row r="45" spans="1:29" s="277" customFormat="1" ht="15.5" hidden="1" outlineLevel="1">
      <c r="A45" s="502"/>
      <c r="B45" s="288"/>
      <c r="C45" s="299"/>
      <c r="D45" s="298"/>
      <c r="E45" s="298"/>
      <c r="F45" s="298"/>
      <c r="G45" s="298"/>
      <c r="H45" s="298"/>
      <c r="I45" s="298"/>
      <c r="J45" s="298"/>
      <c r="K45" s="298"/>
      <c r="L45" s="298"/>
      <c r="M45" s="298"/>
      <c r="N45" s="285"/>
      <c r="O45" s="298"/>
      <c r="P45" s="298"/>
      <c r="Q45" s="298"/>
      <c r="R45" s="298"/>
      <c r="S45" s="298"/>
      <c r="T45" s="298"/>
      <c r="U45" s="298"/>
      <c r="V45" s="298"/>
      <c r="W45" s="298"/>
      <c r="X45" s="298"/>
      <c r="Y45" s="406"/>
      <c r="Z45" s="406"/>
      <c r="AA45" s="406"/>
      <c r="AB45" s="406"/>
      <c r="AC45" s="300"/>
    </row>
    <row r="46" spans="1:29" s="277" customFormat="1" ht="15.5" hidden="1" outlineLevel="1">
      <c r="A46" s="502">
        <v>9</v>
      </c>
      <c r="B46" s="288" t="s">
        <v>7</v>
      </c>
      <c r="C46" s="285" t="s">
        <v>582</v>
      </c>
      <c r="D46" s="289"/>
      <c r="E46" s="289"/>
      <c r="F46" s="289"/>
      <c r="G46" s="289"/>
      <c r="H46" s="289"/>
      <c r="I46" s="289"/>
      <c r="J46" s="289"/>
      <c r="K46" s="289"/>
      <c r="L46" s="289"/>
      <c r="M46" s="289"/>
      <c r="N46" s="285"/>
      <c r="O46" s="289"/>
      <c r="P46" s="289"/>
      <c r="Q46" s="289"/>
      <c r="R46" s="289"/>
      <c r="S46" s="289"/>
      <c r="T46" s="289"/>
      <c r="U46" s="289"/>
      <c r="V46" s="289"/>
      <c r="W46" s="289"/>
      <c r="X46" s="289"/>
      <c r="Y46" s="404"/>
      <c r="Z46" s="404"/>
      <c r="AA46" s="404"/>
      <c r="AB46" s="404"/>
      <c r="AC46" s="290">
        <f>SUM(Y46:AB46)</f>
        <v>0</v>
      </c>
    </row>
    <row r="47" spans="1:29" s="277" customFormat="1" ht="15.5" hidden="1" outlineLevel="1">
      <c r="A47" s="502"/>
      <c r="B47" s="288" t="s">
        <v>212</v>
      </c>
      <c r="C47" s="285" t="s">
        <v>575</v>
      </c>
      <c r="D47" s="289"/>
      <c r="E47" s="289"/>
      <c r="F47" s="289"/>
      <c r="G47" s="289"/>
      <c r="H47" s="289"/>
      <c r="I47" s="289"/>
      <c r="J47" s="289"/>
      <c r="K47" s="289"/>
      <c r="L47" s="289"/>
      <c r="M47" s="289"/>
      <c r="N47" s="285"/>
      <c r="O47" s="289"/>
      <c r="P47" s="289"/>
      <c r="Q47" s="289"/>
      <c r="R47" s="289"/>
      <c r="S47" s="289"/>
      <c r="T47" s="289"/>
      <c r="U47" s="289"/>
      <c r="V47" s="289"/>
      <c r="W47" s="289"/>
      <c r="X47" s="289"/>
      <c r="Y47" s="405">
        <f>Y46</f>
        <v>0</v>
      </c>
      <c r="Z47" s="405">
        <f>Z46</f>
        <v>0</v>
      </c>
      <c r="AA47" s="405">
        <f t="shared" ref="AA47:AB47" si="8">AA46</f>
        <v>0</v>
      </c>
      <c r="AB47" s="405">
        <f t="shared" si="8"/>
        <v>0</v>
      </c>
      <c r="AC47" s="291"/>
    </row>
    <row r="48" spans="1:29" s="277" customFormat="1" ht="15.5" hidden="1" outlineLevel="1">
      <c r="A48" s="502"/>
      <c r="B48" s="301"/>
      <c r="C48" s="302"/>
      <c r="D48" s="285"/>
      <c r="E48" s="285"/>
      <c r="F48" s="285"/>
      <c r="G48" s="285"/>
      <c r="H48" s="285"/>
      <c r="I48" s="285"/>
      <c r="J48" s="285"/>
      <c r="K48" s="285"/>
      <c r="L48" s="285"/>
      <c r="M48" s="285"/>
      <c r="N48" s="285"/>
      <c r="O48" s="285"/>
      <c r="P48" s="285"/>
      <c r="Q48" s="285"/>
      <c r="R48" s="285"/>
      <c r="S48" s="285"/>
      <c r="T48" s="285"/>
      <c r="U48" s="285"/>
      <c r="V48" s="285"/>
      <c r="W48" s="285"/>
      <c r="X48" s="285"/>
      <c r="Y48" s="406"/>
      <c r="Z48" s="406"/>
      <c r="AA48" s="406"/>
      <c r="AB48" s="406"/>
      <c r="AC48" s="300"/>
    </row>
    <row r="49" spans="1:29" s="287" customFormat="1" ht="15.5" hidden="1" outlineLevel="1">
      <c r="A49" s="503"/>
      <c r="B49" s="282" t="s">
        <v>8</v>
      </c>
      <c r="C49" s="283"/>
      <c r="D49" s="283"/>
      <c r="E49" s="283"/>
      <c r="F49" s="283"/>
      <c r="G49" s="283"/>
      <c r="H49" s="283"/>
      <c r="I49" s="283"/>
      <c r="J49" s="283"/>
      <c r="K49" s="283"/>
      <c r="L49" s="283"/>
      <c r="M49" s="283"/>
      <c r="N49" s="285"/>
      <c r="O49" s="283"/>
      <c r="P49" s="283"/>
      <c r="Q49" s="283"/>
      <c r="R49" s="283"/>
      <c r="S49" s="283"/>
      <c r="T49" s="283"/>
      <c r="U49" s="283"/>
      <c r="V49" s="283"/>
      <c r="W49" s="283"/>
      <c r="X49" s="283"/>
      <c r="Y49" s="408"/>
      <c r="Z49" s="408"/>
      <c r="AA49" s="408"/>
      <c r="AB49" s="408"/>
      <c r="AC49" s="286"/>
    </row>
    <row r="50" spans="1:29" s="277" customFormat="1" ht="15.5" hidden="1" outlineLevel="1">
      <c r="A50" s="502">
        <v>10</v>
      </c>
      <c r="B50" s="304" t="s">
        <v>22</v>
      </c>
      <c r="C50" s="285" t="s">
        <v>582</v>
      </c>
      <c r="D50" s="289"/>
      <c r="E50" s="289"/>
      <c r="F50" s="289"/>
      <c r="G50" s="289"/>
      <c r="H50" s="289"/>
      <c r="I50" s="289"/>
      <c r="J50" s="289"/>
      <c r="K50" s="289"/>
      <c r="L50" s="289"/>
      <c r="M50" s="289"/>
      <c r="N50" s="289">
        <v>12</v>
      </c>
      <c r="O50" s="289"/>
      <c r="P50" s="289"/>
      <c r="Q50" s="289"/>
      <c r="R50" s="289"/>
      <c r="S50" s="289"/>
      <c r="T50" s="289"/>
      <c r="U50" s="289"/>
      <c r="V50" s="289"/>
      <c r="W50" s="289"/>
      <c r="X50" s="289"/>
      <c r="Y50" s="409"/>
      <c r="Z50" s="409"/>
      <c r="AA50" s="409"/>
      <c r="AB50" s="409"/>
      <c r="AC50" s="290">
        <f>SUM(Y50:AB50)</f>
        <v>0</v>
      </c>
    </row>
    <row r="51" spans="1:29" s="277" customFormat="1" ht="15.5" hidden="1" outlineLevel="1">
      <c r="A51" s="502"/>
      <c r="B51" s="288" t="s">
        <v>212</v>
      </c>
      <c r="C51" s="285" t="s">
        <v>575</v>
      </c>
      <c r="D51" s="289"/>
      <c r="E51" s="289"/>
      <c r="F51" s="289"/>
      <c r="G51" s="289"/>
      <c r="H51" s="289"/>
      <c r="I51" s="289"/>
      <c r="J51" s="289"/>
      <c r="K51" s="289"/>
      <c r="L51" s="289"/>
      <c r="M51" s="289"/>
      <c r="N51" s="289">
        <f>N50</f>
        <v>12</v>
      </c>
      <c r="O51" s="289"/>
      <c r="P51" s="289"/>
      <c r="Q51" s="289"/>
      <c r="R51" s="289"/>
      <c r="S51" s="289"/>
      <c r="T51" s="289"/>
      <c r="U51" s="289"/>
      <c r="V51" s="289"/>
      <c r="W51" s="289"/>
      <c r="X51" s="289"/>
      <c r="Y51" s="405">
        <f>Y50</f>
        <v>0</v>
      </c>
      <c r="Z51" s="405">
        <f>Z50</f>
        <v>0</v>
      </c>
      <c r="AA51" s="405">
        <f t="shared" ref="AA51:AB51" si="9">AA50</f>
        <v>0</v>
      </c>
      <c r="AB51" s="405">
        <f t="shared" si="9"/>
        <v>0</v>
      </c>
      <c r="AC51" s="305"/>
    </row>
    <row r="52" spans="1:29" s="277" customFormat="1" ht="15.5" hidden="1" outlineLevel="1">
      <c r="A52" s="502"/>
      <c r="B52" s="304"/>
      <c r="C52" s="306"/>
      <c r="D52" s="285"/>
      <c r="E52" s="285"/>
      <c r="F52" s="285"/>
      <c r="G52" s="285"/>
      <c r="H52" s="285"/>
      <c r="I52" s="285"/>
      <c r="J52" s="285"/>
      <c r="K52" s="285"/>
      <c r="L52" s="285"/>
      <c r="M52" s="285"/>
      <c r="N52" s="285"/>
      <c r="O52" s="285"/>
      <c r="P52" s="285"/>
      <c r="Q52" s="285"/>
      <c r="R52" s="285"/>
      <c r="S52" s="285"/>
      <c r="T52" s="285"/>
      <c r="U52" s="285"/>
      <c r="V52" s="285"/>
      <c r="W52" s="285"/>
      <c r="X52" s="285"/>
      <c r="Y52" s="410"/>
      <c r="Z52" s="410"/>
      <c r="AA52" s="410"/>
      <c r="AB52" s="410"/>
      <c r="AC52" s="307"/>
    </row>
    <row r="53" spans="1:29" s="277" customFormat="1" ht="15.5" hidden="1" outlineLevel="1">
      <c r="A53" s="502">
        <v>11</v>
      </c>
      <c r="B53" s="308" t="s">
        <v>21</v>
      </c>
      <c r="C53" s="285" t="s">
        <v>582</v>
      </c>
      <c r="D53" s="289"/>
      <c r="E53" s="289"/>
      <c r="F53" s="289"/>
      <c r="G53" s="289"/>
      <c r="H53" s="289"/>
      <c r="I53" s="289"/>
      <c r="J53" s="289"/>
      <c r="K53" s="289"/>
      <c r="L53" s="289"/>
      <c r="M53" s="289"/>
      <c r="N53" s="289">
        <v>12</v>
      </c>
      <c r="O53" s="289"/>
      <c r="P53" s="289"/>
      <c r="Q53" s="289"/>
      <c r="R53" s="289"/>
      <c r="S53" s="289"/>
      <c r="T53" s="289"/>
      <c r="U53" s="289"/>
      <c r="V53" s="289"/>
      <c r="W53" s="289"/>
      <c r="X53" s="289"/>
      <c r="Y53" s="409"/>
      <c r="Z53" s="409"/>
      <c r="AA53" s="409"/>
      <c r="AB53" s="409"/>
      <c r="AC53" s="290">
        <f>SUM(Y53:AB53)</f>
        <v>0</v>
      </c>
    </row>
    <row r="54" spans="1:29" s="277" customFormat="1" ht="15.5" hidden="1" outlineLevel="1">
      <c r="A54" s="502"/>
      <c r="B54" s="309" t="s">
        <v>212</v>
      </c>
      <c r="C54" s="285" t="s">
        <v>575</v>
      </c>
      <c r="D54" s="289"/>
      <c r="E54" s="289"/>
      <c r="F54" s="289"/>
      <c r="G54" s="289"/>
      <c r="H54" s="289"/>
      <c r="I54" s="289"/>
      <c r="J54" s="289"/>
      <c r="K54" s="289"/>
      <c r="L54" s="289"/>
      <c r="M54" s="289"/>
      <c r="N54" s="289">
        <f>N53</f>
        <v>12</v>
      </c>
      <c r="O54" s="289"/>
      <c r="P54" s="289"/>
      <c r="Q54" s="289"/>
      <c r="R54" s="289"/>
      <c r="S54" s="289"/>
      <c r="T54" s="289"/>
      <c r="U54" s="289"/>
      <c r="V54" s="289"/>
      <c r="W54" s="289"/>
      <c r="X54" s="289"/>
      <c r="Y54" s="405">
        <f>Y53</f>
        <v>0</v>
      </c>
      <c r="Z54" s="405">
        <f>Z53</f>
        <v>0</v>
      </c>
      <c r="AA54" s="405">
        <f t="shared" ref="AA54:AB54" si="10">AA53</f>
        <v>0</v>
      </c>
      <c r="AB54" s="405">
        <f t="shared" si="10"/>
        <v>0</v>
      </c>
      <c r="AC54" s="305"/>
    </row>
    <row r="55" spans="1:29" s="277" customFormat="1" ht="15.5" hidden="1" outlineLevel="1">
      <c r="A55" s="502"/>
      <c r="B55" s="308"/>
      <c r="C55" s="306"/>
      <c r="D55" s="285"/>
      <c r="E55" s="285"/>
      <c r="F55" s="285"/>
      <c r="G55" s="285"/>
      <c r="H55" s="285"/>
      <c r="I55" s="285"/>
      <c r="J55" s="285"/>
      <c r="K55" s="285"/>
      <c r="L55" s="285"/>
      <c r="M55" s="285"/>
      <c r="N55" s="285"/>
      <c r="O55" s="285"/>
      <c r="P55" s="285"/>
      <c r="Q55" s="285"/>
      <c r="R55" s="285"/>
      <c r="S55" s="285"/>
      <c r="T55" s="285"/>
      <c r="U55" s="285"/>
      <c r="V55" s="285"/>
      <c r="W55" s="285"/>
      <c r="X55" s="285"/>
      <c r="Y55" s="410"/>
      <c r="Z55" s="411"/>
      <c r="AA55" s="410"/>
      <c r="AB55" s="410"/>
      <c r="AC55" s="307"/>
    </row>
    <row r="56" spans="1:29" s="277" customFormat="1" ht="15.5" hidden="1" outlineLevel="1">
      <c r="A56" s="502">
        <v>12</v>
      </c>
      <c r="B56" s="308" t="s">
        <v>23</v>
      </c>
      <c r="C56" s="285" t="s">
        <v>582</v>
      </c>
      <c r="D56" s="289"/>
      <c r="E56" s="289"/>
      <c r="F56" s="289"/>
      <c r="G56" s="289"/>
      <c r="H56" s="289"/>
      <c r="I56" s="289"/>
      <c r="J56" s="289"/>
      <c r="K56" s="289"/>
      <c r="L56" s="289"/>
      <c r="M56" s="289"/>
      <c r="N56" s="289">
        <v>3</v>
      </c>
      <c r="O56" s="289"/>
      <c r="P56" s="289"/>
      <c r="Q56" s="289"/>
      <c r="R56" s="289"/>
      <c r="S56" s="289"/>
      <c r="T56" s="289"/>
      <c r="U56" s="289"/>
      <c r="V56" s="289"/>
      <c r="W56" s="289"/>
      <c r="X56" s="289"/>
      <c r="Y56" s="409"/>
      <c r="Z56" s="409"/>
      <c r="AA56" s="409"/>
      <c r="AB56" s="409"/>
      <c r="AC56" s="290">
        <f>SUM(Y56:AB56)</f>
        <v>0</v>
      </c>
    </row>
    <row r="57" spans="1:29" s="277" customFormat="1" ht="15.5" hidden="1" outlineLevel="1">
      <c r="A57" s="502"/>
      <c r="B57" s="309" t="s">
        <v>212</v>
      </c>
      <c r="C57" s="285" t="s">
        <v>575</v>
      </c>
      <c r="D57" s="289"/>
      <c r="E57" s="289"/>
      <c r="F57" s="289"/>
      <c r="G57" s="289"/>
      <c r="H57" s="289"/>
      <c r="I57" s="289"/>
      <c r="J57" s="289"/>
      <c r="K57" s="289"/>
      <c r="L57" s="289"/>
      <c r="M57" s="289"/>
      <c r="N57" s="289">
        <f>N56</f>
        <v>3</v>
      </c>
      <c r="O57" s="289"/>
      <c r="P57" s="289"/>
      <c r="Q57" s="289"/>
      <c r="R57" s="289"/>
      <c r="S57" s="289"/>
      <c r="T57" s="289"/>
      <c r="U57" s="289"/>
      <c r="V57" s="289"/>
      <c r="W57" s="289"/>
      <c r="X57" s="289"/>
      <c r="Y57" s="405">
        <f>Y56</f>
        <v>0</v>
      </c>
      <c r="Z57" s="405">
        <f>Z56</f>
        <v>0</v>
      </c>
      <c r="AA57" s="405">
        <f t="shared" ref="AA57:AB57" si="11">AA56</f>
        <v>0</v>
      </c>
      <c r="AB57" s="405">
        <f t="shared" si="11"/>
        <v>0</v>
      </c>
      <c r="AC57" s="305"/>
    </row>
    <row r="58" spans="1:29" s="277" customFormat="1" ht="15.5" hidden="1" outlineLevel="1">
      <c r="A58" s="502"/>
      <c r="B58" s="308"/>
      <c r="C58" s="306"/>
      <c r="D58" s="310"/>
      <c r="E58" s="310"/>
      <c r="F58" s="310"/>
      <c r="G58" s="310"/>
      <c r="H58" s="310"/>
      <c r="I58" s="310"/>
      <c r="J58" s="310"/>
      <c r="K58" s="310"/>
      <c r="L58" s="310"/>
      <c r="M58" s="310"/>
      <c r="N58" s="285"/>
      <c r="O58" s="310"/>
      <c r="P58" s="310"/>
      <c r="Q58" s="310"/>
      <c r="R58" s="310"/>
      <c r="S58" s="310"/>
      <c r="T58" s="310"/>
      <c r="U58" s="310"/>
      <c r="V58" s="310"/>
      <c r="W58" s="310"/>
      <c r="X58" s="310"/>
      <c r="Y58" s="410"/>
      <c r="Z58" s="411"/>
      <c r="AA58" s="410"/>
      <c r="AB58" s="410"/>
      <c r="AC58" s="307"/>
    </row>
    <row r="59" spans="1:29" s="277" customFormat="1" ht="15.5" hidden="1" outlineLevel="1">
      <c r="A59" s="502">
        <v>13</v>
      </c>
      <c r="B59" s="308" t="s">
        <v>24</v>
      </c>
      <c r="C59" s="285" t="s">
        <v>582</v>
      </c>
      <c r="D59" s="289"/>
      <c r="E59" s="289"/>
      <c r="F59" s="289"/>
      <c r="G59" s="289"/>
      <c r="H59" s="289"/>
      <c r="I59" s="289"/>
      <c r="J59" s="289"/>
      <c r="K59" s="289"/>
      <c r="L59" s="289"/>
      <c r="M59" s="289"/>
      <c r="N59" s="289">
        <v>12</v>
      </c>
      <c r="O59" s="289"/>
      <c r="P59" s="289"/>
      <c r="Q59" s="289"/>
      <c r="R59" s="289"/>
      <c r="S59" s="289"/>
      <c r="T59" s="289"/>
      <c r="U59" s="289"/>
      <c r="V59" s="289"/>
      <c r="W59" s="289"/>
      <c r="X59" s="289"/>
      <c r="Y59" s="409"/>
      <c r="Z59" s="409"/>
      <c r="AA59" s="409"/>
      <c r="AB59" s="409"/>
      <c r="AC59" s="290">
        <f>SUM(Y59:AB59)</f>
        <v>0</v>
      </c>
    </row>
    <row r="60" spans="1:29" s="277" customFormat="1" ht="15.5" hidden="1" outlineLevel="1">
      <c r="A60" s="502"/>
      <c r="B60" s="309" t="s">
        <v>212</v>
      </c>
      <c r="C60" s="285" t="s">
        <v>575</v>
      </c>
      <c r="D60" s="289"/>
      <c r="E60" s="289"/>
      <c r="F60" s="289"/>
      <c r="G60" s="289"/>
      <c r="H60" s="289"/>
      <c r="I60" s="289"/>
      <c r="J60" s="289"/>
      <c r="K60" s="289"/>
      <c r="L60" s="289"/>
      <c r="M60" s="289"/>
      <c r="N60" s="289">
        <f>N59</f>
        <v>12</v>
      </c>
      <c r="O60" s="289"/>
      <c r="P60" s="289"/>
      <c r="Q60" s="289"/>
      <c r="R60" s="289"/>
      <c r="S60" s="289"/>
      <c r="T60" s="289"/>
      <c r="U60" s="289"/>
      <c r="V60" s="289"/>
      <c r="W60" s="289"/>
      <c r="X60" s="289"/>
      <c r="Y60" s="405">
        <f>Y59</f>
        <v>0</v>
      </c>
      <c r="Z60" s="405">
        <f>Z59</f>
        <v>0</v>
      </c>
      <c r="AA60" s="405">
        <f t="shared" ref="AA60:AB60" si="12">AA59</f>
        <v>0</v>
      </c>
      <c r="AB60" s="405">
        <f t="shared" si="12"/>
        <v>0</v>
      </c>
      <c r="AC60" s="305"/>
    </row>
    <row r="61" spans="1:29" s="277" customFormat="1" ht="15.5" hidden="1" outlineLevel="1">
      <c r="A61" s="502"/>
      <c r="B61" s="308"/>
      <c r="C61" s="306"/>
      <c r="D61" s="310"/>
      <c r="E61" s="310"/>
      <c r="F61" s="310"/>
      <c r="G61" s="310"/>
      <c r="H61" s="310"/>
      <c r="I61" s="310"/>
      <c r="J61" s="310"/>
      <c r="K61" s="310"/>
      <c r="L61" s="310"/>
      <c r="M61" s="310"/>
      <c r="N61" s="285"/>
      <c r="O61" s="310"/>
      <c r="P61" s="310"/>
      <c r="Q61" s="310"/>
      <c r="R61" s="310"/>
      <c r="S61" s="310"/>
      <c r="T61" s="310"/>
      <c r="U61" s="310"/>
      <c r="V61" s="310"/>
      <c r="W61" s="310"/>
      <c r="X61" s="310"/>
      <c r="Y61" s="410"/>
      <c r="Z61" s="410"/>
      <c r="AA61" s="410"/>
      <c r="AB61" s="410"/>
      <c r="AC61" s="307"/>
    </row>
    <row r="62" spans="1:29" s="277" customFormat="1" ht="15.5" hidden="1" outlineLevel="1">
      <c r="A62" s="502">
        <v>14</v>
      </c>
      <c r="B62" s="308" t="s">
        <v>20</v>
      </c>
      <c r="C62" s="285" t="s">
        <v>582</v>
      </c>
      <c r="D62" s="289"/>
      <c r="E62" s="289"/>
      <c r="F62" s="289"/>
      <c r="G62" s="289"/>
      <c r="H62" s="289"/>
      <c r="I62" s="289"/>
      <c r="J62" s="289"/>
      <c r="K62" s="289"/>
      <c r="L62" s="289"/>
      <c r="M62" s="289"/>
      <c r="N62" s="289">
        <v>12</v>
      </c>
      <c r="O62" s="289"/>
      <c r="P62" s="289"/>
      <c r="Q62" s="289"/>
      <c r="R62" s="289"/>
      <c r="S62" s="289"/>
      <c r="T62" s="289"/>
      <c r="U62" s="289"/>
      <c r="V62" s="289"/>
      <c r="W62" s="289"/>
      <c r="X62" s="289"/>
      <c r="Y62" s="409"/>
      <c r="Z62" s="409"/>
      <c r="AA62" s="409"/>
      <c r="AB62" s="409"/>
      <c r="AC62" s="290">
        <f>SUM(Y62:AB62)</f>
        <v>0</v>
      </c>
    </row>
    <row r="63" spans="1:29" s="277" customFormat="1" ht="15.5" hidden="1" outlineLevel="1">
      <c r="A63" s="502"/>
      <c r="B63" s="309" t="s">
        <v>212</v>
      </c>
      <c r="C63" s="285" t="s">
        <v>575</v>
      </c>
      <c r="D63" s="289"/>
      <c r="E63" s="289"/>
      <c r="F63" s="289"/>
      <c r="G63" s="289"/>
      <c r="H63" s="289"/>
      <c r="I63" s="289"/>
      <c r="J63" s="289"/>
      <c r="K63" s="289"/>
      <c r="L63" s="289"/>
      <c r="M63" s="289"/>
      <c r="N63" s="289">
        <f>N62</f>
        <v>12</v>
      </c>
      <c r="O63" s="289"/>
      <c r="P63" s="289"/>
      <c r="Q63" s="289"/>
      <c r="R63" s="289"/>
      <c r="S63" s="289"/>
      <c r="T63" s="289"/>
      <c r="U63" s="289"/>
      <c r="V63" s="289"/>
      <c r="W63" s="289"/>
      <c r="X63" s="289"/>
      <c r="Y63" s="405">
        <f>Y62</f>
        <v>0</v>
      </c>
      <c r="Z63" s="405">
        <f>Z62</f>
        <v>0</v>
      </c>
      <c r="AA63" s="405">
        <f t="shared" ref="AA63:AB63" si="13">AA62</f>
        <v>0</v>
      </c>
      <c r="AB63" s="405">
        <f t="shared" si="13"/>
        <v>0</v>
      </c>
      <c r="AC63" s="305"/>
    </row>
    <row r="64" spans="1:29" s="277" customFormat="1" ht="15.5" hidden="1" outlineLevel="1">
      <c r="A64" s="502"/>
      <c r="B64" s="308"/>
      <c r="C64" s="306"/>
      <c r="D64" s="310"/>
      <c r="E64" s="310"/>
      <c r="F64" s="310"/>
      <c r="G64" s="310"/>
      <c r="H64" s="310"/>
      <c r="I64" s="310"/>
      <c r="J64" s="310"/>
      <c r="K64" s="310"/>
      <c r="L64" s="310"/>
      <c r="M64" s="310"/>
      <c r="N64" s="285"/>
      <c r="O64" s="310"/>
      <c r="P64" s="310"/>
      <c r="Q64" s="310"/>
      <c r="R64" s="310"/>
      <c r="S64" s="310"/>
      <c r="T64" s="310"/>
      <c r="U64" s="310"/>
      <c r="V64" s="310"/>
      <c r="W64" s="310"/>
      <c r="X64" s="310"/>
      <c r="Y64" s="410"/>
      <c r="Z64" s="411"/>
      <c r="AA64" s="410"/>
      <c r="AB64" s="410"/>
      <c r="AC64" s="307"/>
    </row>
    <row r="65" spans="1:29" s="277" customFormat="1" ht="15.5" hidden="1" outlineLevel="1">
      <c r="A65" s="502">
        <v>15</v>
      </c>
      <c r="B65" s="308" t="s">
        <v>484</v>
      </c>
      <c r="C65" s="285" t="s">
        <v>582</v>
      </c>
      <c r="D65" s="289"/>
      <c r="E65" s="289"/>
      <c r="F65" s="289"/>
      <c r="G65" s="289"/>
      <c r="H65" s="289"/>
      <c r="I65" s="289"/>
      <c r="J65" s="289"/>
      <c r="K65" s="289"/>
      <c r="L65" s="289"/>
      <c r="M65" s="289"/>
      <c r="N65" s="285"/>
      <c r="O65" s="289"/>
      <c r="P65" s="289"/>
      <c r="Q65" s="289"/>
      <c r="R65" s="289"/>
      <c r="S65" s="289"/>
      <c r="T65" s="289"/>
      <c r="U65" s="289"/>
      <c r="V65" s="289"/>
      <c r="W65" s="289"/>
      <c r="X65" s="289"/>
      <c r="Y65" s="409"/>
      <c r="Z65" s="409"/>
      <c r="AA65" s="409"/>
      <c r="AB65" s="409"/>
      <c r="AC65" s="290">
        <f>SUM(Y65:AB65)</f>
        <v>0</v>
      </c>
    </row>
    <row r="66" spans="1:29" s="277" customFormat="1" ht="15.5" hidden="1" outlineLevel="1">
      <c r="A66" s="502"/>
      <c r="B66" s="309" t="s">
        <v>212</v>
      </c>
      <c r="C66" s="285" t="s">
        <v>575</v>
      </c>
      <c r="D66" s="289"/>
      <c r="E66" s="289"/>
      <c r="F66" s="289"/>
      <c r="G66" s="289"/>
      <c r="H66" s="289"/>
      <c r="I66" s="289"/>
      <c r="J66" s="289"/>
      <c r="K66" s="289"/>
      <c r="L66" s="289"/>
      <c r="M66" s="289"/>
      <c r="N66" s="285"/>
      <c r="O66" s="289"/>
      <c r="P66" s="289"/>
      <c r="Q66" s="289"/>
      <c r="R66" s="289"/>
      <c r="S66" s="289"/>
      <c r="T66" s="289"/>
      <c r="U66" s="289"/>
      <c r="V66" s="289"/>
      <c r="W66" s="289"/>
      <c r="X66" s="289"/>
      <c r="Y66" s="405">
        <f>Y65</f>
        <v>0</v>
      </c>
      <c r="Z66" s="405">
        <f>Z65</f>
        <v>0</v>
      </c>
      <c r="AA66" s="405">
        <f t="shared" ref="AA66:AB66" si="14">AA65</f>
        <v>0</v>
      </c>
      <c r="AB66" s="405">
        <f t="shared" si="14"/>
        <v>0</v>
      </c>
      <c r="AC66" s="305"/>
    </row>
    <row r="67" spans="1:29" s="277" customFormat="1" ht="15.5" hidden="1" outlineLevel="1">
      <c r="A67" s="502"/>
      <c r="B67" s="308"/>
      <c r="C67" s="306"/>
      <c r="D67" s="310"/>
      <c r="E67" s="310"/>
      <c r="F67" s="310"/>
      <c r="G67" s="310"/>
      <c r="H67" s="310"/>
      <c r="I67" s="310"/>
      <c r="J67" s="310"/>
      <c r="K67" s="310"/>
      <c r="L67" s="310"/>
      <c r="M67" s="310"/>
      <c r="N67" s="285"/>
      <c r="O67" s="310"/>
      <c r="P67" s="310"/>
      <c r="Q67" s="310"/>
      <c r="R67" s="310"/>
      <c r="S67" s="310"/>
      <c r="T67" s="310"/>
      <c r="U67" s="310"/>
      <c r="V67" s="310"/>
      <c r="W67" s="310"/>
      <c r="X67" s="310"/>
      <c r="Y67" s="412"/>
      <c r="Z67" s="410"/>
      <c r="AA67" s="410"/>
      <c r="AB67" s="410"/>
      <c r="AC67" s="307"/>
    </row>
    <row r="68" spans="1:29" s="277" customFormat="1" ht="31" hidden="1" outlineLevel="1">
      <c r="A68" s="502">
        <v>16</v>
      </c>
      <c r="B68" s="308" t="s">
        <v>485</v>
      </c>
      <c r="C68" s="285" t="s">
        <v>582</v>
      </c>
      <c r="D68" s="289"/>
      <c r="E68" s="289"/>
      <c r="F68" s="289"/>
      <c r="G68" s="289"/>
      <c r="H68" s="289"/>
      <c r="I68" s="289"/>
      <c r="J68" s="289"/>
      <c r="K68" s="289"/>
      <c r="L68" s="289"/>
      <c r="M68" s="289"/>
      <c r="N68" s="285"/>
      <c r="O68" s="289"/>
      <c r="P68" s="289"/>
      <c r="Q68" s="289"/>
      <c r="R68" s="289"/>
      <c r="S68" s="289"/>
      <c r="T68" s="289"/>
      <c r="U68" s="289"/>
      <c r="V68" s="289"/>
      <c r="W68" s="289"/>
      <c r="X68" s="289"/>
      <c r="Y68" s="409"/>
      <c r="Z68" s="409"/>
      <c r="AA68" s="409"/>
      <c r="AB68" s="409"/>
      <c r="AC68" s="290">
        <f>SUM(Y68:AB68)</f>
        <v>0</v>
      </c>
    </row>
    <row r="69" spans="1:29" s="277" customFormat="1" ht="15.5" hidden="1" outlineLevel="1">
      <c r="A69" s="502"/>
      <c r="B69" s="309" t="s">
        <v>212</v>
      </c>
      <c r="C69" s="285" t="s">
        <v>575</v>
      </c>
      <c r="D69" s="289"/>
      <c r="E69" s="289"/>
      <c r="F69" s="289"/>
      <c r="G69" s="289"/>
      <c r="H69" s="289"/>
      <c r="I69" s="289"/>
      <c r="J69" s="289"/>
      <c r="K69" s="289"/>
      <c r="L69" s="289"/>
      <c r="M69" s="289"/>
      <c r="N69" s="285"/>
      <c r="O69" s="289"/>
      <c r="P69" s="289"/>
      <c r="Q69" s="289"/>
      <c r="R69" s="289"/>
      <c r="S69" s="289"/>
      <c r="T69" s="289"/>
      <c r="U69" s="289"/>
      <c r="V69" s="289"/>
      <c r="W69" s="289"/>
      <c r="X69" s="289"/>
      <c r="Y69" s="405">
        <f>Y68</f>
        <v>0</v>
      </c>
      <c r="Z69" s="405">
        <f>Z68</f>
        <v>0</v>
      </c>
      <c r="AA69" s="405">
        <f t="shared" ref="AA69:AB69" si="15">AA68</f>
        <v>0</v>
      </c>
      <c r="AB69" s="405">
        <f t="shared" si="15"/>
        <v>0</v>
      </c>
      <c r="AC69" s="305"/>
    </row>
    <row r="70" spans="1:29" s="277" customFormat="1" ht="15.5" hidden="1" outlineLevel="1">
      <c r="A70" s="502"/>
      <c r="B70" s="308"/>
      <c r="C70" s="306"/>
      <c r="D70" s="310"/>
      <c r="E70" s="310"/>
      <c r="F70" s="310"/>
      <c r="G70" s="310"/>
      <c r="H70" s="310"/>
      <c r="I70" s="310"/>
      <c r="J70" s="310"/>
      <c r="K70" s="310"/>
      <c r="L70" s="310"/>
      <c r="M70" s="310"/>
      <c r="N70" s="285"/>
      <c r="O70" s="310"/>
      <c r="P70" s="310"/>
      <c r="Q70" s="310"/>
      <c r="R70" s="310"/>
      <c r="S70" s="310"/>
      <c r="T70" s="310"/>
      <c r="U70" s="310"/>
      <c r="V70" s="310"/>
      <c r="W70" s="310"/>
      <c r="X70" s="310"/>
      <c r="Y70" s="412"/>
      <c r="Z70" s="410"/>
      <c r="AA70" s="410"/>
      <c r="AB70" s="410"/>
      <c r="AC70" s="307"/>
    </row>
    <row r="71" spans="1:29" s="277" customFormat="1" ht="15.5" hidden="1" outlineLevel="1">
      <c r="A71" s="502">
        <v>17</v>
      </c>
      <c r="B71" s="308" t="s">
        <v>9</v>
      </c>
      <c r="C71" s="285" t="s">
        <v>582</v>
      </c>
      <c r="D71" s="289"/>
      <c r="E71" s="289"/>
      <c r="F71" s="289"/>
      <c r="G71" s="289"/>
      <c r="H71" s="289"/>
      <c r="I71" s="289"/>
      <c r="J71" s="289"/>
      <c r="K71" s="289"/>
      <c r="L71" s="289"/>
      <c r="M71" s="289"/>
      <c r="N71" s="285"/>
      <c r="O71" s="289"/>
      <c r="P71" s="289"/>
      <c r="Q71" s="289"/>
      <c r="R71" s="289"/>
      <c r="S71" s="289"/>
      <c r="T71" s="289"/>
      <c r="U71" s="289"/>
      <c r="V71" s="289"/>
      <c r="W71" s="289"/>
      <c r="X71" s="289"/>
      <c r="Y71" s="409"/>
      <c r="Z71" s="409"/>
      <c r="AA71" s="409"/>
      <c r="AB71" s="409"/>
      <c r="AC71" s="290">
        <f>SUM(Y71:AB71)</f>
        <v>0</v>
      </c>
    </row>
    <row r="72" spans="1:29" s="277" customFormat="1" ht="15.5" hidden="1" outlineLevel="1">
      <c r="A72" s="502"/>
      <c r="B72" s="309" t="s">
        <v>212</v>
      </c>
      <c r="C72" s="285" t="s">
        <v>575</v>
      </c>
      <c r="D72" s="289"/>
      <c r="E72" s="289"/>
      <c r="F72" s="289"/>
      <c r="G72" s="289"/>
      <c r="H72" s="289"/>
      <c r="I72" s="289"/>
      <c r="J72" s="289"/>
      <c r="K72" s="289"/>
      <c r="L72" s="289"/>
      <c r="M72" s="289"/>
      <c r="N72" s="285"/>
      <c r="O72" s="289"/>
      <c r="P72" s="289"/>
      <c r="Q72" s="289"/>
      <c r="R72" s="289"/>
      <c r="S72" s="289"/>
      <c r="T72" s="289"/>
      <c r="U72" s="289"/>
      <c r="V72" s="289"/>
      <c r="W72" s="289"/>
      <c r="X72" s="289"/>
      <c r="Y72" s="405">
        <f>Y71</f>
        <v>0</v>
      </c>
      <c r="Z72" s="405">
        <f>Z71</f>
        <v>0</v>
      </c>
      <c r="AA72" s="405">
        <f t="shared" ref="AA72:AB72" si="16">AA71</f>
        <v>0</v>
      </c>
      <c r="AB72" s="405">
        <f t="shared" si="16"/>
        <v>0</v>
      </c>
      <c r="AC72" s="305"/>
    </row>
    <row r="73" spans="1:29" s="277" customFormat="1" ht="15.5" hidden="1" outlineLevel="1">
      <c r="A73" s="502"/>
      <c r="B73" s="309"/>
      <c r="C73" s="299"/>
      <c r="D73" s="285"/>
      <c r="E73" s="285"/>
      <c r="F73" s="285"/>
      <c r="G73" s="285"/>
      <c r="H73" s="285"/>
      <c r="I73" s="285"/>
      <c r="J73" s="285"/>
      <c r="K73" s="285"/>
      <c r="L73" s="285"/>
      <c r="M73" s="285"/>
      <c r="N73" s="285"/>
      <c r="O73" s="285"/>
      <c r="P73" s="285"/>
      <c r="Q73" s="285"/>
      <c r="R73" s="285"/>
      <c r="S73" s="285"/>
      <c r="T73" s="285"/>
      <c r="U73" s="285"/>
      <c r="V73" s="285"/>
      <c r="W73" s="285"/>
      <c r="X73" s="285"/>
      <c r="Y73" s="413"/>
      <c r="Z73" s="414"/>
      <c r="AA73" s="414"/>
      <c r="AB73" s="414"/>
      <c r="AC73" s="311"/>
    </row>
    <row r="74" spans="1:29" s="287" customFormat="1" ht="15.5" hidden="1" outlineLevel="1">
      <c r="A74" s="503"/>
      <c r="B74" s="282" t="s">
        <v>10</v>
      </c>
      <c r="C74" s="283"/>
      <c r="D74" s="283"/>
      <c r="E74" s="283"/>
      <c r="F74" s="283"/>
      <c r="G74" s="283"/>
      <c r="H74" s="283"/>
      <c r="I74" s="283"/>
      <c r="J74" s="283"/>
      <c r="K74" s="283"/>
      <c r="L74" s="283"/>
      <c r="M74" s="283"/>
      <c r="N74" s="284"/>
      <c r="O74" s="283"/>
      <c r="P74" s="283"/>
      <c r="Q74" s="283"/>
      <c r="R74" s="283"/>
      <c r="S74" s="283"/>
      <c r="T74" s="283"/>
      <c r="U74" s="283"/>
      <c r="V74" s="283"/>
      <c r="W74" s="283"/>
      <c r="X74" s="283"/>
      <c r="Y74" s="408"/>
      <c r="Z74" s="408"/>
      <c r="AA74" s="408"/>
      <c r="AB74" s="408"/>
      <c r="AC74" s="286"/>
    </row>
    <row r="75" spans="1:29" s="277" customFormat="1" ht="15.5" hidden="1" outlineLevel="1">
      <c r="A75" s="502">
        <v>18</v>
      </c>
      <c r="B75" s="309" t="s">
        <v>11</v>
      </c>
      <c r="C75" s="285" t="s">
        <v>582</v>
      </c>
      <c r="D75" s="289"/>
      <c r="E75" s="289"/>
      <c r="F75" s="289"/>
      <c r="G75" s="289"/>
      <c r="H75" s="289"/>
      <c r="I75" s="289"/>
      <c r="J75" s="289"/>
      <c r="K75" s="289"/>
      <c r="L75" s="289"/>
      <c r="M75" s="289"/>
      <c r="N75" s="289">
        <v>12</v>
      </c>
      <c r="O75" s="289"/>
      <c r="P75" s="289"/>
      <c r="Q75" s="289"/>
      <c r="R75" s="289"/>
      <c r="S75" s="289"/>
      <c r="T75" s="289"/>
      <c r="U75" s="289"/>
      <c r="V75" s="289"/>
      <c r="W75" s="289"/>
      <c r="X75" s="289"/>
      <c r="Y75" s="409"/>
      <c r="Z75" s="409"/>
      <c r="AA75" s="409"/>
      <c r="AB75" s="409"/>
      <c r="AC75" s="290">
        <f>SUM(Y75:AB75)</f>
        <v>0</v>
      </c>
    </row>
    <row r="76" spans="1:29" s="277" customFormat="1" ht="15.5" hidden="1" outlineLevel="1">
      <c r="A76" s="502"/>
      <c r="B76" s="309" t="s">
        <v>212</v>
      </c>
      <c r="C76" s="285" t="s">
        <v>575</v>
      </c>
      <c r="D76" s="289"/>
      <c r="E76" s="289"/>
      <c r="F76" s="289"/>
      <c r="G76" s="289"/>
      <c r="H76" s="289"/>
      <c r="I76" s="289"/>
      <c r="J76" s="289"/>
      <c r="K76" s="289"/>
      <c r="L76" s="289"/>
      <c r="M76" s="289"/>
      <c r="N76" s="289">
        <f>N75</f>
        <v>12</v>
      </c>
      <c r="O76" s="289"/>
      <c r="P76" s="289"/>
      <c r="Q76" s="289"/>
      <c r="R76" s="289"/>
      <c r="S76" s="289"/>
      <c r="T76" s="289"/>
      <c r="U76" s="289"/>
      <c r="V76" s="289"/>
      <c r="W76" s="289"/>
      <c r="X76" s="289"/>
      <c r="Y76" s="405">
        <f>Y75</f>
        <v>0</v>
      </c>
      <c r="Z76" s="405">
        <f>Z75</f>
        <v>0</v>
      </c>
      <c r="AA76" s="405">
        <f t="shared" ref="AA76:AB76" si="17">AA75</f>
        <v>0</v>
      </c>
      <c r="AB76" s="405">
        <f t="shared" si="17"/>
        <v>0</v>
      </c>
      <c r="AC76" s="291"/>
    </row>
    <row r="77" spans="1:29" s="303" customFormat="1" ht="15.5" hidden="1" outlineLevel="1">
      <c r="A77" s="505"/>
      <c r="B77" s="309"/>
      <c r="C77" s="299"/>
      <c r="D77" s="285"/>
      <c r="E77" s="285"/>
      <c r="F77" s="285"/>
      <c r="G77" s="285"/>
      <c r="H77" s="285"/>
      <c r="I77" s="285"/>
      <c r="J77" s="285"/>
      <c r="K77" s="285"/>
      <c r="L77" s="285"/>
      <c r="M77" s="285"/>
      <c r="N77" s="285"/>
      <c r="O77" s="285"/>
      <c r="P77" s="285"/>
      <c r="Q77" s="285"/>
      <c r="R77" s="285"/>
      <c r="S77" s="285"/>
      <c r="T77" s="285"/>
      <c r="U77" s="285"/>
      <c r="V77" s="285"/>
      <c r="W77" s="285"/>
      <c r="X77" s="285"/>
      <c r="Y77" s="406"/>
      <c r="Z77" s="415"/>
      <c r="AA77" s="415"/>
      <c r="AB77" s="415"/>
      <c r="AC77" s="300"/>
    </row>
    <row r="78" spans="1:29" s="277" customFormat="1" ht="15.5" hidden="1" outlineLevel="1">
      <c r="A78" s="502">
        <v>19</v>
      </c>
      <c r="B78" s="309" t="s">
        <v>12</v>
      </c>
      <c r="C78" s="285" t="s">
        <v>582</v>
      </c>
      <c r="D78" s="289"/>
      <c r="E78" s="289"/>
      <c r="F78" s="289"/>
      <c r="G78" s="289"/>
      <c r="H78" s="289"/>
      <c r="I78" s="289"/>
      <c r="J78" s="289"/>
      <c r="K78" s="289"/>
      <c r="L78" s="289"/>
      <c r="M78" s="289"/>
      <c r="N78" s="289">
        <v>12</v>
      </c>
      <c r="O78" s="289"/>
      <c r="P78" s="289"/>
      <c r="Q78" s="289"/>
      <c r="R78" s="289"/>
      <c r="S78" s="289"/>
      <c r="T78" s="289"/>
      <c r="U78" s="289"/>
      <c r="V78" s="289"/>
      <c r="W78" s="289"/>
      <c r="X78" s="289"/>
      <c r="Y78" s="404"/>
      <c r="Z78" s="409"/>
      <c r="AA78" s="409"/>
      <c r="AB78" s="409"/>
      <c r="AC78" s="290">
        <f>SUM(Y78:AB78)</f>
        <v>0</v>
      </c>
    </row>
    <row r="79" spans="1:29" s="277" customFormat="1" ht="15.5" hidden="1" outlineLevel="1">
      <c r="A79" s="502"/>
      <c r="B79" s="309" t="s">
        <v>212</v>
      </c>
      <c r="C79" s="285" t="s">
        <v>575</v>
      </c>
      <c r="D79" s="289"/>
      <c r="E79" s="289"/>
      <c r="F79" s="289"/>
      <c r="G79" s="289"/>
      <c r="H79" s="289"/>
      <c r="I79" s="289"/>
      <c r="J79" s="289"/>
      <c r="K79" s="289"/>
      <c r="L79" s="289"/>
      <c r="M79" s="289"/>
      <c r="N79" s="289">
        <f>N78</f>
        <v>12</v>
      </c>
      <c r="O79" s="289"/>
      <c r="P79" s="289"/>
      <c r="Q79" s="289"/>
      <c r="R79" s="289"/>
      <c r="S79" s="289"/>
      <c r="T79" s="289"/>
      <c r="U79" s="289"/>
      <c r="V79" s="289"/>
      <c r="W79" s="289"/>
      <c r="X79" s="289"/>
      <c r="Y79" s="405">
        <f>Y78</f>
        <v>0</v>
      </c>
      <c r="Z79" s="405">
        <f>Z78</f>
        <v>0</v>
      </c>
      <c r="AA79" s="405">
        <f t="shared" ref="AA79:AB79" si="18">AA78</f>
        <v>0</v>
      </c>
      <c r="AB79" s="405">
        <f t="shared" si="18"/>
        <v>0</v>
      </c>
      <c r="AC79" s="291"/>
    </row>
    <row r="80" spans="1:29" s="277" customFormat="1" ht="15.5" hidden="1" outlineLevel="1">
      <c r="A80" s="502"/>
      <c r="B80" s="309"/>
      <c r="C80" s="299"/>
      <c r="D80" s="285"/>
      <c r="E80" s="285"/>
      <c r="F80" s="285"/>
      <c r="G80" s="285"/>
      <c r="H80" s="285"/>
      <c r="I80" s="285"/>
      <c r="J80" s="285"/>
      <c r="K80" s="285"/>
      <c r="L80" s="285"/>
      <c r="M80" s="285"/>
      <c r="N80" s="285"/>
      <c r="O80" s="285"/>
      <c r="P80" s="285"/>
      <c r="Q80" s="285"/>
      <c r="R80" s="285"/>
      <c r="S80" s="285"/>
      <c r="T80" s="285"/>
      <c r="U80" s="285"/>
      <c r="V80" s="285"/>
      <c r="W80" s="285"/>
      <c r="X80" s="285"/>
      <c r="Y80" s="416"/>
      <c r="Z80" s="416"/>
      <c r="AA80" s="406"/>
      <c r="AB80" s="406"/>
      <c r="AC80" s="300"/>
    </row>
    <row r="81" spans="1:29" s="277" customFormat="1" ht="15.5" hidden="1" outlineLevel="1">
      <c r="A81" s="502">
        <v>20</v>
      </c>
      <c r="B81" s="309" t="s">
        <v>13</v>
      </c>
      <c r="C81" s="285" t="s">
        <v>582</v>
      </c>
      <c r="D81" s="289"/>
      <c r="E81" s="289"/>
      <c r="F81" s="289"/>
      <c r="G81" s="289"/>
      <c r="H81" s="289"/>
      <c r="I81" s="289"/>
      <c r="J81" s="289"/>
      <c r="K81" s="289"/>
      <c r="L81" s="289"/>
      <c r="M81" s="289"/>
      <c r="N81" s="289">
        <v>12</v>
      </c>
      <c r="O81" s="289"/>
      <c r="P81" s="289"/>
      <c r="Q81" s="289"/>
      <c r="R81" s="289"/>
      <c r="S81" s="289"/>
      <c r="T81" s="289"/>
      <c r="U81" s="289"/>
      <c r="V81" s="289"/>
      <c r="W81" s="289"/>
      <c r="X81" s="289"/>
      <c r="Y81" s="404"/>
      <c r="Z81" s="409"/>
      <c r="AA81" s="409"/>
      <c r="AB81" s="409"/>
      <c r="AC81" s="290">
        <f>SUM(Y81:AB81)</f>
        <v>0</v>
      </c>
    </row>
    <row r="82" spans="1:29" s="277" customFormat="1" ht="15.5" hidden="1" outlineLevel="1">
      <c r="A82" s="502"/>
      <c r="B82" s="309" t="s">
        <v>212</v>
      </c>
      <c r="C82" s="285" t="s">
        <v>575</v>
      </c>
      <c r="D82" s="289"/>
      <c r="E82" s="289"/>
      <c r="F82" s="289"/>
      <c r="G82" s="289"/>
      <c r="H82" s="289"/>
      <c r="I82" s="289"/>
      <c r="J82" s="289"/>
      <c r="K82" s="289"/>
      <c r="L82" s="289"/>
      <c r="M82" s="289"/>
      <c r="N82" s="289">
        <f>N81</f>
        <v>12</v>
      </c>
      <c r="O82" s="289"/>
      <c r="P82" s="289"/>
      <c r="Q82" s="289"/>
      <c r="R82" s="289"/>
      <c r="S82" s="289"/>
      <c r="T82" s="289"/>
      <c r="U82" s="289"/>
      <c r="V82" s="289"/>
      <c r="W82" s="289"/>
      <c r="X82" s="289"/>
      <c r="Y82" s="405">
        <f>Y81</f>
        <v>0</v>
      </c>
      <c r="Z82" s="405">
        <f>Z81</f>
        <v>0</v>
      </c>
      <c r="AA82" s="405">
        <f t="shared" ref="AA82:AB82" si="19">AA81</f>
        <v>0</v>
      </c>
      <c r="AB82" s="405">
        <f t="shared" si="19"/>
        <v>0</v>
      </c>
      <c r="AC82" s="300"/>
    </row>
    <row r="83" spans="1:29" s="277" customFormat="1" ht="15.5" hidden="1" outlineLevel="1">
      <c r="A83" s="502"/>
      <c r="B83" s="309"/>
      <c r="C83" s="299"/>
      <c r="D83" s="285"/>
      <c r="E83" s="285"/>
      <c r="F83" s="285"/>
      <c r="G83" s="285"/>
      <c r="H83" s="285"/>
      <c r="I83" s="285"/>
      <c r="J83" s="285"/>
      <c r="K83" s="285"/>
      <c r="L83" s="285"/>
      <c r="M83" s="285"/>
      <c r="N83" s="312"/>
      <c r="O83" s="285"/>
      <c r="P83" s="285"/>
      <c r="Q83" s="285"/>
      <c r="R83" s="285"/>
      <c r="S83" s="285"/>
      <c r="T83" s="285"/>
      <c r="U83" s="285"/>
      <c r="V83" s="285"/>
      <c r="W83" s="285"/>
      <c r="X83" s="285"/>
      <c r="Y83" s="406"/>
      <c r="Z83" s="406"/>
      <c r="AA83" s="406"/>
      <c r="AB83" s="406"/>
      <c r="AC83" s="300"/>
    </row>
    <row r="84" spans="1:29" s="277" customFormat="1" ht="15.5" hidden="1" outlineLevel="1">
      <c r="A84" s="502">
        <v>21</v>
      </c>
      <c r="B84" s="309" t="s">
        <v>22</v>
      </c>
      <c r="C84" s="285" t="s">
        <v>582</v>
      </c>
      <c r="D84" s="289"/>
      <c r="E84" s="289"/>
      <c r="F84" s="289"/>
      <c r="G84" s="289"/>
      <c r="H84" s="289"/>
      <c r="I84" s="289"/>
      <c r="J84" s="289"/>
      <c r="K84" s="289"/>
      <c r="L84" s="289"/>
      <c r="M84" s="289"/>
      <c r="N84" s="289">
        <v>12</v>
      </c>
      <c r="O84" s="289"/>
      <c r="P84" s="289"/>
      <c r="Q84" s="289"/>
      <c r="R84" s="289"/>
      <c r="S84" s="289"/>
      <c r="T84" s="289"/>
      <c r="U84" s="289"/>
      <c r="V84" s="289"/>
      <c r="W84" s="289"/>
      <c r="X84" s="289"/>
      <c r="Y84" s="404"/>
      <c r="Z84" s="409"/>
      <c r="AA84" s="409"/>
      <c r="AB84" s="409"/>
      <c r="AC84" s="290">
        <f>SUM(Y84:AB84)</f>
        <v>0</v>
      </c>
    </row>
    <row r="85" spans="1:29" s="277" customFormat="1" ht="15.5" hidden="1" outlineLevel="1">
      <c r="A85" s="502"/>
      <c r="B85" s="309" t="s">
        <v>212</v>
      </c>
      <c r="C85" s="285" t="s">
        <v>575</v>
      </c>
      <c r="D85" s="289"/>
      <c r="E85" s="289"/>
      <c r="F85" s="289"/>
      <c r="G85" s="289"/>
      <c r="H85" s="289"/>
      <c r="I85" s="289"/>
      <c r="J85" s="289"/>
      <c r="K85" s="289"/>
      <c r="L85" s="289"/>
      <c r="M85" s="289"/>
      <c r="N85" s="289">
        <f>N84</f>
        <v>12</v>
      </c>
      <c r="O85" s="289"/>
      <c r="P85" s="289"/>
      <c r="Q85" s="289"/>
      <c r="R85" s="289"/>
      <c r="S85" s="289"/>
      <c r="T85" s="289"/>
      <c r="U85" s="289"/>
      <c r="V85" s="289"/>
      <c r="W85" s="289"/>
      <c r="X85" s="289"/>
      <c r="Y85" s="405">
        <f>Y84</f>
        <v>0</v>
      </c>
      <c r="Z85" s="405">
        <f>Z84</f>
        <v>0</v>
      </c>
      <c r="AA85" s="405">
        <f t="shared" ref="AA85:AB85" si="20">AA84</f>
        <v>0</v>
      </c>
      <c r="AB85" s="405">
        <f t="shared" si="20"/>
        <v>0</v>
      </c>
      <c r="AC85" s="291"/>
    </row>
    <row r="86" spans="1:29" s="277" customFormat="1" ht="15.5" hidden="1" outlineLevel="1">
      <c r="A86" s="502"/>
      <c r="B86" s="309"/>
      <c r="C86" s="299"/>
      <c r="D86" s="285"/>
      <c r="E86" s="285"/>
      <c r="F86" s="285"/>
      <c r="G86" s="285"/>
      <c r="H86" s="285"/>
      <c r="I86" s="285"/>
      <c r="J86" s="285"/>
      <c r="K86" s="285"/>
      <c r="L86" s="285"/>
      <c r="M86" s="285"/>
      <c r="N86" s="285"/>
      <c r="O86" s="285"/>
      <c r="P86" s="285"/>
      <c r="Q86" s="285"/>
      <c r="R86" s="285"/>
      <c r="S86" s="285"/>
      <c r="T86" s="285"/>
      <c r="U86" s="285"/>
      <c r="V86" s="285"/>
      <c r="W86" s="285"/>
      <c r="X86" s="285"/>
      <c r="Y86" s="416"/>
      <c r="Z86" s="406"/>
      <c r="AA86" s="406"/>
      <c r="AB86" s="406"/>
      <c r="AC86" s="300"/>
    </row>
    <row r="87" spans="1:29" s="277" customFormat="1" ht="15.5" hidden="1" outlineLevel="1">
      <c r="A87" s="502">
        <v>22</v>
      </c>
      <c r="B87" s="309" t="s">
        <v>9</v>
      </c>
      <c r="C87" s="285" t="s">
        <v>582</v>
      </c>
      <c r="D87" s="289"/>
      <c r="E87" s="289"/>
      <c r="F87" s="289"/>
      <c r="G87" s="289"/>
      <c r="H87" s="289"/>
      <c r="I87" s="289"/>
      <c r="J87" s="289"/>
      <c r="K87" s="289"/>
      <c r="L87" s="289"/>
      <c r="M87" s="289"/>
      <c r="N87" s="285"/>
      <c r="O87" s="289"/>
      <c r="P87" s="289"/>
      <c r="Q87" s="289"/>
      <c r="R87" s="289"/>
      <c r="S87" s="289"/>
      <c r="T87" s="289"/>
      <c r="U87" s="289"/>
      <c r="V87" s="289"/>
      <c r="W87" s="289"/>
      <c r="X87" s="289"/>
      <c r="Y87" s="404"/>
      <c r="Z87" s="409"/>
      <c r="AA87" s="409"/>
      <c r="AB87" s="409"/>
      <c r="AC87" s="290">
        <f>SUM(Y87:AB87)</f>
        <v>0</v>
      </c>
    </row>
    <row r="88" spans="1:29" s="277" customFormat="1" ht="15.5" hidden="1" outlineLevel="1">
      <c r="A88" s="502"/>
      <c r="B88" s="309" t="s">
        <v>212</v>
      </c>
      <c r="C88" s="285" t="s">
        <v>575</v>
      </c>
      <c r="D88" s="289"/>
      <c r="E88" s="289"/>
      <c r="F88" s="289"/>
      <c r="G88" s="289"/>
      <c r="H88" s="289"/>
      <c r="I88" s="289"/>
      <c r="J88" s="289"/>
      <c r="K88" s="289"/>
      <c r="L88" s="289"/>
      <c r="M88" s="289"/>
      <c r="N88" s="285"/>
      <c r="O88" s="289"/>
      <c r="P88" s="289"/>
      <c r="Q88" s="289"/>
      <c r="R88" s="289"/>
      <c r="S88" s="289"/>
      <c r="T88" s="289"/>
      <c r="U88" s="289"/>
      <c r="V88" s="289"/>
      <c r="W88" s="289"/>
      <c r="X88" s="289"/>
      <c r="Y88" s="405">
        <f>Y87</f>
        <v>0</v>
      </c>
      <c r="Z88" s="405">
        <f>Z87</f>
        <v>0</v>
      </c>
      <c r="AA88" s="405">
        <f t="shared" ref="AA88:AB88" si="21">AA87</f>
        <v>0</v>
      </c>
      <c r="AB88" s="405">
        <f t="shared" si="21"/>
        <v>0</v>
      </c>
      <c r="AC88" s="300"/>
    </row>
    <row r="89" spans="1:29" s="277" customFormat="1" ht="15.5" hidden="1" outlineLevel="1">
      <c r="A89" s="502"/>
      <c r="B89" s="309"/>
      <c r="C89" s="299"/>
      <c r="D89" s="285"/>
      <c r="E89" s="285"/>
      <c r="F89" s="285"/>
      <c r="G89" s="285"/>
      <c r="H89" s="285"/>
      <c r="I89" s="285"/>
      <c r="J89" s="285"/>
      <c r="K89" s="285"/>
      <c r="L89" s="285"/>
      <c r="M89" s="285"/>
      <c r="N89" s="285"/>
      <c r="O89" s="285"/>
      <c r="P89" s="285"/>
      <c r="Q89" s="285"/>
      <c r="R89" s="285"/>
      <c r="S89" s="285"/>
      <c r="T89" s="285"/>
      <c r="U89" s="285"/>
      <c r="V89" s="285"/>
      <c r="W89" s="285"/>
      <c r="X89" s="285"/>
      <c r="Y89" s="406"/>
      <c r="Z89" s="406"/>
      <c r="AA89" s="406"/>
      <c r="AB89" s="406"/>
      <c r="AC89" s="300"/>
    </row>
    <row r="90" spans="1:29" s="287" customFormat="1" ht="15.5" hidden="1" outlineLevel="1">
      <c r="A90" s="503"/>
      <c r="B90" s="282" t="s">
        <v>14</v>
      </c>
      <c r="C90" s="283"/>
      <c r="D90" s="284"/>
      <c r="E90" s="284"/>
      <c r="F90" s="284"/>
      <c r="G90" s="284"/>
      <c r="H90" s="284"/>
      <c r="I90" s="284"/>
      <c r="J90" s="284"/>
      <c r="K90" s="284"/>
      <c r="L90" s="284"/>
      <c r="M90" s="284"/>
      <c r="N90" s="284"/>
      <c r="O90" s="284"/>
      <c r="P90" s="283"/>
      <c r="Q90" s="283"/>
      <c r="R90" s="283"/>
      <c r="S90" s="283"/>
      <c r="T90" s="283"/>
      <c r="U90" s="283"/>
      <c r="V90" s="283"/>
      <c r="W90" s="283"/>
      <c r="X90" s="283"/>
      <c r="Y90" s="408"/>
      <c r="Z90" s="408"/>
      <c r="AA90" s="408"/>
      <c r="AB90" s="408"/>
      <c r="AC90" s="286"/>
    </row>
    <row r="91" spans="1:29" s="277" customFormat="1" ht="15.5" hidden="1" outlineLevel="1">
      <c r="A91" s="502">
        <v>23</v>
      </c>
      <c r="B91" s="309" t="s">
        <v>14</v>
      </c>
      <c r="C91" s="285" t="s">
        <v>582</v>
      </c>
      <c r="D91" s="289"/>
      <c r="E91" s="289"/>
      <c r="F91" s="289"/>
      <c r="G91" s="289"/>
      <c r="H91" s="289"/>
      <c r="I91" s="289"/>
      <c r="J91" s="289"/>
      <c r="K91" s="289"/>
      <c r="L91" s="289"/>
      <c r="M91" s="289"/>
      <c r="N91" s="285"/>
      <c r="O91" s="289"/>
      <c r="P91" s="289"/>
      <c r="Q91" s="289"/>
      <c r="R91" s="289"/>
      <c r="S91" s="289"/>
      <c r="T91" s="289"/>
      <c r="U91" s="289"/>
      <c r="V91" s="289"/>
      <c r="W91" s="289"/>
      <c r="X91" s="289"/>
      <c r="Y91" s="404"/>
      <c r="Z91" s="404"/>
      <c r="AA91" s="404"/>
      <c r="AB91" s="404"/>
      <c r="AC91" s="290">
        <f>SUM(Y91:AB91)</f>
        <v>0</v>
      </c>
    </row>
    <row r="92" spans="1:29" s="277" customFormat="1" ht="15.5" hidden="1" outlineLevel="1">
      <c r="A92" s="502"/>
      <c r="B92" s="309" t="s">
        <v>212</v>
      </c>
      <c r="C92" s="285" t="s">
        <v>575</v>
      </c>
      <c r="D92" s="289"/>
      <c r="E92" s="289"/>
      <c r="F92" s="289"/>
      <c r="G92" s="289"/>
      <c r="H92" s="289"/>
      <c r="I92" s="289"/>
      <c r="J92" s="289"/>
      <c r="K92" s="289"/>
      <c r="L92" s="289"/>
      <c r="M92" s="289"/>
      <c r="N92" s="462"/>
      <c r="O92" s="289"/>
      <c r="P92" s="289"/>
      <c r="Q92" s="289"/>
      <c r="R92" s="289"/>
      <c r="S92" s="289"/>
      <c r="T92" s="289"/>
      <c r="U92" s="289"/>
      <c r="V92" s="289"/>
      <c r="W92" s="289"/>
      <c r="X92" s="289"/>
      <c r="Y92" s="405">
        <f>Y91</f>
        <v>0</v>
      </c>
      <c r="Z92" s="405">
        <f>Z91</f>
        <v>0</v>
      </c>
      <c r="AA92" s="405">
        <f t="shared" ref="AA92:AB92" si="22">AA91</f>
        <v>0</v>
      </c>
      <c r="AB92" s="405">
        <f t="shared" si="22"/>
        <v>0</v>
      </c>
      <c r="AC92" s="291"/>
    </row>
    <row r="93" spans="1:29" s="277" customFormat="1" ht="15.5" hidden="1" outlineLevel="1">
      <c r="A93" s="502"/>
      <c r="B93" s="309"/>
      <c r="C93" s="299"/>
      <c r="D93" s="285"/>
      <c r="E93" s="285"/>
      <c r="F93" s="285"/>
      <c r="G93" s="285"/>
      <c r="H93" s="285"/>
      <c r="I93" s="285"/>
      <c r="J93" s="285"/>
      <c r="K93" s="285"/>
      <c r="L93" s="285"/>
      <c r="M93" s="285"/>
      <c r="N93" s="285"/>
      <c r="O93" s="285"/>
      <c r="P93" s="285"/>
      <c r="Q93" s="285"/>
      <c r="R93" s="285"/>
      <c r="S93" s="285"/>
      <c r="T93" s="285"/>
      <c r="U93" s="285"/>
      <c r="V93" s="285"/>
      <c r="W93" s="285"/>
      <c r="X93" s="285"/>
      <c r="Y93" s="406"/>
      <c r="Z93" s="406"/>
      <c r="AA93" s="406"/>
      <c r="AB93" s="406"/>
      <c r="AC93" s="300"/>
    </row>
    <row r="94" spans="1:29" s="287" customFormat="1" ht="15.5" hidden="1" outlineLevel="1">
      <c r="A94" s="503"/>
      <c r="B94" s="282" t="s">
        <v>486</v>
      </c>
      <c r="C94" s="283"/>
      <c r="D94" s="284"/>
      <c r="E94" s="284"/>
      <c r="F94" s="284"/>
      <c r="G94" s="284"/>
      <c r="H94" s="284"/>
      <c r="I94" s="284"/>
      <c r="J94" s="284"/>
      <c r="K94" s="284"/>
      <c r="L94" s="284"/>
      <c r="M94" s="284"/>
      <c r="N94" s="284"/>
      <c r="O94" s="284"/>
      <c r="P94" s="283"/>
      <c r="Q94" s="283"/>
      <c r="R94" s="283"/>
      <c r="S94" s="283"/>
      <c r="T94" s="283"/>
      <c r="U94" s="283"/>
      <c r="V94" s="283"/>
      <c r="W94" s="283"/>
      <c r="X94" s="283"/>
      <c r="Y94" s="408"/>
      <c r="Z94" s="408"/>
      <c r="AA94" s="408"/>
      <c r="AB94" s="408"/>
      <c r="AC94" s="286"/>
    </row>
    <row r="95" spans="1:29" s="277" customFormat="1" ht="15.5" hidden="1" outlineLevel="1">
      <c r="A95" s="502">
        <v>24</v>
      </c>
      <c r="B95" s="309" t="s">
        <v>14</v>
      </c>
      <c r="C95" s="285" t="s">
        <v>582</v>
      </c>
      <c r="D95" s="289"/>
      <c r="E95" s="289"/>
      <c r="F95" s="289"/>
      <c r="G95" s="289"/>
      <c r="H95" s="289"/>
      <c r="I95" s="289"/>
      <c r="J95" s="289"/>
      <c r="K95" s="289"/>
      <c r="L95" s="289"/>
      <c r="M95" s="289"/>
      <c r="N95" s="285"/>
      <c r="O95" s="289"/>
      <c r="P95" s="289"/>
      <c r="Q95" s="289"/>
      <c r="R95" s="289"/>
      <c r="S95" s="289"/>
      <c r="T95" s="289"/>
      <c r="U95" s="289"/>
      <c r="V95" s="289"/>
      <c r="W95" s="289"/>
      <c r="X95" s="289"/>
      <c r="Y95" s="404"/>
      <c r="Z95" s="404"/>
      <c r="AA95" s="404"/>
      <c r="AB95" s="404"/>
      <c r="AC95" s="290">
        <f>SUM(Y95:AB95)</f>
        <v>0</v>
      </c>
    </row>
    <row r="96" spans="1:29" s="277" customFormat="1" ht="15.5" hidden="1" outlineLevel="1">
      <c r="A96" s="502"/>
      <c r="B96" s="309" t="s">
        <v>212</v>
      </c>
      <c r="C96" s="285" t="s">
        <v>575</v>
      </c>
      <c r="D96" s="289"/>
      <c r="E96" s="289"/>
      <c r="F96" s="289"/>
      <c r="G96" s="289"/>
      <c r="H96" s="289"/>
      <c r="I96" s="289"/>
      <c r="J96" s="289"/>
      <c r="K96" s="289"/>
      <c r="L96" s="289"/>
      <c r="M96" s="289"/>
      <c r="N96" s="462"/>
      <c r="O96" s="289"/>
      <c r="P96" s="289"/>
      <c r="Q96" s="289"/>
      <c r="R96" s="289"/>
      <c r="S96" s="289"/>
      <c r="T96" s="289"/>
      <c r="U96" s="289"/>
      <c r="V96" s="289"/>
      <c r="W96" s="289"/>
      <c r="X96" s="289"/>
      <c r="Y96" s="405">
        <f>Y95</f>
        <v>0</v>
      </c>
      <c r="Z96" s="405">
        <f>Z95</f>
        <v>0</v>
      </c>
      <c r="AA96" s="405">
        <f t="shared" ref="AA96:AB96" si="23">AA95</f>
        <v>0</v>
      </c>
      <c r="AB96" s="405">
        <f t="shared" si="23"/>
        <v>0</v>
      </c>
      <c r="AC96" s="291"/>
    </row>
    <row r="97" spans="1:29" s="277" customFormat="1" ht="15.5" hidden="1" outlineLevel="1">
      <c r="A97" s="502"/>
      <c r="B97" s="309"/>
      <c r="C97" s="299"/>
      <c r="D97" s="285"/>
      <c r="E97" s="285"/>
      <c r="F97" s="285"/>
      <c r="G97" s="285"/>
      <c r="H97" s="285"/>
      <c r="I97" s="285"/>
      <c r="J97" s="285"/>
      <c r="K97" s="285"/>
      <c r="L97" s="285"/>
      <c r="M97" s="285"/>
      <c r="N97" s="285"/>
      <c r="O97" s="285"/>
      <c r="P97" s="285"/>
      <c r="Q97" s="285"/>
      <c r="R97" s="285"/>
      <c r="S97" s="285"/>
      <c r="T97" s="285"/>
      <c r="U97" s="285"/>
      <c r="V97" s="285"/>
      <c r="W97" s="285"/>
      <c r="X97" s="285"/>
      <c r="Y97" s="406"/>
      <c r="Z97" s="406"/>
      <c r="AA97" s="406"/>
      <c r="AB97" s="406"/>
      <c r="AC97" s="300"/>
    </row>
    <row r="98" spans="1:29" s="277" customFormat="1" ht="15.5" hidden="1" outlineLevel="1">
      <c r="A98" s="502">
        <v>25</v>
      </c>
      <c r="B98" s="308" t="s">
        <v>21</v>
      </c>
      <c r="C98" s="285" t="s">
        <v>582</v>
      </c>
      <c r="D98" s="289"/>
      <c r="E98" s="289"/>
      <c r="F98" s="289"/>
      <c r="G98" s="289"/>
      <c r="H98" s="289"/>
      <c r="I98" s="289"/>
      <c r="J98" s="289"/>
      <c r="K98" s="289"/>
      <c r="L98" s="289"/>
      <c r="M98" s="289"/>
      <c r="N98" s="289">
        <v>0</v>
      </c>
      <c r="O98" s="289"/>
      <c r="P98" s="289"/>
      <c r="Q98" s="289"/>
      <c r="R98" s="289"/>
      <c r="S98" s="289"/>
      <c r="T98" s="289"/>
      <c r="U98" s="289"/>
      <c r="V98" s="289"/>
      <c r="W98" s="289"/>
      <c r="X98" s="289"/>
      <c r="Y98" s="409"/>
      <c r="Z98" s="409"/>
      <c r="AA98" s="409"/>
      <c r="AB98" s="409"/>
      <c r="AC98" s="290">
        <f>SUM(Y98:AB98)</f>
        <v>0</v>
      </c>
    </row>
    <row r="99" spans="1:29" s="277" customFormat="1" ht="15.5" hidden="1" outlineLevel="1">
      <c r="A99" s="502"/>
      <c r="B99" s="309" t="s">
        <v>212</v>
      </c>
      <c r="C99" s="285" t="s">
        <v>575</v>
      </c>
      <c r="D99" s="289"/>
      <c r="E99" s="289"/>
      <c r="F99" s="289"/>
      <c r="G99" s="289"/>
      <c r="H99" s="289"/>
      <c r="I99" s="289"/>
      <c r="J99" s="289"/>
      <c r="K99" s="289"/>
      <c r="L99" s="289"/>
      <c r="M99" s="289"/>
      <c r="N99" s="289">
        <f>N98</f>
        <v>0</v>
      </c>
      <c r="O99" s="289"/>
      <c r="P99" s="289"/>
      <c r="Q99" s="289"/>
      <c r="R99" s="289"/>
      <c r="S99" s="289"/>
      <c r="T99" s="289"/>
      <c r="U99" s="289"/>
      <c r="V99" s="289"/>
      <c r="W99" s="289"/>
      <c r="X99" s="289"/>
      <c r="Y99" s="405">
        <f>Y98</f>
        <v>0</v>
      </c>
      <c r="Z99" s="405">
        <f>Z98</f>
        <v>0</v>
      </c>
      <c r="AA99" s="405">
        <f t="shared" ref="AA99:AB99" si="24">AA98</f>
        <v>0</v>
      </c>
      <c r="AB99" s="405">
        <f t="shared" si="24"/>
        <v>0</v>
      </c>
      <c r="AC99" s="305"/>
    </row>
    <row r="100" spans="1:29" s="277" customFormat="1" ht="15.5" hidden="1" outlineLevel="1">
      <c r="A100" s="502"/>
      <c r="B100" s="308"/>
      <c r="C100" s="306"/>
      <c r="D100" s="285"/>
      <c r="E100" s="285"/>
      <c r="F100" s="285"/>
      <c r="G100" s="285"/>
      <c r="H100" s="285"/>
      <c r="I100" s="285"/>
      <c r="J100" s="285"/>
      <c r="K100" s="285"/>
      <c r="L100" s="285"/>
      <c r="M100" s="285"/>
      <c r="N100" s="285"/>
      <c r="O100" s="285"/>
      <c r="P100" s="285"/>
      <c r="Q100" s="285"/>
      <c r="R100" s="285"/>
      <c r="S100" s="285"/>
      <c r="T100" s="285"/>
      <c r="U100" s="285"/>
      <c r="V100" s="285"/>
      <c r="W100" s="285"/>
      <c r="X100" s="285"/>
      <c r="Y100" s="410"/>
      <c r="Z100" s="411"/>
      <c r="AA100" s="410"/>
      <c r="AB100" s="410"/>
      <c r="AC100" s="307"/>
    </row>
    <row r="101" spans="1:29" s="287" customFormat="1" ht="15.5" hidden="1" outlineLevel="1">
      <c r="A101" s="503"/>
      <c r="B101" s="282" t="s">
        <v>15</v>
      </c>
      <c r="C101" s="314"/>
      <c r="D101" s="284"/>
      <c r="E101" s="283"/>
      <c r="F101" s="283"/>
      <c r="G101" s="283"/>
      <c r="H101" s="283"/>
      <c r="I101" s="283"/>
      <c r="J101" s="283"/>
      <c r="K101" s="283"/>
      <c r="L101" s="283"/>
      <c r="M101" s="283"/>
      <c r="N101" s="285"/>
      <c r="O101" s="283"/>
      <c r="P101" s="283"/>
      <c r="Q101" s="283"/>
      <c r="R101" s="283"/>
      <c r="S101" s="283"/>
      <c r="T101" s="283"/>
      <c r="U101" s="283"/>
      <c r="V101" s="283"/>
      <c r="W101" s="283"/>
      <c r="X101" s="283"/>
      <c r="Y101" s="408"/>
      <c r="Z101" s="408"/>
      <c r="AA101" s="408"/>
      <c r="AB101" s="408"/>
      <c r="AC101" s="286"/>
    </row>
    <row r="102" spans="1:29" s="277" customFormat="1" ht="15.5" hidden="1" outlineLevel="1">
      <c r="A102" s="502">
        <v>26</v>
      </c>
      <c r="B102" s="315" t="s">
        <v>16</v>
      </c>
      <c r="C102" s="285" t="s">
        <v>582</v>
      </c>
      <c r="D102" s="289"/>
      <c r="E102" s="289"/>
      <c r="F102" s="289"/>
      <c r="G102" s="289"/>
      <c r="H102" s="289"/>
      <c r="I102" s="289"/>
      <c r="J102" s="289"/>
      <c r="K102" s="289"/>
      <c r="L102" s="289"/>
      <c r="M102" s="289"/>
      <c r="N102" s="289">
        <v>12</v>
      </c>
      <c r="O102" s="289"/>
      <c r="P102" s="289"/>
      <c r="Q102" s="289"/>
      <c r="R102" s="289"/>
      <c r="S102" s="289"/>
      <c r="T102" s="289"/>
      <c r="U102" s="289"/>
      <c r="V102" s="289"/>
      <c r="W102" s="289"/>
      <c r="X102" s="289"/>
      <c r="Y102" s="404"/>
      <c r="Z102" s="404"/>
      <c r="AA102" s="404"/>
      <c r="AB102" s="404"/>
      <c r="AC102" s="290">
        <f>SUM(Y102:AB102)</f>
        <v>0</v>
      </c>
    </row>
    <row r="103" spans="1:29" s="277" customFormat="1" ht="15.5" hidden="1" outlineLevel="1">
      <c r="A103" s="502"/>
      <c r="B103" s="309" t="s">
        <v>212</v>
      </c>
      <c r="C103" s="285" t="s">
        <v>575</v>
      </c>
      <c r="D103" s="289"/>
      <c r="E103" s="289"/>
      <c r="F103" s="289"/>
      <c r="G103" s="289"/>
      <c r="H103" s="289"/>
      <c r="I103" s="289"/>
      <c r="J103" s="289"/>
      <c r="K103" s="289"/>
      <c r="L103" s="289"/>
      <c r="M103" s="289"/>
      <c r="N103" s="289">
        <f>N102</f>
        <v>12</v>
      </c>
      <c r="O103" s="289"/>
      <c r="P103" s="289"/>
      <c r="Q103" s="289"/>
      <c r="R103" s="289"/>
      <c r="S103" s="289"/>
      <c r="T103" s="289"/>
      <c r="U103" s="289"/>
      <c r="V103" s="289"/>
      <c r="W103" s="289"/>
      <c r="X103" s="289"/>
      <c r="Y103" s="405">
        <f>Y102</f>
        <v>0</v>
      </c>
      <c r="Z103" s="405">
        <f>Z102</f>
        <v>0</v>
      </c>
      <c r="AA103" s="405">
        <f t="shared" ref="AA103:AB103" si="25">AA102</f>
        <v>0</v>
      </c>
      <c r="AB103" s="405">
        <f t="shared" si="25"/>
        <v>0</v>
      </c>
      <c r="AC103" s="300"/>
    </row>
    <row r="104" spans="1:29" s="303" customFormat="1" ht="15.5" hidden="1" outlineLevel="1">
      <c r="A104" s="505"/>
      <c r="B104" s="316"/>
      <c r="C104" s="285"/>
      <c r="D104" s="285"/>
      <c r="E104" s="285"/>
      <c r="F104" s="285"/>
      <c r="G104" s="285"/>
      <c r="H104" s="285"/>
      <c r="I104" s="285"/>
      <c r="J104" s="285"/>
      <c r="K104" s="285"/>
      <c r="L104" s="285"/>
      <c r="M104" s="285"/>
      <c r="N104" s="285"/>
      <c r="O104" s="285"/>
      <c r="P104" s="285"/>
      <c r="Q104" s="285"/>
      <c r="R104" s="285"/>
      <c r="S104" s="285"/>
      <c r="T104" s="285"/>
      <c r="U104" s="285"/>
      <c r="V104" s="285"/>
      <c r="W104" s="285"/>
      <c r="X104" s="285"/>
      <c r="Y104" s="417"/>
      <c r="Z104" s="418"/>
      <c r="AA104" s="418"/>
      <c r="AB104" s="418"/>
      <c r="AC104" s="291"/>
    </row>
    <row r="105" spans="1:29" s="277" customFormat="1" ht="15.5" hidden="1" outlineLevel="1">
      <c r="A105" s="502">
        <v>27</v>
      </c>
      <c r="B105" s="315" t="s">
        <v>17</v>
      </c>
      <c r="C105" s="285" t="s">
        <v>582</v>
      </c>
      <c r="D105" s="289"/>
      <c r="E105" s="289"/>
      <c r="F105" s="289"/>
      <c r="G105" s="289"/>
      <c r="H105" s="289"/>
      <c r="I105" s="289"/>
      <c r="J105" s="289"/>
      <c r="K105" s="289"/>
      <c r="L105" s="289"/>
      <c r="M105" s="289"/>
      <c r="N105" s="289">
        <v>12</v>
      </c>
      <c r="O105" s="289"/>
      <c r="P105" s="289"/>
      <c r="Q105" s="289"/>
      <c r="R105" s="289"/>
      <c r="S105" s="289"/>
      <c r="T105" s="289"/>
      <c r="U105" s="289"/>
      <c r="V105" s="289"/>
      <c r="W105" s="289"/>
      <c r="X105" s="289"/>
      <c r="Y105" s="404"/>
      <c r="Z105" s="404"/>
      <c r="AA105" s="404"/>
      <c r="AB105" s="404"/>
      <c r="AC105" s="290">
        <f>SUM(Y105:AB105)</f>
        <v>0</v>
      </c>
    </row>
    <row r="106" spans="1:29" s="277" customFormat="1" ht="15.5" hidden="1" outlineLevel="1">
      <c r="A106" s="502"/>
      <c r="B106" s="309" t="s">
        <v>212</v>
      </c>
      <c r="C106" s="285" t="s">
        <v>575</v>
      </c>
      <c r="D106" s="289"/>
      <c r="E106" s="289"/>
      <c r="F106" s="289"/>
      <c r="G106" s="289"/>
      <c r="H106" s="289"/>
      <c r="I106" s="289"/>
      <c r="J106" s="289"/>
      <c r="K106" s="289"/>
      <c r="L106" s="289"/>
      <c r="M106" s="289"/>
      <c r="N106" s="289">
        <f>N105</f>
        <v>12</v>
      </c>
      <c r="O106" s="289"/>
      <c r="P106" s="289"/>
      <c r="Q106" s="289"/>
      <c r="R106" s="289"/>
      <c r="S106" s="289"/>
      <c r="T106" s="289"/>
      <c r="U106" s="289"/>
      <c r="V106" s="289"/>
      <c r="W106" s="289"/>
      <c r="X106" s="289"/>
      <c r="Y106" s="405">
        <f>Y105</f>
        <v>0</v>
      </c>
      <c r="Z106" s="405">
        <f>Z105</f>
        <v>0</v>
      </c>
      <c r="AA106" s="405">
        <f>AA105</f>
        <v>0</v>
      </c>
      <c r="AB106" s="405">
        <f>AB105</f>
        <v>0</v>
      </c>
      <c r="AC106" s="300"/>
    </row>
    <row r="107" spans="1:29" s="303" customFormat="1" ht="15.5" hidden="1" outlineLevel="1">
      <c r="A107" s="505"/>
      <c r="B107" s="317"/>
      <c r="C107" s="294"/>
      <c r="D107" s="285"/>
      <c r="E107" s="285"/>
      <c r="F107" s="285"/>
      <c r="G107" s="285"/>
      <c r="H107" s="285"/>
      <c r="I107" s="285"/>
      <c r="J107" s="285"/>
      <c r="K107" s="285"/>
      <c r="L107" s="285"/>
      <c r="M107" s="285"/>
      <c r="N107" s="294"/>
      <c r="O107" s="285"/>
      <c r="P107" s="285"/>
      <c r="Q107" s="285"/>
      <c r="R107" s="285"/>
      <c r="S107" s="285"/>
      <c r="T107" s="285"/>
      <c r="U107" s="285"/>
      <c r="V107" s="285"/>
      <c r="W107" s="285"/>
      <c r="X107" s="285"/>
      <c r="Y107" s="406"/>
      <c r="Z107" s="406"/>
      <c r="AA107" s="406"/>
      <c r="AB107" s="406"/>
      <c r="AC107" s="300"/>
    </row>
    <row r="108" spans="1:29" s="277" customFormat="1" ht="15.5" hidden="1" outlineLevel="1">
      <c r="A108" s="502">
        <v>28</v>
      </c>
      <c r="B108" s="315" t="s">
        <v>18</v>
      </c>
      <c r="C108" s="285" t="s">
        <v>582</v>
      </c>
      <c r="D108" s="289"/>
      <c r="E108" s="289"/>
      <c r="F108" s="289"/>
      <c r="G108" s="289"/>
      <c r="H108" s="289"/>
      <c r="I108" s="289"/>
      <c r="J108" s="289"/>
      <c r="K108" s="289"/>
      <c r="L108" s="289"/>
      <c r="M108" s="289"/>
      <c r="N108" s="289">
        <v>0</v>
      </c>
      <c r="O108" s="289"/>
      <c r="P108" s="289"/>
      <c r="Q108" s="289"/>
      <c r="R108" s="289"/>
      <c r="S108" s="289"/>
      <c r="T108" s="289"/>
      <c r="U108" s="289"/>
      <c r="V108" s="289"/>
      <c r="W108" s="289"/>
      <c r="X108" s="289"/>
      <c r="Y108" s="404"/>
      <c r="Z108" s="404"/>
      <c r="AA108" s="404"/>
      <c r="AB108" s="404"/>
      <c r="AC108" s="290">
        <f>SUM(Y108:AB108)</f>
        <v>0</v>
      </c>
    </row>
    <row r="109" spans="1:29" s="277" customFormat="1" ht="15.5" hidden="1" outlineLevel="1">
      <c r="A109" s="502"/>
      <c r="B109" s="309" t="s">
        <v>212</v>
      </c>
      <c r="C109" s="285" t="s">
        <v>575</v>
      </c>
      <c r="D109" s="289"/>
      <c r="E109" s="289"/>
      <c r="F109" s="289"/>
      <c r="G109" s="289"/>
      <c r="H109" s="289"/>
      <c r="I109" s="289"/>
      <c r="J109" s="289"/>
      <c r="K109" s="289"/>
      <c r="L109" s="289"/>
      <c r="M109" s="289"/>
      <c r="N109" s="289">
        <f>N108</f>
        <v>0</v>
      </c>
      <c r="O109" s="289"/>
      <c r="P109" s="289"/>
      <c r="Q109" s="289"/>
      <c r="R109" s="289"/>
      <c r="S109" s="289"/>
      <c r="T109" s="289"/>
      <c r="U109" s="289"/>
      <c r="V109" s="289"/>
      <c r="W109" s="289"/>
      <c r="X109" s="289"/>
      <c r="Y109" s="405">
        <f>Y108</f>
        <v>0</v>
      </c>
      <c r="Z109" s="405">
        <f>Z108</f>
        <v>0</v>
      </c>
      <c r="AA109" s="405">
        <f t="shared" ref="AA109:AB109" si="26">AA108</f>
        <v>0</v>
      </c>
      <c r="AB109" s="405">
        <f t="shared" si="26"/>
        <v>0</v>
      </c>
      <c r="AC109" s="291"/>
    </row>
    <row r="110" spans="1:29" s="303" customFormat="1" ht="15.5" hidden="1" outlineLevel="1">
      <c r="A110" s="505"/>
      <c r="B110" s="316"/>
      <c r="C110" s="285"/>
      <c r="D110" s="285"/>
      <c r="E110" s="285"/>
      <c r="F110" s="285"/>
      <c r="G110" s="285"/>
      <c r="H110" s="285"/>
      <c r="I110" s="285"/>
      <c r="J110" s="285"/>
      <c r="K110" s="285"/>
      <c r="L110" s="285"/>
      <c r="M110" s="285"/>
      <c r="N110" s="285"/>
      <c r="O110" s="285"/>
      <c r="P110" s="285"/>
      <c r="Q110" s="285"/>
      <c r="R110" s="285"/>
      <c r="S110" s="285"/>
      <c r="T110" s="285"/>
      <c r="U110" s="285"/>
      <c r="V110" s="285"/>
      <c r="W110" s="285"/>
      <c r="X110" s="285"/>
      <c r="Y110" s="406"/>
      <c r="Z110" s="406"/>
      <c r="AA110" s="406"/>
      <c r="AB110" s="406"/>
      <c r="AC110" s="300"/>
    </row>
    <row r="111" spans="1:29" s="277" customFormat="1" ht="15.5" hidden="1" outlineLevel="1">
      <c r="A111" s="502">
        <v>29</v>
      </c>
      <c r="B111" s="318" t="s">
        <v>19</v>
      </c>
      <c r="C111" s="285" t="s">
        <v>582</v>
      </c>
      <c r="D111" s="289"/>
      <c r="E111" s="289"/>
      <c r="F111" s="289"/>
      <c r="G111" s="289"/>
      <c r="H111" s="289"/>
      <c r="I111" s="289"/>
      <c r="J111" s="289"/>
      <c r="K111" s="289"/>
      <c r="L111" s="289"/>
      <c r="M111" s="289"/>
      <c r="N111" s="289">
        <v>0</v>
      </c>
      <c r="O111" s="289"/>
      <c r="P111" s="289"/>
      <c r="Q111" s="289"/>
      <c r="R111" s="289"/>
      <c r="S111" s="289"/>
      <c r="T111" s="289"/>
      <c r="U111" s="289"/>
      <c r="V111" s="289"/>
      <c r="W111" s="289"/>
      <c r="X111" s="289"/>
      <c r="Y111" s="404"/>
      <c r="Z111" s="404"/>
      <c r="AA111" s="404"/>
      <c r="AB111" s="404"/>
      <c r="AC111" s="290">
        <f>SUM(Y111:AB111)</f>
        <v>0</v>
      </c>
    </row>
    <row r="112" spans="1:29" s="277" customFormat="1" ht="15.5" hidden="1" outlineLevel="1">
      <c r="A112" s="502"/>
      <c r="B112" s="318" t="s">
        <v>212</v>
      </c>
      <c r="C112" s="285" t="s">
        <v>575</v>
      </c>
      <c r="D112" s="289"/>
      <c r="E112" s="289"/>
      <c r="F112" s="289"/>
      <c r="G112" s="289"/>
      <c r="H112" s="289"/>
      <c r="I112" s="289"/>
      <c r="J112" s="289"/>
      <c r="K112" s="289"/>
      <c r="L112" s="289"/>
      <c r="M112" s="289"/>
      <c r="N112" s="289">
        <f>N111</f>
        <v>0</v>
      </c>
      <c r="O112" s="289"/>
      <c r="P112" s="289"/>
      <c r="Q112" s="289"/>
      <c r="R112" s="289"/>
      <c r="S112" s="289"/>
      <c r="T112" s="289"/>
      <c r="U112" s="289"/>
      <c r="V112" s="289"/>
      <c r="W112" s="289"/>
      <c r="X112" s="289"/>
      <c r="Y112" s="405">
        <f>Y111</f>
        <v>0</v>
      </c>
      <c r="Z112" s="405">
        <f t="shared" ref="Z112:AB112" si="27">Z111</f>
        <v>0</v>
      </c>
      <c r="AA112" s="405">
        <f t="shared" si="27"/>
        <v>0</v>
      </c>
      <c r="AB112" s="405">
        <f t="shared" si="27"/>
        <v>0</v>
      </c>
      <c r="AC112" s="498"/>
    </row>
    <row r="113" spans="1:29" s="277" customFormat="1" ht="15.5" hidden="1" outlineLevel="1">
      <c r="A113" s="502"/>
      <c r="B113" s="318"/>
      <c r="C113" s="285"/>
      <c r="D113" s="285"/>
      <c r="E113" s="285"/>
      <c r="F113" s="285"/>
      <c r="G113" s="285"/>
      <c r="H113" s="285"/>
      <c r="I113" s="285"/>
      <c r="J113" s="285"/>
      <c r="K113" s="285"/>
      <c r="L113" s="285"/>
      <c r="M113" s="285"/>
      <c r="N113" s="285"/>
      <c r="O113" s="285"/>
      <c r="P113" s="285"/>
      <c r="Q113" s="285"/>
      <c r="R113" s="285"/>
      <c r="S113" s="285"/>
      <c r="T113" s="285"/>
      <c r="U113" s="285"/>
      <c r="V113" s="285"/>
      <c r="W113" s="285"/>
      <c r="X113" s="285"/>
      <c r="Y113" s="285"/>
      <c r="Z113" s="406"/>
      <c r="AA113" s="406"/>
      <c r="AB113" s="406"/>
      <c r="AC113" s="307"/>
    </row>
    <row r="114" spans="1:29" s="277" customFormat="1" ht="15.5" hidden="1" outlineLevel="1">
      <c r="A114" s="502">
        <v>30</v>
      </c>
      <c r="B114" s="318" t="s">
        <v>487</v>
      </c>
      <c r="C114" s="285" t="s">
        <v>582</v>
      </c>
      <c r="D114" s="289"/>
      <c r="E114" s="289"/>
      <c r="F114" s="289"/>
      <c r="G114" s="289"/>
      <c r="H114" s="289"/>
      <c r="I114" s="289"/>
      <c r="J114" s="289"/>
      <c r="K114" s="289"/>
      <c r="L114" s="289"/>
      <c r="M114" s="289"/>
      <c r="N114" s="289">
        <v>0</v>
      </c>
      <c r="O114" s="289"/>
      <c r="P114" s="289"/>
      <c r="Q114" s="289"/>
      <c r="R114" s="289"/>
      <c r="S114" s="289"/>
      <c r="T114" s="289"/>
      <c r="U114" s="289"/>
      <c r="V114" s="289"/>
      <c r="W114" s="289"/>
      <c r="X114" s="289"/>
      <c r="Y114" s="404"/>
      <c r="Z114" s="404"/>
      <c r="AA114" s="404"/>
      <c r="AB114" s="404"/>
      <c r="AC114" s="290">
        <f>SUM(Y114:AB114)</f>
        <v>0</v>
      </c>
    </row>
    <row r="115" spans="1:29" s="277" customFormat="1" ht="15.5" hidden="1" outlineLevel="1">
      <c r="A115" s="502"/>
      <c r="B115" s="318" t="s">
        <v>212</v>
      </c>
      <c r="C115" s="285" t="s">
        <v>575</v>
      </c>
      <c r="D115" s="289"/>
      <c r="E115" s="289"/>
      <c r="F115" s="289"/>
      <c r="G115" s="289"/>
      <c r="H115" s="289"/>
      <c r="I115" s="289"/>
      <c r="J115" s="289"/>
      <c r="K115" s="289"/>
      <c r="L115" s="289"/>
      <c r="M115" s="289"/>
      <c r="N115" s="289">
        <f>N114</f>
        <v>0</v>
      </c>
      <c r="O115" s="289"/>
      <c r="P115" s="289"/>
      <c r="Q115" s="289"/>
      <c r="R115" s="289"/>
      <c r="S115" s="289"/>
      <c r="T115" s="289"/>
      <c r="U115" s="289"/>
      <c r="V115" s="289"/>
      <c r="W115" s="289"/>
      <c r="X115" s="289"/>
      <c r="Y115" s="405">
        <f>Y114</f>
        <v>0</v>
      </c>
      <c r="Z115" s="405">
        <f t="shared" ref="Z115:AB115" si="28">Z114</f>
        <v>0</v>
      </c>
      <c r="AA115" s="405">
        <f t="shared" si="28"/>
        <v>0</v>
      </c>
      <c r="AB115" s="405">
        <f t="shared" si="28"/>
        <v>0</v>
      </c>
      <c r="AC115" s="498"/>
    </row>
    <row r="116" spans="1:29" s="277" customFormat="1" ht="15.5" hidden="1" outlineLevel="1">
      <c r="A116" s="502"/>
      <c r="B116" s="318"/>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406"/>
      <c r="AA116" s="406"/>
      <c r="AB116" s="406"/>
      <c r="AC116" s="307"/>
    </row>
    <row r="117" spans="1:29" s="277" customFormat="1" ht="15.5" hidden="1" outlineLevel="1">
      <c r="A117" s="502"/>
      <c r="B117" s="282" t="s">
        <v>488</v>
      </c>
      <c r="C117" s="285"/>
      <c r="D117" s="285"/>
      <c r="E117" s="285"/>
      <c r="F117" s="285"/>
      <c r="G117" s="285"/>
      <c r="H117" s="285"/>
      <c r="I117" s="285"/>
      <c r="J117" s="285"/>
      <c r="K117" s="285"/>
      <c r="L117" s="285"/>
      <c r="M117" s="285"/>
      <c r="N117" s="285"/>
      <c r="O117" s="285"/>
      <c r="P117" s="285"/>
      <c r="Q117" s="285"/>
      <c r="R117" s="285"/>
      <c r="S117" s="285"/>
      <c r="T117" s="285"/>
      <c r="U117" s="285"/>
      <c r="V117" s="285"/>
      <c r="W117" s="285"/>
      <c r="X117" s="285"/>
      <c r="Y117" s="285"/>
      <c r="Z117" s="406"/>
      <c r="AA117" s="406"/>
      <c r="AB117" s="406"/>
      <c r="AC117" s="307"/>
    </row>
    <row r="118" spans="1:29" s="277" customFormat="1" ht="15.5" hidden="1" outlineLevel="1">
      <c r="A118" s="502">
        <v>31</v>
      </c>
      <c r="B118" s="318" t="s">
        <v>489</v>
      </c>
      <c r="C118" s="285" t="s">
        <v>582</v>
      </c>
      <c r="D118" s="289"/>
      <c r="E118" s="289"/>
      <c r="F118" s="289"/>
      <c r="G118" s="289"/>
      <c r="H118" s="289"/>
      <c r="I118" s="289"/>
      <c r="J118" s="289"/>
      <c r="K118" s="289"/>
      <c r="L118" s="289"/>
      <c r="M118" s="289"/>
      <c r="N118" s="289">
        <v>0</v>
      </c>
      <c r="O118" s="289"/>
      <c r="P118" s="289"/>
      <c r="Q118" s="289"/>
      <c r="R118" s="289"/>
      <c r="S118" s="289"/>
      <c r="T118" s="289"/>
      <c r="U118" s="289"/>
      <c r="V118" s="289"/>
      <c r="W118" s="289"/>
      <c r="X118" s="289"/>
      <c r="Y118" s="404"/>
      <c r="Z118" s="404"/>
      <c r="AA118" s="404"/>
      <c r="AB118" s="404"/>
      <c r="AC118" s="290">
        <f>SUM(Y118:AB118)</f>
        <v>0</v>
      </c>
    </row>
    <row r="119" spans="1:29" s="277" customFormat="1" ht="15.5" hidden="1" outlineLevel="1">
      <c r="A119" s="502"/>
      <c r="B119" s="318" t="s">
        <v>212</v>
      </c>
      <c r="C119" s="285" t="s">
        <v>575</v>
      </c>
      <c r="D119" s="289"/>
      <c r="E119" s="289"/>
      <c r="F119" s="289"/>
      <c r="G119" s="289"/>
      <c r="H119" s="289"/>
      <c r="I119" s="289"/>
      <c r="J119" s="289"/>
      <c r="K119" s="289"/>
      <c r="L119" s="289"/>
      <c r="M119" s="289"/>
      <c r="N119" s="289">
        <f>N118</f>
        <v>0</v>
      </c>
      <c r="O119" s="289"/>
      <c r="P119" s="289"/>
      <c r="Q119" s="289"/>
      <c r="R119" s="289"/>
      <c r="S119" s="289"/>
      <c r="T119" s="289"/>
      <c r="U119" s="289"/>
      <c r="V119" s="289"/>
      <c r="W119" s="289"/>
      <c r="X119" s="289"/>
      <c r="Y119" s="405">
        <f>Y118</f>
        <v>0</v>
      </c>
      <c r="Z119" s="405">
        <f t="shared" ref="Z119:AB119" si="29">Z118</f>
        <v>0</v>
      </c>
      <c r="AA119" s="405">
        <f t="shared" si="29"/>
        <v>0</v>
      </c>
      <c r="AB119" s="405">
        <f t="shared" si="29"/>
        <v>0</v>
      </c>
      <c r="AC119" s="498"/>
    </row>
    <row r="120" spans="1:29" s="277" customFormat="1" ht="15.5" hidden="1" outlineLevel="1">
      <c r="A120" s="502"/>
      <c r="B120" s="318"/>
      <c r="C120" s="285"/>
      <c r="D120" s="285"/>
      <c r="E120" s="285"/>
      <c r="F120" s="285"/>
      <c r="G120" s="285"/>
      <c r="H120" s="285"/>
      <c r="I120" s="285"/>
      <c r="J120" s="285"/>
      <c r="K120" s="285"/>
      <c r="L120" s="285"/>
      <c r="M120" s="285"/>
      <c r="N120" s="285"/>
      <c r="O120" s="285"/>
      <c r="P120" s="285"/>
      <c r="Q120" s="285"/>
      <c r="R120" s="285"/>
      <c r="S120" s="285"/>
      <c r="T120" s="285"/>
      <c r="U120" s="285"/>
      <c r="V120" s="285"/>
      <c r="W120" s="285"/>
      <c r="X120" s="285"/>
      <c r="Y120" s="406"/>
      <c r="Z120" s="406"/>
      <c r="AA120" s="406"/>
      <c r="AB120" s="406"/>
      <c r="AC120" s="307"/>
    </row>
    <row r="121" spans="1:29" s="277" customFormat="1" ht="15.5" hidden="1" outlineLevel="1">
      <c r="A121" s="502">
        <v>32</v>
      </c>
      <c r="B121" s="318" t="s">
        <v>490</v>
      </c>
      <c r="C121" s="285" t="s">
        <v>582</v>
      </c>
      <c r="D121" s="289"/>
      <c r="E121" s="289"/>
      <c r="F121" s="289"/>
      <c r="G121" s="289"/>
      <c r="H121" s="289"/>
      <c r="I121" s="289"/>
      <c r="J121" s="289"/>
      <c r="K121" s="289"/>
      <c r="L121" s="289"/>
      <c r="M121" s="289"/>
      <c r="N121" s="289">
        <v>0</v>
      </c>
      <c r="O121" s="289"/>
      <c r="P121" s="289"/>
      <c r="Q121" s="289"/>
      <c r="R121" s="289"/>
      <c r="S121" s="289"/>
      <c r="T121" s="289"/>
      <c r="U121" s="289"/>
      <c r="V121" s="289"/>
      <c r="W121" s="289"/>
      <c r="X121" s="289"/>
      <c r="Y121" s="404"/>
      <c r="Z121" s="404"/>
      <c r="AA121" s="404"/>
      <c r="AB121" s="404"/>
      <c r="AC121" s="290">
        <f>SUM(Y121:AB121)</f>
        <v>0</v>
      </c>
    </row>
    <row r="122" spans="1:29" s="277" customFormat="1" ht="15.5" hidden="1" outlineLevel="1">
      <c r="A122" s="502"/>
      <c r="B122" s="318" t="s">
        <v>212</v>
      </c>
      <c r="C122" s="285" t="s">
        <v>575</v>
      </c>
      <c r="D122" s="289"/>
      <c r="E122" s="289"/>
      <c r="F122" s="289"/>
      <c r="G122" s="289"/>
      <c r="H122" s="289"/>
      <c r="I122" s="289"/>
      <c r="J122" s="289"/>
      <c r="K122" s="289"/>
      <c r="L122" s="289"/>
      <c r="M122" s="289"/>
      <c r="N122" s="289">
        <f>N121</f>
        <v>0</v>
      </c>
      <c r="O122" s="289"/>
      <c r="P122" s="289"/>
      <c r="Q122" s="289"/>
      <c r="R122" s="289"/>
      <c r="S122" s="289"/>
      <c r="T122" s="289"/>
      <c r="U122" s="289"/>
      <c r="V122" s="289"/>
      <c r="W122" s="289"/>
      <c r="X122" s="289"/>
      <c r="Y122" s="405">
        <f>Y121</f>
        <v>0</v>
      </c>
      <c r="Z122" s="405">
        <f t="shared" ref="Z122:AB122" si="30">Z121</f>
        <v>0</v>
      </c>
      <c r="AA122" s="405">
        <f t="shared" si="30"/>
        <v>0</v>
      </c>
      <c r="AB122" s="405">
        <f t="shared" si="30"/>
        <v>0</v>
      </c>
      <c r="AC122" s="498"/>
    </row>
    <row r="123" spans="1:29" s="277" customFormat="1" ht="15.5" hidden="1" outlineLevel="1">
      <c r="A123" s="502"/>
      <c r="B123" s="318"/>
      <c r="C123" s="285"/>
      <c r="D123" s="285"/>
      <c r="E123" s="285"/>
      <c r="F123" s="285"/>
      <c r="G123" s="285"/>
      <c r="H123" s="285"/>
      <c r="I123" s="285"/>
      <c r="J123" s="285"/>
      <c r="K123" s="285"/>
      <c r="L123" s="285"/>
      <c r="M123" s="285"/>
      <c r="N123" s="285"/>
      <c r="O123" s="285"/>
      <c r="P123" s="285"/>
      <c r="Q123" s="285"/>
      <c r="R123" s="285"/>
      <c r="S123" s="285"/>
      <c r="T123" s="285"/>
      <c r="U123" s="285"/>
      <c r="V123" s="285"/>
      <c r="W123" s="285"/>
      <c r="X123" s="285"/>
      <c r="Y123" s="406"/>
      <c r="Z123" s="406"/>
      <c r="AA123" s="406"/>
      <c r="AB123" s="406"/>
      <c r="AC123" s="307"/>
    </row>
    <row r="124" spans="1:29" s="277" customFormat="1" ht="15.5" hidden="1" outlineLevel="1">
      <c r="A124" s="502">
        <v>33</v>
      </c>
      <c r="B124" s="318" t="s">
        <v>491</v>
      </c>
      <c r="C124" s="285" t="s">
        <v>582</v>
      </c>
      <c r="D124" s="289"/>
      <c r="E124" s="289"/>
      <c r="F124" s="289"/>
      <c r="G124" s="289"/>
      <c r="H124" s="289"/>
      <c r="I124" s="289"/>
      <c r="J124" s="289"/>
      <c r="K124" s="289"/>
      <c r="L124" s="289"/>
      <c r="M124" s="289"/>
      <c r="N124" s="289">
        <v>12</v>
      </c>
      <c r="O124" s="289"/>
      <c r="P124" s="289"/>
      <c r="Q124" s="289"/>
      <c r="R124" s="289"/>
      <c r="S124" s="289"/>
      <c r="T124" s="289"/>
      <c r="U124" s="289"/>
      <c r="V124" s="289"/>
      <c r="W124" s="289"/>
      <c r="X124" s="289"/>
      <c r="Y124" s="404"/>
      <c r="Z124" s="404"/>
      <c r="AA124" s="404"/>
      <c r="AB124" s="404"/>
      <c r="AC124" s="290">
        <f>SUM(Y124:AB124)</f>
        <v>0</v>
      </c>
    </row>
    <row r="125" spans="1:29" s="277" customFormat="1" ht="15.5" hidden="1" outlineLevel="1">
      <c r="A125" s="502"/>
      <c r="B125" s="318" t="s">
        <v>212</v>
      </c>
      <c r="C125" s="285" t="s">
        <v>575</v>
      </c>
      <c r="D125" s="289"/>
      <c r="E125" s="289"/>
      <c r="F125" s="289"/>
      <c r="G125" s="289"/>
      <c r="H125" s="289"/>
      <c r="I125" s="289"/>
      <c r="J125" s="289"/>
      <c r="K125" s="289"/>
      <c r="L125" s="289"/>
      <c r="M125" s="289"/>
      <c r="N125" s="289">
        <f>N124</f>
        <v>12</v>
      </c>
      <c r="O125" s="289"/>
      <c r="P125" s="289"/>
      <c r="Q125" s="289"/>
      <c r="R125" s="289"/>
      <c r="S125" s="289"/>
      <c r="T125" s="289"/>
      <c r="U125" s="289"/>
      <c r="V125" s="289"/>
      <c r="W125" s="289"/>
      <c r="X125" s="289"/>
      <c r="Y125" s="405">
        <f>Y124</f>
        <v>0</v>
      </c>
      <c r="Z125" s="405">
        <f t="shared" ref="Z125:AB125" si="31">Z124</f>
        <v>0</v>
      </c>
      <c r="AA125" s="405">
        <f t="shared" si="31"/>
        <v>0</v>
      </c>
      <c r="AB125" s="405">
        <f t="shared" si="31"/>
        <v>0</v>
      </c>
      <c r="AC125" s="498"/>
    </row>
    <row r="126" spans="1:29" s="277" customFormat="1" ht="15.5" hidden="1" outlineLevel="1">
      <c r="A126" s="502"/>
      <c r="B126" s="309"/>
      <c r="C126" s="319"/>
      <c r="D126" s="320"/>
      <c r="E126" s="320"/>
      <c r="F126" s="320"/>
      <c r="G126" s="320"/>
      <c r="H126" s="320"/>
      <c r="I126" s="320"/>
      <c r="J126" s="320"/>
      <c r="K126" s="320"/>
      <c r="L126" s="320"/>
      <c r="M126" s="320"/>
      <c r="N126" s="320"/>
      <c r="O126" s="320"/>
      <c r="P126" s="320"/>
      <c r="Q126" s="320"/>
      <c r="R126" s="320"/>
      <c r="S126" s="320"/>
      <c r="T126" s="320"/>
      <c r="U126" s="320"/>
      <c r="V126" s="320"/>
      <c r="W126" s="320"/>
      <c r="X126" s="320"/>
      <c r="Y126" s="406"/>
      <c r="Z126" s="406"/>
      <c r="AA126" s="406"/>
      <c r="AB126" s="406"/>
      <c r="AC126" s="300"/>
    </row>
    <row r="127" spans="1:29" s="277" customFormat="1" ht="15.5" collapsed="1">
      <c r="A127" s="502"/>
      <c r="B127" s="321" t="s">
        <v>235</v>
      </c>
      <c r="C127" s="322"/>
      <c r="D127" s="322">
        <f>SUM(D22:D125)</f>
        <v>0</v>
      </c>
      <c r="E127" s="322"/>
      <c r="F127" s="322"/>
      <c r="G127" s="322"/>
      <c r="H127" s="322"/>
      <c r="I127" s="322"/>
      <c r="J127" s="322"/>
      <c r="K127" s="322"/>
      <c r="L127" s="322"/>
      <c r="M127" s="322"/>
      <c r="N127" s="322"/>
      <c r="O127" s="322">
        <f>SUM(O22:O125)</f>
        <v>0</v>
      </c>
      <c r="P127" s="322"/>
      <c r="Q127" s="322"/>
      <c r="R127" s="322"/>
      <c r="S127" s="322"/>
      <c r="T127" s="322"/>
      <c r="U127" s="322"/>
      <c r="V127" s="322"/>
      <c r="W127" s="322"/>
      <c r="X127" s="322"/>
      <c r="Y127" s="323">
        <f>IF(Y21="kWh",SUMPRODUCT(D22:D125,Y22:Y125))</f>
        <v>0</v>
      </c>
      <c r="Z127" s="323">
        <f>IF(Z21="kWh",SUMPRODUCT(D22:D125,Z22:Z125))</f>
        <v>0</v>
      </c>
      <c r="AA127" s="323">
        <f>IF(AA21="kW",SUMPRODUCT(N22:N125,O22:O125,AA22:AA125),SUMPRODUCT(D22:D125,AA22:AA125))</f>
        <v>0</v>
      </c>
      <c r="AB127" s="323">
        <f>IF(AB21="kW",SUMPRODUCT(N22:N125,O22:O125,AB22:AB125),SUMPRODUCT(D22:D125,AB22:AB125))</f>
        <v>0</v>
      </c>
      <c r="AC127" s="324"/>
    </row>
    <row r="128" spans="1:29" s="277" customFormat="1" ht="15.5">
      <c r="A128" s="502"/>
      <c r="B128" s="325" t="s">
        <v>236</v>
      </c>
      <c r="C128" s="322"/>
      <c r="D128" s="322"/>
      <c r="E128" s="322"/>
      <c r="F128" s="322"/>
      <c r="G128" s="322"/>
      <c r="H128" s="322"/>
      <c r="I128" s="322"/>
      <c r="J128" s="322"/>
      <c r="K128" s="322"/>
      <c r="L128" s="322"/>
      <c r="M128" s="322"/>
      <c r="N128" s="322"/>
      <c r="O128" s="322"/>
      <c r="P128" s="322"/>
      <c r="Q128" s="322"/>
      <c r="R128" s="322"/>
      <c r="S128" s="322"/>
      <c r="T128" s="322"/>
      <c r="U128" s="322"/>
      <c r="V128" s="322"/>
      <c r="W128" s="322"/>
      <c r="X128" s="322"/>
      <c r="Y128" s="322">
        <f>HLOOKUP(Y20,'2. LRAMVA Threshold'!$B$42:$L$53,3,FALSE)</f>
        <v>0</v>
      </c>
      <c r="Z128" s="322">
        <f>HLOOKUP(Z20,'2. LRAMVA Threshold'!$B$42:$L$53,3,FALSE)</f>
        <v>0</v>
      </c>
      <c r="AA128" s="322">
        <f>HLOOKUP(AA20,'2. LRAMVA Threshold'!$B$42:$L$53,3,FALSE)</f>
        <v>0</v>
      </c>
      <c r="AB128" s="322">
        <f>HLOOKUP(AB20,'2. LRAMVA Threshold'!$B$42:$L$53,3,FALSE)</f>
        <v>0</v>
      </c>
      <c r="AC128" s="326"/>
    </row>
    <row r="129" spans="1:30" s="297" customFormat="1" ht="15.5">
      <c r="A129" s="504"/>
      <c r="B129" s="318"/>
      <c r="C129" s="327"/>
      <c r="D129" s="328"/>
      <c r="E129" s="328"/>
      <c r="F129" s="328"/>
      <c r="G129" s="328"/>
      <c r="H129" s="328"/>
      <c r="I129" s="328"/>
      <c r="J129" s="328"/>
      <c r="K129" s="328"/>
      <c r="L129" s="328"/>
      <c r="M129" s="328"/>
      <c r="N129" s="328"/>
      <c r="O129" s="329"/>
      <c r="P129" s="328"/>
      <c r="Q129" s="328"/>
      <c r="R129" s="328"/>
      <c r="S129" s="330"/>
      <c r="T129" s="330"/>
      <c r="U129" s="330"/>
      <c r="V129" s="330"/>
      <c r="W129" s="328"/>
      <c r="X129" s="328"/>
      <c r="Y129" s="294"/>
      <c r="Z129" s="294"/>
      <c r="AA129" s="294"/>
      <c r="AB129" s="294"/>
      <c r="AC129" s="331"/>
    </row>
    <row r="130" spans="1:30" s="338" customFormat="1" ht="15.5">
      <c r="A130" s="501"/>
      <c r="B130" s="318" t="s">
        <v>162</v>
      </c>
      <c r="C130" s="332"/>
      <c r="D130" s="332"/>
      <c r="E130" s="332"/>
      <c r="F130" s="332"/>
      <c r="G130" s="332"/>
      <c r="H130" s="332"/>
      <c r="I130" s="332"/>
      <c r="J130" s="332"/>
      <c r="K130" s="332"/>
      <c r="L130" s="332"/>
      <c r="M130" s="332"/>
      <c r="N130" s="332"/>
      <c r="O130" s="332"/>
      <c r="P130" s="332"/>
      <c r="Q130" s="332"/>
      <c r="R130" s="332"/>
      <c r="S130" s="332"/>
      <c r="T130" s="333"/>
      <c r="U130" s="333"/>
      <c r="V130" s="333"/>
      <c r="W130" s="334"/>
      <c r="X130" s="334"/>
      <c r="Y130" s="335">
        <f>HLOOKUP(Y$20,'3.  Distribution Rates'!$C$122:$P$133,3,FALSE)</f>
        <v>1.9400000000000001E-2</v>
      </c>
      <c r="Z130" s="335">
        <f>HLOOKUP(Z$20,'3.  Distribution Rates'!$C$122:$P$133,3,FALSE)</f>
        <v>1.54E-2</v>
      </c>
      <c r="AA130" s="335">
        <f>HLOOKUP(AA$20,'3.  Distribution Rates'!$C$122:$P$133,3,FALSE)</f>
        <v>2.9674999999999998</v>
      </c>
      <c r="AB130" s="335">
        <f>HLOOKUP(AB$20,'3.  Distribution Rates'!$C$122:$P$133,3,FALSE)</f>
        <v>8.5460999999999991</v>
      </c>
      <c r="AC130" s="336"/>
      <c r="AD130" s="337"/>
    </row>
    <row r="131" spans="1:30" s="297" customFormat="1" ht="15.5">
      <c r="A131" s="504"/>
      <c r="B131" s="292" t="s">
        <v>251</v>
      </c>
      <c r="C131" s="339"/>
      <c r="D131" s="330"/>
      <c r="E131" s="328"/>
      <c r="F131" s="328"/>
      <c r="G131" s="328"/>
      <c r="H131" s="328"/>
      <c r="I131" s="328"/>
      <c r="J131" s="328"/>
      <c r="K131" s="328"/>
      <c r="L131" s="328"/>
      <c r="M131" s="328"/>
      <c r="N131" s="328"/>
      <c r="O131" s="294"/>
      <c r="P131" s="328"/>
      <c r="Q131" s="328"/>
      <c r="R131" s="328"/>
      <c r="S131" s="330"/>
      <c r="T131" s="330"/>
      <c r="U131" s="330"/>
      <c r="V131" s="330"/>
      <c r="W131" s="328"/>
      <c r="X131" s="328"/>
      <c r="Y131" s="340">
        <f t="shared" ref="Y131:AB131" si="32">Y127*Y130</f>
        <v>0</v>
      </c>
      <c r="Z131" s="340">
        <f t="shared" si="32"/>
        <v>0</v>
      </c>
      <c r="AA131" s="341">
        <f t="shared" si="32"/>
        <v>0</v>
      </c>
      <c r="AB131" s="341">
        <f t="shared" si="32"/>
        <v>0</v>
      </c>
      <c r="AC131" s="401">
        <f>SUM(Y131:AB131)</f>
        <v>0</v>
      </c>
    </row>
    <row r="132" spans="1:30" s="297" customFormat="1" ht="15.5">
      <c r="A132" s="504"/>
      <c r="B132" s="343" t="s">
        <v>208</v>
      </c>
      <c r="C132" s="339"/>
      <c r="D132" s="344"/>
      <c r="E132" s="328"/>
      <c r="F132" s="328"/>
      <c r="G132" s="328"/>
      <c r="H132" s="328"/>
      <c r="I132" s="328"/>
      <c r="J132" s="328"/>
      <c r="K132" s="328"/>
      <c r="L132" s="328"/>
      <c r="M132" s="328"/>
      <c r="N132" s="328"/>
      <c r="O132" s="294"/>
      <c r="P132" s="328"/>
      <c r="Q132" s="328"/>
      <c r="R132" s="328"/>
      <c r="S132" s="330"/>
      <c r="T132" s="330"/>
      <c r="U132" s="330"/>
      <c r="V132" s="330"/>
      <c r="W132" s="328"/>
      <c r="X132" s="328"/>
      <c r="Y132" s="341">
        <f t="shared" ref="Y132:AB132" si="33">Y128*Y130</f>
        <v>0</v>
      </c>
      <c r="Z132" s="341">
        <f t="shared" si="33"/>
        <v>0</v>
      </c>
      <c r="AA132" s="341">
        <f t="shared" si="33"/>
        <v>0</v>
      </c>
      <c r="AB132" s="341">
        <f t="shared" si="33"/>
        <v>0</v>
      </c>
      <c r="AC132" s="401">
        <f>SUM(Y132:AB132)</f>
        <v>0</v>
      </c>
    </row>
    <row r="133" spans="1:30" s="344" customFormat="1" ht="17.25" customHeight="1">
      <c r="A133" s="506"/>
      <c r="B133" s="343" t="s">
        <v>254</v>
      </c>
      <c r="C133" s="339"/>
      <c r="E133" s="328"/>
      <c r="F133" s="328"/>
      <c r="G133" s="328"/>
      <c r="H133" s="328"/>
      <c r="I133" s="328"/>
      <c r="J133" s="328"/>
      <c r="K133" s="328"/>
      <c r="L133" s="328"/>
      <c r="M133" s="328"/>
      <c r="N133" s="328"/>
      <c r="O133" s="294"/>
      <c r="P133" s="328"/>
      <c r="Q133" s="328"/>
      <c r="R133" s="328"/>
      <c r="W133" s="328"/>
      <c r="X133" s="328"/>
      <c r="Y133" s="345"/>
      <c r="Z133" s="345"/>
      <c r="AA133" s="345"/>
      <c r="AB133" s="345"/>
      <c r="AC133" s="401">
        <f>AC131-AC132</f>
        <v>0</v>
      </c>
    </row>
    <row r="134" spans="1:30" s="348" customFormat="1" ht="19.5" customHeight="1">
      <c r="A134" s="501"/>
      <c r="B134" s="318"/>
      <c r="C134" s="344"/>
      <c r="D134" s="344"/>
      <c r="E134" s="328"/>
      <c r="F134" s="328"/>
      <c r="G134" s="328"/>
      <c r="H134" s="328"/>
      <c r="I134" s="328"/>
      <c r="J134" s="328"/>
      <c r="K134" s="328"/>
      <c r="L134" s="328"/>
      <c r="M134" s="328"/>
      <c r="N134" s="328"/>
      <c r="O134" s="294"/>
      <c r="P134" s="328"/>
      <c r="Q134" s="328"/>
      <c r="R134" s="328"/>
      <c r="S134" s="344"/>
      <c r="T134" s="339"/>
      <c r="U134" s="344"/>
      <c r="V134" s="344"/>
      <c r="W134" s="328"/>
      <c r="X134" s="328"/>
      <c r="Y134" s="346"/>
      <c r="Z134" s="346"/>
      <c r="AA134" s="346"/>
      <c r="AB134" s="346"/>
      <c r="AC134" s="347"/>
    </row>
    <row r="135" spans="1:30" s="277" customFormat="1" ht="15.5">
      <c r="A135" s="502"/>
      <c r="B135" s="349" t="s">
        <v>213</v>
      </c>
      <c r="C135" s="350"/>
      <c r="D135" s="273"/>
      <c r="E135" s="273"/>
      <c r="F135" s="273"/>
      <c r="G135" s="273"/>
      <c r="H135" s="273"/>
      <c r="I135" s="273"/>
      <c r="J135" s="273"/>
      <c r="K135" s="273"/>
      <c r="L135" s="273"/>
      <c r="M135" s="273"/>
      <c r="N135" s="273"/>
      <c r="O135" s="351"/>
      <c r="P135" s="273"/>
      <c r="Q135" s="273"/>
      <c r="R135" s="273"/>
      <c r="S135" s="298"/>
      <c r="T135" s="303"/>
      <c r="U135" s="303"/>
      <c r="V135" s="273"/>
      <c r="W135" s="273"/>
      <c r="X135" s="303"/>
      <c r="Y135" s="285">
        <f>SUMPRODUCT(E22:E125,Y22:Y125)</f>
        <v>0</v>
      </c>
      <c r="Z135" s="285">
        <f>SUMPRODUCT(E22:E125,Z22:Z125)</f>
        <v>0</v>
      </c>
      <c r="AA135" s="285">
        <f>IF(AA21="kW",SUMPRODUCT(N22:N125,P22:P125,AA22:AA125),SUMPRODUCT(E22:E125,AA22:AA125))</f>
        <v>0</v>
      </c>
      <c r="AB135" s="285">
        <f>IF(AB21="kW",SUMPRODUCT(N22:N125,P22:P125,AB22:AB125),SUMPRODUCT(E22:E125,AB22:AB125))</f>
        <v>0</v>
      </c>
      <c r="AC135" s="331"/>
    </row>
    <row r="136" spans="1:30" s="277" customFormat="1" ht="15.5">
      <c r="A136" s="502"/>
      <c r="B136" s="349" t="s">
        <v>214</v>
      </c>
      <c r="C136" s="350"/>
      <c r="D136" s="273"/>
      <c r="E136" s="273"/>
      <c r="F136" s="273"/>
      <c r="G136" s="273"/>
      <c r="H136" s="273"/>
      <c r="I136" s="273"/>
      <c r="J136" s="273"/>
      <c r="K136" s="273"/>
      <c r="L136" s="273"/>
      <c r="M136" s="273"/>
      <c r="N136" s="273"/>
      <c r="O136" s="351"/>
      <c r="P136" s="273"/>
      <c r="Q136" s="273"/>
      <c r="R136" s="273"/>
      <c r="S136" s="298"/>
      <c r="T136" s="303"/>
      <c r="U136" s="303"/>
      <c r="V136" s="273"/>
      <c r="W136" s="273"/>
      <c r="X136" s="303"/>
      <c r="Y136" s="285">
        <f>SUMPRODUCT(F22:F125,Y22:Y125)</f>
        <v>0</v>
      </c>
      <c r="Z136" s="285">
        <f>SUMPRODUCT(F22:F125,Z22:Z125)</f>
        <v>0</v>
      </c>
      <c r="AA136" s="285">
        <f>IF(AA21="kW",SUMPRODUCT(N22:N125,Q22:Q125,AA22:AA125),SUMPRODUCT(F22:F125,AA22:AA125))</f>
        <v>0</v>
      </c>
      <c r="AB136" s="285">
        <f>IF(AB21="kW",SUMPRODUCT(N22:N125,Q22:Q125,AB22:AB125),SUMPRODUCT(F22:F125,AB22:AB125))</f>
        <v>0</v>
      </c>
      <c r="AC136" s="331"/>
    </row>
    <row r="137" spans="1:30" s="277" customFormat="1" ht="15.5">
      <c r="A137" s="502"/>
      <c r="B137" s="349" t="s">
        <v>215</v>
      </c>
      <c r="C137" s="350"/>
      <c r="D137" s="273"/>
      <c r="E137" s="273"/>
      <c r="F137" s="273"/>
      <c r="G137" s="273"/>
      <c r="H137" s="273"/>
      <c r="I137" s="273"/>
      <c r="J137" s="273"/>
      <c r="K137" s="273"/>
      <c r="L137" s="273"/>
      <c r="M137" s="273"/>
      <c r="N137" s="273"/>
      <c r="O137" s="351"/>
      <c r="P137" s="273"/>
      <c r="Q137" s="273"/>
      <c r="R137" s="273"/>
      <c r="S137" s="298"/>
      <c r="T137" s="303"/>
      <c r="U137" s="303"/>
      <c r="V137" s="273"/>
      <c r="W137" s="273"/>
      <c r="X137" s="303"/>
      <c r="Y137" s="285">
        <f>SUMPRODUCT(G22:G125,Y22:Y125)</f>
        <v>0</v>
      </c>
      <c r="Z137" s="285">
        <f>SUMPRODUCT(G22:G125,Z22:Z125)</f>
        <v>0</v>
      </c>
      <c r="AA137" s="285">
        <f>IF(AA21="kW",SUMPRODUCT(N22:N125,R22:R125,AA22:AA125),SUMPRODUCT(G22:G125,AA22:AA125))</f>
        <v>0</v>
      </c>
      <c r="AB137" s="285">
        <f>IF(AB21="kW",SUMPRODUCT(N22:N125,R22:R125,AB22:AB125),SUMPRODUCT(G22:G125,AB22:AB125))</f>
        <v>0</v>
      </c>
      <c r="AC137" s="331"/>
    </row>
    <row r="138" spans="1:30" s="277" customFormat="1" ht="15.5">
      <c r="A138" s="502"/>
      <c r="B138" s="349" t="s">
        <v>216</v>
      </c>
      <c r="C138" s="350"/>
      <c r="D138" s="273"/>
      <c r="E138" s="273"/>
      <c r="F138" s="273"/>
      <c r="G138" s="273"/>
      <c r="H138" s="273"/>
      <c r="I138" s="273"/>
      <c r="J138" s="273"/>
      <c r="K138" s="273"/>
      <c r="L138" s="273"/>
      <c r="M138" s="273"/>
      <c r="N138" s="273"/>
      <c r="O138" s="351"/>
      <c r="P138" s="273"/>
      <c r="Q138" s="273"/>
      <c r="R138" s="273"/>
      <c r="S138" s="298"/>
      <c r="T138" s="303"/>
      <c r="U138" s="303"/>
      <c r="V138" s="273"/>
      <c r="W138" s="273"/>
      <c r="X138" s="303"/>
      <c r="Y138" s="285">
        <f>SUMPRODUCT(H22:H125,Y22:Y125)</f>
        <v>0</v>
      </c>
      <c r="Z138" s="285">
        <f>SUMPRODUCT(H22:H125,Z22:Z125)</f>
        <v>0</v>
      </c>
      <c r="AA138" s="285">
        <f>IF(AA21="kW",SUMPRODUCT(N22:N125,S22:S125,AA22:AA125),SUMPRODUCT(H22:H125,AA22:AA125))</f>
        <v>0</v>
      </c>
      <c r="AB138" s="285">
        <f>IF(AB21="kW",SUMPRODUCT(N22:N125,S22:S125,AB22:AB125),SUMPRODUCT(H22:H125,AB22:AB125))</f>
        <v>0</v>
      </c>
      <c r="AC138" s="331"/>
    </row>
    <row r="139" spans="1:30" s="277" customFormat="1" ht="15.5">
      <c r="A139" s="502"/>
      <c r="B139" s="349" t="s">
        <v>217</v>
      </c>
      <c r="C139" s="350"/>
      <c r="D139" s="273"/>
      <c r="E139" s="273"/>
      <c r="F139" s="273"/>
      <c r="G139" s="273"/>
      <c r="H139" s="273"/>
      <c r="I139" s="273"/>
      <c r="J139" s="273"/>
      <c r="K139" s="273"/>
      <c r="L139" s="273"/>
      <c r="M139" s="273"/>
      <c r="N139" s="273"/>
      <c r="O139" s="351"/>
      <c r="P139" s="273"/>
      <c r="Q139" s="273"/>
      <c r="R139" s="273"/>
      <c r="S139" s="298"/>
      <c r="T139" s="303"/>
      <c r="U139" s="303"/>
      <c r="V139" s="273"/>
      <c r="W139" s="273"/>
      <c r="X139" s="303"/>
      <c r="Y139" s="285">
        <f>SUMPRODUCT(I22:I125,Y22:Y125)</f>
        <v>0</v>
      </c>
      <c r="Z139" s="285">
        <f>SUMPRODUCT(I22:I125,Z22:Z125)</f>
        <v>0</v>
      </c>
      <c r="AA139" s="285">
        <f>IF(AA21="kW",SUMPRODUCT(N22:N125,T22:T125,AA22:AA125),SUMPRODUCT(I22:I125,AA22:AA125))</f>
        <v>0</v>
      </c>
      <c r="AB139" s="285">
        <f>IF(AB21="kW",SUMPRODUCT(N22:N125,T22:T125,AB22:AB125),SUMPRODUCT(I22:I125,AB22:AB125))</f>
        <v>0</v>
      </c>
      <c r="AC139" s="331"/>
    </row>
    <row r="140" spans="1:30" s="277" customFormat="1" ht="15.5">
      <c r="A140" s="502"/>
      <c r="B140" s="349" t="s">
        <v>218</v>
      </c>
      <c r="C140" s="350"/>
      <c r="D140" s="303"/>
      <c r="E140" s="303"/>
      <c r="F140" s="303"/>
      <c r="G140" s="303"/>
      <c r="H140" s="303"/>
      <c r="I140" s="303"/>
      <c r="J140" s="303"/>
      <c r="K140" s="303"/>
      <c r="L140" s="303"/>
      <c r="M140" s="303"/>
      <c r="N140" s="303"/>
      <c r="O140" s="351"/>
      <c r="P140" s="303"/>
      <c r="Q140" s="303"/>
      <c r="R140" s="303"/>
      <c r="S140" s="298"/>
      <c r="T140" s="303"/>
      <c r="U140" s="303"/>
      <c r="V140" s="303"/>
      <c r="W140" s="303"/>
      <c r="X140" s="303"/>
      <c r="Y140" s="285">
        <f>SUMPRODUCT(J22:J125,Y22:Y125)</f>
        <v>0</v>
      </c>
      <c r="Z140" s="285">
        <f>SUMPRODUCT(J22:J125,Z22:Z125)</f>
        <v>0</v>
      </c>
      <c r="AA140" s="285">
        <f>IF(AA21="kW",SUMPRODUCT(N22:N125,U22:U125,AA22:AA125),SUMPRODUCT(J22:J125,AA22:AA125))</f>
        <v>0</v>
      </c>
      <c r="AB140" s="285">
        <f>IF(AB21="kW",SUMPRODUCT(N22:N125,U22:U125,AB22:AB125),SUMPRODUCT(J22:J125,AB22:AB125))</f>
        <v>0</v>
      </c>
      <c r="AC140" s="331"/>
    </row>
    <row r="141" spans="1:30" s="277" customFormat="1" ht="15.5">
      <c r="A141" s="502"/>
      <c r="B141" s="349" t="s">
        <v>219</v>
      </c>
      <c r="C141" s="350"/>
      <c r="D141" s="329"/>
      <c r="E141" s="329"/>
      <c r="F141" s="329"/>
      <c r="G141" s="329"/>
      <c r="H141" s="329"/>
      <c r="I141" s="329"/>
      <c r="J141" s="329"/>
      <c r="K141" s="329"/>
      <c r="L141" s="329"/>
      <c r="M141" s="329"/>
      <c r="N141" s="329"/>
      <c r="O141" s="303"/>
      <c r="P141" s="273"/>
      <c r="Q141" s="273"/>
      <c r="R141" s="303"/>
      <c r="S141" s="298"/>
      <c r="T141" s="303"/>
      <c r="U141" s="303"/>
      <c r="V141" s="351"/>
      <c r="W141" s="351"/>
      <c r="X141" s="303"/>
      <c r="Y141" s="285">
        <f>SUMPRODUCT(K22:K125,Y22:Y125)</f>
        <v>0</v>
      </c>
      <c r="Z141" s="285">
        <f>SUMPRODUCT(K22:K125,Z22:Z125)</f>
        <v>0</v>
      </c>
      <c r="AA141" s="285">
        <f>IF(AA21="kW",SUMPRODUCT(N22:N125,V22:V125,AA22:AA125),SUMPRODUCT(K22:K125,AA22:AA125))</f>
        <v>0</v>
      </c>
      <c r="AB141" s="285">
        <f>IF(AB21="kW",SUMPRODUCT(N22:N125,V22:V125,AB22:AB125),SUMPRODUCT(K22:K125,AB22:AB125))</f>
        <v>0</v>
      </c>
      <c r="AC141" s="331"/>
    </row>
    <row r="142" spans="1:30" s="277" customFormat="1" ht="15.5">
      <c r="A142" s="502"/>
      <c r="B142" s="349" t="s">
        <v>220</v>
      </c>
      <c r="C142" s="350"/>
      <c r="D142" s="329"/>
      <c r="E142" s="329"/>
      <c r="F142" s="329"/>
      <c r="G142" s="329"/>
      <c r="H142" s="329"/>
      <c r="I142" s="329"/>
      <c r="J142" s="329"/>
      <c r="K142" s="329"/>
      <c r="L142" s="329"/>
      <c r="M142" s="329"/>
      <c r="N142" s="329"/>
      <c r="O142" s="351"/>
      <c r="P142" s="273"/>
      <c r="Q142" s="273"/>
      <c r="R142" s="303"/>
      <c r="S142" s="298"/>
      <c r="T142" s="303"/>
      <c r="U142" s="303"/>
      <c r="V142" s="351"/>
      <c r="W142" s="351"/>
      <c r="X142" s="303"/>
      <c r="Y142" s="285">
        <f>SUMPRODUCT(L22:L125,Y22:Y125)</f>
        <v>0</v>
      </c>
      <c r="Z142" s="285">
        <f>SUMPRODUCT(L22:L125,Z22:Z125)</f>
        <v>0</v>
      </c>
      <c r="AA142" s="285">
        <f>IF(AA21="kW",SUMPRODUCT(N22:N125,W22:W125,AA22:AA125),SUMPRODUCT(L22:L125,AA22:AA125))</f>
        <v>0</v>
      </c>
      <c r="AB142" s="285">
        <f>IF(AB21="kW",SUMPRODUCT(N22:N125,W22:W125,AB22:AB125),SUMPRODUCT(L22:L125,AB22:AB125))</f>
        <v>0</v>
      </c>
      <c r="AC142" s="331"/>
    </row>
    <row r="143" spans="1:30" ht="15.5">
      <c r="B143" s="352" t="s">
        <v>221</v>
      </c>
      <c r="C143" s="353"/>
      <c r="D143" s="354"/>
      <c r="E143" s="354"/>
      <c r="F143" s="354"/>
      <c r="G143" s="354"/>
      <c r="H143" s="354"/>
      <c r="I143" s="354"/>
      <c r="J143" s="354"/>
      <c r="K143" s="354"/>
      <c r="L143" s="354"/>
      <c r="M143" s="354"/>
      <c r="N143" s="354"/>
      <c r="O143" s="355"/>
      <c r="P143" s="356"/>
      <c r="Q143" s="357"/>
      <c r="R143" s="355"/>
      <c r="S143" s="358"/>
      <c r="T143" s="359"/>
      <c r="U143" s="359"/>
      <c r="V143" s="355"/>
      <c r="W143" s="355"/>
      <c r="X143" s="359"/>
      <c r="Y143" s="320">
        <f>SUMPRODUCT(M22:M125,Y22:Y125)</f>
        <v>0</v>
      </c>
      <c r="Z143" s="320">
        <f>SUMPRODUCT(M22:M125,Z22:Z125)</f>
        <v>0</v>
      </c>
      <c r="AA143" s="320">
        <f>IF(AA21="kW",SUMPRODUCT(N22:N125,X22:X125,AA22:AA125),SUMPRODUCT(M22:M125,AA22:AA125))</f>
        <v>0</v>
      </c>
      <c r="AB143" s="320">
        <f>IF(AB21="kW",SUMPRODUCT(N22:N125,X22:X125,AB22:AB125),SUMPRODUCT(M22:M125, AB22:AB125))</f>
        <v>0</v>
      </c>
      <c r="AC143" s="360"/>
      <c r="AD143" s="361"/>
    </row>
    <row r="144" spans="1:30" ht="21.75" customHeight="1">
      <c r="B144" s="362" t="s">
        <v>579</v>
      </c>
      <c r="C144" s="363"/>
      <c r="D144" s="364"/>
      <c r="E144" s="364"/>
      <c r="F144" s="364"/>
      <c r="G144" s="364"/>
      <c r="H144" s="364"/>
      <c r="I144" s="364"/>
      <c r="J144" s="364"/>
      <c r="K144" s="364"/>
      <c r="L144" s="364"/>
      <c r="M144" s="364"/>
      <c r="N144" s="364"/>
      <c r="O144" s="364"/>
      <c r="P144" s="364"/>
      <c r="Q144" s="364"/>
      <c r="R144" s="364"/>
      <c r="S144" s="365"/>
      <c r="T144" s="366"/>
      <c r="U144" s="364"/>
      <c r="V144" s="364"/>
      <c r="W144" s="364"/>
      <c r="X144" s="364"/>
      <c r="Y144" s="367"/>
      <c r="Z144" s="367"/>
      <c r="AA144" s="367"/>
      <c r="AB144" s="367"/>
      <c r="AC144" s="368"/>
      <c r="AD144" s="361"/>
    </row>
    <row r="146" spans="1:29" ht="15.5">
      <c r="B146" s="274" t="s">
        <v>240</v>
      </c>
      <c r="C146" s="275"/>
      <c r="D146" s="580" t="s">
        <v>524</v>
      </c>
      <c r="F146" s="580"/>
      <c r="O146" s="275"/>
      <c r="Y146" s="265"/>
      <c r="Z146" s="263"/>
      <c r="AA146" s="263"/>
      <c r="AB146" s="263"/>
      <c r="AC146" s="276"/>
    </row>
    <row r="147" spans="1:29" ht="34.5" customHeight="1">
      <c r="B147" s="848" t="s">
        <v>209</v>
      </c>
      <c r="C147" s="850" t="s">
        <v>32</v>
      </c>
      <c r="D147" s="278" t="s">
        <v>420</v>
      </c>
      <c r="E147" s="852" t="s">
        <v>207</v>
      </c>
      <c r="F147" s="853"/>
      <c r="G147" s="853"/>
      <c r="H147" s="853"/>
      <c r="I147" s="853"/>
      <c r="J147" s="853"/>
      <c r="K147" s="853"/>
      <c r="L147" s="853"/>
      <c r="M147" s="854"/>
      <c r="N147" s="855" t="s">
        <v>211</v>
      </c>
      <c r="O147" s="278" t="s">
        <v>421</v>
      </c>
      <c r="P147" s="852" t="s">
        <v>210</v>
      </c>
      <c r="Q147" s="853"/>
      <c r="R147" s="853"/>
      <c r="S147" s="853"/>
      <c r="T147" s="853"/>
      <c r="U147" s="853"/>
      <c r="V147" s="853"/>
      <c r="W147" s="853"/>
      <c r="X147" s="854"/>
      <c r="Y147" s="845" t="s">
        <v>241</v>
      </c>
      <c r="Z147" s="846"/>
      <c r="AA147" s="846"/>
      <c r="AB147" s="846"/>
      <c r="AC147" s="847"/>
    </row>
    <row r="148" spans="1:29" ht="60.75" customHeight="1">
      <c r="B148" s="849"/>
      <c r="C148" s="851"/>
      <c r="D148" s="279">
        <v>2012</v>
      </c>
      <c r="E148" s="279">
        <v>2013</v>
      </c>
      <c r="F148" s="279">
        <v>2014</v>
      </c>
      <c r="G148" s="279">
        <v>2015</v>
      </c>
      <c r="H148" s="279">
        <v>2016</v>
      </c>
      <c r="I148" s="279">
        <v>2017</v>
      </c>
      <c r="J148" s="279">
        <v>2018</v>
      </c>
      <c r="K148" s="279">
        <v>2019</v>
      </c>
      <c r="L148" s="279">
        <v>2020</v>
      </c>
      <c r="M148" s="279">
        <v>2021</v>
      </c>
      <c r="N148" s="856"/>
      <c r="O148" s="279">
        <v>2012</v>
      </c>
      <c r="P148" s="279">
        <v>2013</v>
      </c>
      <c r="Q148" s="279">
        <v>2014</v>
      </c>
      <c r="R148" s="279">
        <v>2015</v>
      </c>
      <c r="S148" s="279">
        <v>2016</v>
      </c>
      <c r="T148" s="279">
        <v>2017</v>
      </c>
      <c r="U148" s="279">
        <v>2018</v>
      </c>
      <c r="V148" s="279">
        <v>2019</v>
      </c>
      <c r="W148" s="279">
        <v>2020</v>
      </c>
      <c r="X148" s="279">
        <v>2021</v>
      </c>
      <c r="Y148" s="279" t="str">
        <f>'1.  LRAMVA Summary'!D52</f>
        <v>Residential</v>
      </c>
      <c r="Z148" s="279" t="str">
        <f>'1.  LRAMVA Summary'!E52</f>
        <v>GS&lt;50</v>
      </c>
      <c r="AA148" s="279" t="str">
        <f>'1.  LRAMVA Summary'!F52</f>
        <v>GS&gt;50</v>
      </c>
      <c r="AB148" s="279" t="str">
        <f>'1.  LRAMVA Summary'!G52</f>
        <v>Street Lights</v>
      </c>
      <c r="AC148" s="281" t="str">
        <f>'1.  LRAMVA Summary'!M52</f>
        <v>Total</v>
      </c>
    </row>
    <row r="149" spans="1:29" ht="15.75" customHeight="1">
      <c r="A149" s="503"/>
      <c r="B149" s="282" t="s">
        <v>0</v>
      </c>
      <c r="C149" s="283"/>
      <c r="D149" s="283"/>
      <c r="E149" s="283"/>
      <c r="F149" s="283"/>
      <c r="G149" s="283"/>
      <c r="H149" s="283"/>
      <c r="I149" s="283"/>
      <c r="J149" s="283"/>
      <c r="K149" s="283"/>
      <c r="L149" s="283"/>
      <c r="M149" s="283"/>
      <c r="N149" s="284"/>
      <c r="O149" s="283"/>
      <c r="P149" s="283"/>
      <c r="Q149" s="283"/>
      <c r="R149" s="283"/>
      <c r="S149" s="283"/>
      <c r="T149" s="283"/>
      <c r="U149" s="283"/>
      <c r="V149" s="283"/>
      <c r="W149" s="283"/>
      <c r="X149" s="283"/>
      <c r="Y149" s="285" t="str">
        <f>'1.  LRAMVA Summary'!D53</f>
        <v>kWh</v>
      </c>
      <c r="Z149" s="285" t="str">
        <f>'1.  LRAMVA Summary'!E53</f>
        <v>kWh</v>
      </c>
      <c r="AA149" s="285" t="str">
        <f>'1.  LRAMVA Summary'!F53</f>
        <v>kW</v>
      </c>
      <c r="AB149" s="285" t="str">
        <f>'1.  LRAMVA Summary'!G53</f>
        <v>kW</v>
      </c>
      <c r="AC149" s="369"/>
    </row>
    <row r="150" spans="1:29" ht="15.5" hidden="1" outlineLevel="1">
      <c r="A150" s="502">
        <v>1</v>
      </c>
      <c r="B150" s="288" t="s">
        <v>1</v>
      </c>
      <c r="C150" s="285" t="s">
        <v>582</v>
      </c>
      <c r="D150" s="289"/>
      <c r="E150" s="289"/>
      <c r="F150" s="289"/>
      <c r="G150" s="289"/>
      <c r="H150" s="289"/>
      <c r="I150" s="289"/>
      <c r="J150" s="289"/>
      <c r="K150" s="289"/>
      <c r="L150" s="289"/>
      <c r="M150" s="289"/>
      <c r="N150" s="285"/>
      <c r="O150" s="289"/>
      <c r="P150" s="289"/>
      <c r="Q150" s="289"/>
      <c r="R150" s="289"/>
      <c r="S150" s="289"/>
      <c r="T150" s="289"/>
      <c r="U150" s="289"/>
      <c r="V150" s="289"/>
      <c r="W150" s="289"/>
      <c r="X150" s="289"/>
      <c r="Y150" s="404"/>
      <c r="Z150" s="404"/>
      <c r="AA150" s="404"/>
      <c r="AB150" s="404"/>
      <c r="AC150" s="290">
        <f>SUM(Y150:AB150)</f>
        <v>0</v>
      </c>
    </row>
    <row r="151" spans="1:29" ht="15.5" hidden="1" outlineLevel="1">
      <c r="B151" s="288" t="s">
        <v>242</v>
      </c>
      <c r="C151" s="285" t="s">
        <v>575</v>
      </c>
      <c r="D151" s="289"/>
      <c r="E151" s="289"/>
      <c r="F151" s="289"/>
      <c r="G151" s="289"/>
      <c r="H151" s="289"/>
      <c r="I151" s="289"/>
      <c r="J151" s="289"/>
      <c r="K151" s="289"/>
      <c r="L151" s="289"/>
      <c r="M151" s="289"/>
      <c r="N151" s="462"/>
      <c r="O151" s="289"/>
      <c r="P151" s="289"/>
      <c r="Q151" s="289"/>
      <c r="R151" s="289"/>
      <c r="S151" s="289"/>
      <c r="T151" s="289"/>
      <c r="U151" s="289"/>
      <c r="V151" s="289"/>
      <c r="W151" s="289"/>
      <c r="X151" s="289"/>
      <c r="Y151" s="405">
        <f>Y150</f>
        <v>0</v>
      </c>
      <c r="Z151" s="405">
        <f>Z150</f>
        <v>0</v>
      </c>
      <c r="AA151" s="405">
        <f t="shared" ref="AA151:AB151" si="34">AA150</f>
        <v>0</v>
      </c>
      <c r="AB151" s="405">
        <f t="shared" si="34"/>
        <v>0</v>
      </c>
      <c r="AC151" s="498"/>
    </row>
    <row r="152" spans="1:29" ht="15.5" hidden="1" outlineLevel="1">
      <c r="A152" s="504"/>
      <c r="B152" s="292"/>
      <c r="C152" s="293"/>
      <c r="D152" s="293"/>
      <c r="E152" s="293"/>
      <c r="F152" s="293"/>
      <c r="G152" s="293"/>
      <c r="H152" s="293"/>
      <c r="I152" s="293"/>
      <c r="J152" s="293"/>
      <c r="K152" s="293"/>
      <c r="L152" s="293"/>
      <c r="M152" s="293"/>
      <c r="N152" s="297"/>
      <c r="O152" s="293"/>
      <c r="P152" s="293"/>
      <c r="Q152" s="293"/>
      <c r="R152" s="293"/>
      <c r="S152" s="293"/>
      <c r="T152" s="293"/>
      <c r="U152" s="293"/>
      <c r="V152" s="293"/>
      <c r="W152" s="293"/>
      <c r="X152" s="293"/>
      <c r="Y152" s="406"/>
      <c r="Z152" s="407"/>
      <c r="AA152" s="407"/>
      <c r="AB152" s="407"/>
      <c r="AC152" s="296"/>
    </row>
    <row r="153" spans="1:29" ht="15.5" hidden="1" outlineLevel="1">
      <c r="A153" s="502">
        <v>2</v>
      </c>
      <c r="B153" s="288" t="s">
        <v>2</v>
      </c>
      <c r="C153" s="285" t="s">
        <v>582</v>
      </c>
      <c r="D153" s="289"/>
      <c r="E153" s="289"/>
      <c r="F153" s="289"/>
      <c r="G153" s="289"/>
      <c r="H153" s="289"/>
      <c r="I153" s="289"/>
      <c r="J153" s="289"/>
      <c r="K153" s="289"/>
      <c r="L153" s="289"/>
      <c r="M153" s="289"/>
      <c r="N153" s="285"/>
      <c r="O153" s="289"/>
      <c r="P153" s="289"/>
      <c r="Q153" s="289"/>
      <c r="R153" s="289"/>
      <c r="S153" s="289"/>
      <c r="T153" s="289"/>
      <c r="U153" s="289"/>
      <c r="V153" s="289"/>
      <c r="W153" s="289"/>
      <c r="X153" s="289"/>
      <c r="Y153" s="404"/>
      <c r="Z153" s="404"/>
      <c r="AA153" s="404"/>
      <c r="AB153" s="404"/>
      <c r="AC153" s="290">
        <f>SUM(Y153:AB153)</f>
        <v>0</v>
      </c>
    </row>
    <row r="154" spans="1:29" ht="15.5" hidden="1" outlineLevel="1">
      <c r="B154" s="288" t="s">
        <v>242</v>
      </c>
      <c r="C154" s="285" t="s">
        <v>575</v>
      </c>
      <c r="D154" s="289"/>
      <c r="E154" s="289"/>
      <c r="F154" s="289"/>
      <c r="G154" s="289"/>
      <c r="H154" s="289"/>
      <c r="I154" s="289"/>
      <c r="J154" s="289"/>
      <c r="K154" s="289"/>
      <c r="L154" s="289"/>
      <c r="M154" s="289"/>
      <c r="N154" s="462"/>
      <c r="O154" s="289"/>
      <c r="P154" s="289"/>
      <c r="Q154" s="289"/>
      <c r="R154" s="289"/>
      <c r="S154" s="289"/>
      <c r="T154" s="289"/>
      <c r="U154" s="289"/>
      <c r="V154" s="289"/>
      <c r="W154" s="289"/>
      <c r="X154" s="289"/>
      <c r="Y154" s="405">
        <f>Y153</f>
        <v>0</v>
      </c>
      <c r="Z154" s="405">
        <f>Z153</f>
        <v>0</v>
      </c>
      <c r="AA154" s="405">
        <f t="shared" ref="AA154:AB154" si="35">AA153</f>
        <v>0</v>
      </c>
      <c r="AB154" s="405">
        <f t="shared" si="35"/>
        <v>0</v>
      </c>
      <c r="AC154" s="498"/>
    </row>
    <row r="155" spans="1:29" ht="15.5" hidden="1" outlineLevel="1">
      <c r="A155" s="504"/>
      <c r="B155" s="292"/>
      <c r="C155" s="293"/>
      <c r="D155" s="298"/>
      <c r="E155" s="298"/>
      <c r="F155" s="298"/>
      <c r="G155" s="298"/>
      <c r="H155" s="298"/>
      <c r="I155" s="298"/>
      <c r="J155" s="298"/>
      <c r="K155" s="298"/>
      <c r="L155" s="298"/>
      <c r="M155" s="298"/>
      <c r="N155" s="297"/>
      <c r="O155" s="298"/>
      <c r="P155" s="298"/>
      <c r="Q155" s="298"/>
      <c r="R155" s="298"/>
      <c r="S155" s="298"/>
      <c r="T155" s="298"/>
      <c r="U155" s="298"/>
      <c r="V155" s="298"/>
      <c r="W155" s="298"/>
      <c r="X155" s="298"/>
      <c r="Y155" s="406"/>
      <c r="Z155" s="407"/>
      <c r="AA155" s="407"/>
      <c r="AB155" s="407"/>
      <c r="AC155" s="296"/>
    </row>
    <row r="156" spans="1:29" ht="15.5" hidden="1" outlineLevel="1">
      <c r="A156" s="502">
        <v>3</v>
      </c>
      <c r="B156" s="288" t="s">
        <v>3</v>
      </c>
      <c r="C156" s="285" t="s">
        <v>582</v>
      </c>
      <c r="D156" s="289"/>
      <c r="E156" s="289"/>
      <c r="F156" s="289"/>
      <c r="G156" s="289"/>
      <c r="H156" s="289"/>
      <c r="I156" s="289"/>
      <c r="J156" s="289"/>
      <c r="K156" s="289"/>
      <c r="L156" s="289"/>
      <c r="M156" s="289"/>
      <c r="N156" s="285"/>
      <c r="O156" s="289"/>
      <c r="P156" s="289"/>
      <c r="Q156" s="289"/>
      <c r="R156" s="289"/>
      <c r="S156" s="289"/>
      <c r="T156" s="289"/>
      <c r="U156" s="289"/>
      <c r="V156" s="289"/>
      <c r="W156" s="289"/>
      <c r="X156" s="289"/>
      <c r="Y156" s="404"/>
      <c r="Z156" s="404"/>
      <c r="AA156" s="404"/>
      <c r="AB156" s="404"/>
      <c r="AC156" s="290">
        <f>SUM(Y156:AB156)</f>
        <v>0</v>
      </c>
    </row>
    <row r="157" spans="1:29" ht="15.5" hidden="1" outlineLevel="1">
      <c r="B157" s="288" t="s">
        <v>242</v>
      </c>
      <c r="C157" s="285" t="s">
        <v>575</v>
      </c>
      <c r="D157" s="289"/>
      <c r="E157" s="289"/>
      <c r="F157" s="289"/>
      <c r="G157" s="289"/>
      <c r="H157" s="289"/>
      <c r="I157" s="289"/>
      <c r="J157" s="289"/>
      <c r="K157" s="289"/>
      <c r="L157" s="289"/>
      <c r="M157" s="289"/>
      <c r="N157" s="462"/>
      <c r="O157" s="289"/>
      <c r="P157" s="289"/>
      <c r="Q157" s="289"/>
      <c r="R157" s="289"/>
      <c r="S157" s="289"/>
      <c r="T157" s="289"/>
      <c r="U157" s="289"/>
      <c r="V157" s="289"/>
      <c r="W157" s="289"/>
      <c r="X157" s="289"/>
      <c r="Y157" s="405">
        <f>Y156</f>
        <v>0</v>
      </c>
      <c r="Z157" s="405">
        <f>Z156</f>
        <v>0</v>
      </c>
      <c r="AA157" s="405">
        <f t="shared" ref="AA157:AB157" si="36">AA156</f>
        <v>0</v>
      </c>
      <c r="AB157" s="405">
        <f t="shared" si="36"/>
        <v>0</v>
      </c>
      <c r="AC157" s="498"/>
    </row>
    <row r="158" spans="1:29" ht="15.5" hidden="1" outlineLevel="1">
      <c r="B158" s="288"/>
      <c r="C158" s="299"/>
      <c r="D158" s="285"/>
      <c r="E158" s="285"/>
      <c r="F158" s="285"/>
      <c r="G158" s="285"/>
      <c r="H158" s="285"/>
      <c r="I158" s="285"/>
      <c r="J158" s="285"/>
      <c r="K158" s="285"/>
      <c r="L158" s="285"/>
      <c r="M158" s="285"/>
      <c r="N158" s="277"/>
      <c r="O158" s="285"/>
      <c r="P158" s="285"/>
      <c r="Q158" s="285"/>
      <c r="R158" s="285"/>
      <c r="S158" s="285"/>
      <c r="T158" s="285"/>
      <c r="U158" s="285"/>
      <c r="V158" s="285"/>
      <c r="W158" s="285"/>
      <c r="X158" s="285"/>
      <c r="Y158" s="406"/>
      <c r="Z158" s="406"/>
      <c r="AA158" s="406"/>
      <c r="AB158" s="406"/>
      <c r="AC158" s="300"/>
    </row>
    <row r="159" spans="1:29" ht="15.5" hidden="1" outlineLevel="1">
      <c r="A159" s="502">
        <v>4</v>
      </c>
      <c r="B159" s="288" t="s">
        <v>4</v>
      </c>
      <c r="C159" s="285" t="s">
        <v>582</v>
      </c>
      <c r="D159" s="289"/>
      <c r="E159" s="289"/>
      <c r="F159" s="289"/>
      <c r="G159" s="289"/>
      <c r="H159" s="289"/>
      <c r="I159" s="289"/>
      <c r="J159" s="289"/>
      <c r="K159" s="289"/>
      <c r="L159" s="289"/>
      <c r="M159" s="289"/>
      <c r="N159" s="285"/>
      <c r="O159" s="289"/>
      <c r="P159" s="289"/>
      <c r="Q159" s="289"/>
      <c r="R159" s="289"/>
      <c r="S159" s="289"/>
      <c r="T159" s="289"/>
      <c r="U159" s="289"/>
      <c r="V159" s="289"/>
      <c r="W159" s="289"/>
      <c r="X159" s="289"/>
      <c r="Y159" s="404"/>
      <c r="Z159" s="404"/>
      <c r="AA159" s="404"/>
      <c r="AB159" s="404"/>
      <c r="AC159" s="290">
        <f>SUM(Y159:AB159)</f>
        <v>0</v>
      </c>
    </row>
    <row r="160" spans="1:29" ht="15.5" hidden="1" outlineLevel="1">
      <c r="B160" s="288" t="s">
        <v>242</v>
      </c>
      <c r="C160" s="285" t="s">
        <v>575</v>
      </c>
      <c r="D160" s="289"/>
      <c r="E160" s="289"/>
      <c r="F160" s="289"/>
      <c r="G160" s="289"/>
      <c r="H160" s="289"/>
      <c r="I160" s="289"/>
      <c r="J160" s="289"/>
      <c r="K160" s="289"/>
      <c r="L160" s="289"/>
      <c r="M160" s="289"/>
      <c r="N160" s="462"/>
      <c r="O160" s="289"/>
      <c r="P160" s="289"/>
      <c r="Q160" s="289"/>
      <c r="R160" s="289"/>
      <c r="S160" s="289"/>
      <c r="T160" s="289"/>
      <c r="U160" s="289"/>
      <c r="V160" s="289"/>
      <c r="W160" s="289"/>
      <c r="X160" s="289"/>
      <c r="Y160" s="405">
        <f>Y159</f>
        <v>0</v>
      </c>
      <c r="Z160" s="405">
        <f>Z159</f>
        <v>0</v>
      </c>
      <c r="AA160" s="405">
        <f t="shared" ref="AA160:AB160" si="37">AA159</f>
        <v>0</v>
      </c>
      <c r="AB160" s="405">
        <f t="shared" si="37"/>
        <v>0</v>
      </c>
      <c r="AC160" s="498"/>
    </row>
    <row r="161" spans="1:29" ht="15.5" hidden="1" outlineLevel="1">
      <c r="B161" s="288"/>
      <c r="C161" s="299"/>
      <c r="D161" s="298"/>
      <c r="E161" s="298"/>
      <c r="F161" s="298"/>
      <c r="G161" s="298"/>
      <c r="H161" s="298"/>
      <c r="I161" s="298"/>
      <c r="J161" s="298"/>
      <c r="K161" s="298"/>
      <c r="L161" s="298"/>
      <c r="M161" s="298"/>
      <c r="N161" s="285"/>
      <c r="O161" s="298"/>
      <c r="P161" s="298"/>
      <c r="Q161" s="298"/>
      <c r="R161" s="298"/>
      <c r="S161" s="298"/>
      <c r="T161" s="298"/>
      <c r="U161" s="298"/>
      <c r="V161" s="298"/>
      <c r="W161" s="298"/>
      <c r="X161" s="298"/>
      <c r="Y161" s="406"/>
      <c r="Z161" s="406"/>
      <c r="AA161" s="406"/>
      <c r="AB161" s="406"/>
      <c r="AC161" s="300"/>
    </row>
    <row r="162" spans="1:29" ht="15.5" hidden="1" outlineLevel="1">
      <c r="A162" s="502">
        <v>5</v>
      </c>
      <c r="B162" s="288" t="s">
        <v>5</v>
      </c>
      <c r="C162" s="285" t="s">
        <v>582</v>
      </c>
      <c r="D162" s="289"/>
      <c r="E162" s="289"/>
      <c r="F162" s="289"/>
      <c r="G162" s="289"/>
      <c r="H162" s="289"/>
      <c r="I162" s="289"/>
      <c r="J162" s="289"/>
      <c r="K162" s="289"/>
      <c r="L162" s="289"/>
      <c r="M162" s="289"/>
      <c r="N162" s="285"/>
      <c r="O162" s="289"/>
      <c r="P162" s="289"/>
      <c r="Q162" s="289"/>
      <c r="R162" s="289"/>
      <c r="S162" s="289"/>
      <c r="T162" s="289"/>
      <c r="U162" s="289"/>
      <c r="V162" s="289"/>
      <c r="W162" s="289"/>
      <c r="X162" s="289"/>
      <c r="Y162" s="404"/>
      <c r="Z162" s="404"/>
      <c r="AA162" s="404"/>
      <c r="AB162" s="404"/>
      <c r="AC162" s="290">
        <f>SUM(Y162:AB162)</f>
        <v>0</v>
      </c>
    </row>
    <row r="163" spans="1:29" ht="15.5" hidden="1" outlineLevel="1">
      <c r="B163" s="288" t="s">
        <v>242</v>
      </c>
      <c r="C163" s="285" t="s">
        <v>575</v>
      </c>
      <c r="D163" s="289"/>
      <c r="E163" s="289"/>
      <c r="F163" s="289"/>
      <c r="G163" s="289"/>
      <c r="H163" s="289"/>
      <c r="I163" s="289"/>
      <c r="J163" s="289"/>
      <c r="K163" s="289"/>
      <c r="L163" s="289"/>
      <c r="M163" s="289"/>
      <c r="N163" s="462"/>
      <c r="O163" s="289"/>
      <c r="P163" s="289"/>
      <c r="Q163" s="289"/>
      <c r="R163" s="289"/>
      <c r="S163" s="289"/>
      <c r="T163" s="289"/>
      <c r="U163" s="289"/>
      <c r="V163" s="289"/>
      <c r="W163" s="289"/>
      <c r="X163" s="289"/>
      <c r="Y163" s="405">
        <f>Y162</f>
        <v>0</v>
      </c>
      <c r="Z163" s="405">
        <f>Z162</f>
        <v>0</v>
      </c>
      <c r="AA163" s="405">
        <f t="shared" ref="AA163:AB163" si="38">AA162</f>
        <v>0</v>
      </c>
      <c r="AB163" s="405">
        <f t="shared" si="38"/>
        <v>0</v>
      </c>
      <c r="AC163" s="498"/>
    </row>
    <row r="164" spans="1:29" ht="15.5" hidden="1" outlineLevel="1">
      <c r="B164" s="288"/>
      <c r="C164" s="299"/>
      <c r="D164" s="298"/>
      <c r="E164" s="298"/>
      <c r="F164" s="298"/>
      <c r="G164" s="298"/>
      <c r="H164" s="298"/>
      <c r="I164" s="298"/>
      <c r="J164" s="298"/>
      <c r="K164" s="298"/>
      <c r="L164" s="298"/>
      <c r="M164" s="298"/>
      <c r="N164" s="285"/>
      <c r="O164" s="298"/>
      <c r="P164" s="298"/>
      <c r="Q164" s="298"/>
      <c r="R164" s="298"/>
      <c r="S164" s="298"/>
      <c r="T164" s="298"/>
      <c r="U164" s="298"/>
      <c r="V164" s="298"/>
      <c r="W164" s="298"/>
      <c r="X164" s="298"/>
      <c r="Y164" s="406"/>
      <c r="Z164" s="406"/>
      <c r="AA164" s="406"/>
      <c r="AB164" s="406"/>
      <c r="AC164" s="300"/>
    </row>
    <row r="165" spans="1:29" ht="15.5" hidden="1" outlineLevel="1">
      <c r="A165" s="502">
        <v>6</v>
      </c>
      <c r="B165" s="288" t="s">
        <v>6</v>
      </c>
      <c r="C165" s="285" t="s">
        <v>582</v>
      </c>
      <c r="D165" s="289"/>
      <c r="E165" s="289"/>
      <c r="F165" s="289"/>
      <c r="G165" s="289"/>
      <c r="H165" s="289"/>
      <c r="I165" s="289"/>
      <c r="J165" s="289"/>
      <c r="K165" s="289"/>
      <c r="L165" s="289"/>
      <c r="M165" s="289"/>
      <c r="N165" s="285"/>
      <c r="O165" s="289"/>
      <c r="P165" s="289"/>
      <c r="Q165" s="289"/>
      <c r="R165" s="289"/>
      <c r="S165" s="289"/>
      <c r="T165" s="289"/>
      <c r="U165" s="289"/>
      <c r="V165" s="289"/>
      <c r="W165" s="289"/>
      <c r="X165" s="289"/>
      <c r="Y165" s="404"/>
      <c r="Z165" s="404"/>
      <c r="AA165" s="404"/>
      <c r="AB165" s="404"/>
      <c r="AC165" s="290">
        <f>SUM(Y165:AB165)</f>
        <v>0</v>
      </c>
    </row>
    <row r="166" spans="1:29" ht="15.5" hidden="1" outlineLevel="1">
      <c r="B166" s="288" t="s">
        <v>242</v>
      </c>
      <c r="C166" s="285" t="s">
        <v>575</v>
      </c>
      <c r="D166" s="289"/>
      <c r="E166" s="289"/>
      <c r="F166" s="289"/>
      <c r="G166" s="289"/>
      <c r="H166" s="289"/>
      <c r="I166" s="289"/>
      <c r="J166" s="289"/>
      <c r="K166" s="289"/>
      <c r="L166" s="289"/>
      <c r="M166" s="289"/>
      <c r="N166" s="462"/>
      <c r="O166" s="289"/>
      <c r="P166" s="289"/>
      <c r="Q166" s="289"/>
      <c r="R166" s="289"/>
      <c r="S166" s="289"/>
      <c r="T166" s="289"/>
      <c r="U166" s="289"/>
      <c r="V166" s="289"/>
      <c r="W166" s="289"/>
      <c r="X166" s="289"/>
      <c r="Y166" s="405">
        <f>Y165</f>
        <v>0</v>
      </c>
      <c r="Z166" s="405">
        <f>Z165</f>
        <v>0</v>
      </c>
      <c r="AA166" s="405">
        <f t="shared" ref="AA166:AB166" si="39">AA165</f>
        <v>0</v>
      </c>
      <c r="AB166" s="405">
        <f t="shared" si="39"/>
        <v>0</v>
      </c>
      <c r="AC166" s="498"/>
    </row>
    <row r="167" spans="1:29" ht="15.5" hidden="1" outlineLevel="1">
      <c r="B167" s="288"/>
      <c r="C167" s="299"/>
      <c r="D167" s="298"/>
      <c r="E167" s="298"/>
      <c r="F167" s="298"/>
      <c r="G167" s="298"/>
      <c r="H167" s="298"/>
      <c r="I167" s="298"/>
      <c r="J167" s="298"/>
      <c r="K167" s="298"/>
      <c r="L167" s="298"/>
      <c r="M167" s="298"/>
      <c r="N167" s="285"/>
      <c r="O167" s="298"/>
      <c r="P167" s="298"/>
      <c r="Q167" s="298"/>
      <c r="R167" s="298"/>
      <c r="S167" s="298"/>
      <c r="T167" s="298"/>
      <c r="U167" s="298"/>
      <c r="V167" s="298"/>
      <c r="W167" s="298"/>
      <c r="X167" s="298"/>
      <c r="Y167" s="406"/>
      <c r="Z167" s="406"/>
      <c r="AA167" s="406"/>
      <c r="AB167" s="406"/>
      <c r="AC167" s="300"/>
    </row>
    <row r="168" spans="1:29" ht="15.5" hidden="1" outlineLevel="1">
      <c r="A168" s="502">
        <v>7</v>
      </c>
      <c r="B168" s="288" t="s">
        <v>41</v>
      </c>
      <c r="C168" s="285" t="s">
        <v>582</v>
      </c>
      <c r="D168" s="289"/>
      <c r="E168" s="289"/>
      <c r="F168" s="289"/>
      <c r="G168" s="289"/>
      <c r="H168" s="289"/>
      <c r="I168" s="289"/>
      <c r="J168" s="289"/>
      <c r="K168" s="289"/>
      <c r="L168" s="289"/>
      <c r="M168" s="289"/>
      <c r="N168" s="285"/>
      <c r="O168" s="289"/>
      <c r="P168" s="289"/>
      <c r="Q168" s="289"/>
      <c r="R168" s="289"/>
      <c r="S168" s="289"/>
      <c r="T168" s="289"/>
      <c r="U168" s="289"/>
      <c r="V168" s="289"/>
      <c r="W168" s="289"/>
      <c r="X168" s="289"/>
      <c r="Y168" s="404"/>
      <c r="Z168" s="404"/>
      <c r="AA168" s="404"/>
      <c r="AB168" s="404"/>
      <c r="AC168" s="290">
        <f>SUM(Y168:AB168)</f>
        <v>0</v>
      </c>
    </row>
    <row r="169" spans="1:29" ht="15.5" hidden="1" outlineLevel="1">
      <c r="B169" s="288" t="s">
        <v>242</v>
      </c>
      <c r="C169" s="285" t="s">
        <v>575</v>
      </c>
      <c r="D169" s="289"/>
      <c r="E169" s="289"/>
      <c r="F169" s="289"/>
      <c r="G169" s="289"/>
      <c r="H169" s="289"/>
      <c r="I169" s="289"/>
      <c r="J169" s="289"/>
      <c r="K169" s="289"/>
      <c r="L169" s="289"/>
      <c r="M169" s="289"/>
      <c r="N169" s="285"/>
      <c r="O169" s="289"/>
      <c r="P169" s="289"/>
      <c r="Q169" s="289"/>
      <c r="R169" s="289"/>
      <c r="S169" s="289"/>
      <c r="T169" s="289"/>
      <c r="U169" s="289"/>
      <c r="V169" s="289"/>
      <c r="W169" s="289"/>
      <c r="X169" s="289"/>
      <c r="Y169" s="405">
        <f>Y168</f>
        <v>0</v>
      </c>
      <c r="Z169" s="405">
        <f>Z168</f>
        <v>0</v>
      </c>
      <c r="AA169" s="405">
        <f t="shared" ref="AA169:AB169" si="40">AA168</f>
        <v>0</v>
      </c>
      <c r="AB169" s="405">
        <f t="shared" si="40"/>
        <v>0</v>
      </c>
      <c r="AC169" s="498"/>
    </row>
    <row r="170" spans="1:29" ht="15.5" hidden="1" outlineLevel="1">
      <c r="B170" s="288"/>
      <c r="C170" s="299"/>
      <c r="D170" s="298"/>
      <c r="E170" s="298"/>
      <c r="F170" s="298"/>
      <c r="G170" s="298"/>
      <c r="H170" s="298"/>
      <c r="I170" s="298"/>
      <c r="J170" s="298"/>
      <c r="K170" s="298"/>
      <c r="L170" s="298"/>
      <c r="M170" s="298"/>
      <c r="N170" s="285"/>
      <c r="O170" s="298"/>
      <c r="P170" s="298"/>
      <c r="Q170" s="298"/>
      <c r="R170" s="298"/>
      <c r="S170" s="298"/>
      <c r="T170" s="298"/>
      <c r="U170" s="298"/>
      <c r="V170" s="298"/>
      <c r="W170" s="298"/>
      <c r="X170" s="298"/>
      <c r="Y170" s="406"/>
      <c r="Z170" s="406"/>
      <c r="AA170" s="406"/>
      <c r="AB170" s="406"/>
      <c r="AC170" s="300"/>
    </row>
    <row r="171" spans="1:29" s="277" customFormat="1" ht="15.5" hidden="1" outlineLevel="1">
      <c r="A171" s="502">
        <v>8</v>
      </c>
      <c r="B171" s="288" t="s">
        <v>483</v>
      </c>
      <c r="C171" s="285" t="s">
        <v>582</v>
      </c>
      <c r="D171" s="289"/>
      <c r="E171" s="289"/>
      <c r="F171" s="289"/>
      <c r="G171" s="289"/>
      <c r="H171" s="289"/>
      <c r="I171" s="289"/>
      <c r="J171" s="289"/>
      <c r="K171" s="289"/>
      <c r="L171" s="289"/>
      <c r="M171" s="289"/>
      <c r="N171" s="285"/>
      <c r="O171" s="289"/>
      <c r="P171" s="289"/>
      <c r="Q171" s="289"/>
      <c r="R171" s="289"/>
      <c r="S171" s="289"/>
      <c r="T171" s="289"/>
      <c r="U171" s="289"/>
      <c r="V171" s="289"/>
      <c r="W171" s="289"/>
      <c r="X171" s="289"/>
      <c r="Y171" s="404"/>
      <c r="Z171" s="404"/>
      <c r="AA171" s="404"/>
      <c r="AB171" s="404"/>
      <c r="AC171" s="290">
        <f>SUM(Y171:AB171)</f>
        <v>0</v>
      </c>
    </row>
    <row r="172" spans="1:29" s="277" customFormat="1" ht="15.5" hidden="1" outlineLevel="1">
      <c r="A172" s="502"/>
      <c r="B172" s="288" t="s">
        <v>242</v>
      </c>
      <c r="C172" s="285" t="s">
        <v>575</v>
      </c>
      <c r="D172" s="289"/>
      <c r="E172" s="289"/>
      <c r="F172" s="289"/>
      <c r="G172" s="289"/>
      <c r="H172" s="289"/>
      <c r="I172" s="289"/>
      <c r="J172" s="289"/>
      <c r="K172" s="289"/>
      <c r="L172" s="289"/>
      <c r="M172" s="289"/>
      <c r="N172" s="285"/>
      <c r="O172" s="289"/>
      <c r="P172" s="289"/>
      <c r="Q172" s="289"/>
      <c r="R172" s="289"/>
      <c r="S172" s="289"/>
      <c r="T172" s="289"/>
      <c r="U172" s="289"/>
      <c r="V172" s="289"/>
      <c r="W172" s="289"/>
      <c r="X172" s="289"/>
      <c r="Y172" s="405">
        <f>Y171</f>
        <v>0</v>
      </c>
      <c r="Z172" s="405">
        <f>Z171</f>
        <v>0</v>
      </c>
      <c r="AA172" s="405">
        <f t="shared" ref="AA172:AB172" si="41">AA171</f>
        <v>0</v>
      </c>
      <c r="AB172" s="405">
        <f t="shared" si="41"/>
        <v>0</v>
      </c>
      <c r="AC172" s="498"/>
    </row>
    <row r="173" spans="1:29" s="277" customFormat="1" ht="15.5" hidden="1" outlineLevel="1">
      <c r="A173" s="502"/>
      <c r="B173" s="288"/>
      <c r="C173" s="299"/>
      <c r="D173" s="298"/>
      <c r="E173" s="298"/>
      <c r="F173" s="298"/>
      <c r="G173" s="298"/>
      <c r="H173" s="298"/>
      <c r="I173" s="298"/>
      <c r="J173" s="298"/>
      <c r="K173" s="298"/>
      <c r="L173" s="298"/>
      <c r="M173" s="298"/>
      <c r="N173" s="285"/>
      <c r="O173" s="298"/>
      <c r="P173" s="298"/>
      <c r="Q173" s="298"/>
      <c r="R173" s="298"/>
      <c r="S173" s="298"/>
      <c r="T173" s="298"/>
      <c r="U173" s="298"/>
      <c r="V173" s="298"/>
      <c r="W173" s="298"/>
      <c r="X173" s="298"/>
      <c r="Y173" s="406"/>
      <c r="Z173" s="406"/>
      <c r="AA173" s="406"/>
      <c r="AB173" s="406"/>
      <c r="AC173" s="300"/>
    </row>
    <row r="174" spans="1:29" ht="15.5" hidden="1" outlineLevel="1">
      <c r="A174" s="502">
        <v>9</v>
      </c>
      <c r="B174" s="288" t="s">
        <v>7</v>
      </c>
      <c r="C174" s="285" t="s">
        <v>582</v>
      </c>
      <c r="D174" s="289"/>
      <c r="E174" s="289"/>
      <c r="F174" s="289"/>
      <c r="G174" s="289"/>
      <c r="H174" s="289"/>
      <c r="I174" s="289"/>
      <c r="J174" s="289"/>
      <c r="K174" s="289"/>
      <c r="L174" s="289"/>
      <c r="M174" s="289"/>
      <c r="N174" s="285"/>
      <c r="O174" s="289"/>
      <c r="P174" s="289"/>
      <c r="Q174" s="289"/>
      <c r="R174" s="289"/>
      <c r="S174" s="289"/>
      <c r="T174" s="289"/>
      <c r="U174" s="289"/>
      <c r="V174" s="289"/>
      <c r="W174" s="289"/>
      <c r="X174" s="289"/>
      <c r="Y174" s="404"/>
      <c r="Z174" s="404"/>
      <c r="AA174" s="404"/>
      <c r="AB174" s="404"/>
      <c r="AC174" s="290">
        <f>SUM(Y174:AB174)</f>
        <v>0</v>
      </c>
    </row>
    <row r="175" spans="1:29" ht="15.5" hidden="1" outlineLevel="1">
      <c r="B175" s="288" t="s">
        <v>242</v>
      </c>
      <c r="C175" s="285" t="s">
        <v>575</v>
      </c>
      <c r="D175" s="289"/>
      <c r="E175" s="289"/>
      <c r="F175" s="289"/>
      <c r="G175" s="289"/>
      <c r="H175" s="289"/>
      <c r="I175" s="289"/>
      <c r="J175" s="289"/>
      <c r="K175" s="289"/>
      <c r="L175" s="289"/>
      <c r="M175" s="289"/>
      <c r="N175" s="285"/>
      <c r="O175" s="289"/>
      <c r="P175" s="289"/>
      <c r="Q175" s="289"/>
      <c r="R175" s="289"/>
      <c r="S175" s="289"/>
      <c r="T175" s="289"/>
      <c r="U175" s="289"/>
      <c r="V175" s="289"/>
      <c r="W175" s="289"/>
      <c r="X175" s="289"/>
      <c r="Y175" s="405">
        <f>Y174</f>
        <v>0</v>
      </c>
      <c r="Z175" s="405">
        <f>Z174</f>
        <v>0</v>
      </c>
      <c r="AA175" s="405">
        <f t="shared" ref="AA175:AB175" si="42">AA174</f>
        <v>0</v>
      </c>
      <c r="AB175" s="405">
        <f t="shared" si="42"/>
        <v>0</v>
      </c>
      <c r="AC175" s="498"/>
    </row>
    <row r="176" spans="1:29" ht="15.5" hidden="1" outlineLevel="1">
      <c r="B176" s="301"/>
      <c r="C176" s="302"/>
      <c r="D176" s="285"/>
      <c r="E176" s="285"/>
      <c r="F176" s="285"/>
      <c r="G176" s="285"/>
      <c r="H176" s="285"/>
      <c r="I176" s="285"/>
      <c r="J176" s="285"/>
      <c r="K176" s="285"/>
      <c r="L176" s="285"/>
      <c r="M176" s="285"/>
      <c r="N176" s="285"/>
      <c r="O176" s="285"/>
      <c r="P176" s="285"/>
      <c r="Q176" s="285"/>
      <c r="R176" s="285"/>
      <c r="S176" s="285"/>
      <c r="T176" s="285"/>
      <c r="U176" s="285"/>
      <c r="V176" s="285"/>
      <c r="W176" s="285"/>
      <c r="X176" s="285"/>
      <c r="Y176" s="406"/>
      <c r="Z176" s="406"/>
      <c r="AA176" s="406"/>
      <c r="AB176" s="406"/>
      <c r="AC176" s="300"/>
    </row>
    <row r="177" spans="1:29" ht="15.5" hidden="1" outlineLevel="1">
      <c r="A177" s="503"/>
      <c r="B177" s="282" t="s">
        <v>8</v>
      </c>
      <c r="C177" s="283"/>
      <c r="D177" s="283"/>
      <c r="E177" s="283"/>
      <c r="F177" s="283"/>
      <c r="G177" s="283"/>
      <c r="H177" s="283"/>
      <c r="I177" s="283"/>
      <c r="J177" s="283"/>
      <c r="K177" s="283"/>
      <c r="L177" s="283"/>
      <c r="M177" s="283"/>
      <c r="N177" s="285"/>
      <c r="O177" s="283"/>
      <c r="P177" s="283"/>
      <c r="Q177" s="283"/>
      <c r="R177" s="283"/>
      <c r="S177" s="283"/>
      <c r="T177" s="283"/>
      <c r="U177" s="283"/>
      <c r="V177" s="283"/>
      <c r="W177" s="283"/>
      <c r="X177" s="283"/>
      <c r="Y177" s="408"/>
      <c r="Z177" s="408"/>
      <c r="AA177" s="408"/>
      <c r="AB177" s="408"/>
      <c r="AC177" s="286"/>
    </row>
    <row r="178" spans="1:29" ht="15.5" hidden="1" outlineLevel="1">
      <c r="A178" s="502">
        <v>10</v>
      </c>
      <c r="B178" s="304" t="s">
        <v>22</v>
      </c>
      <c r="C178" s="285" t="s">
        <v>582</v>
      </c>
      <c r="D178" s="289"/>
      <c r="E178" s="289"/>
      <c r="F178" s="289"/>
      <c r="G178" s="289"/>
      <c r="H178" s="289"/>
      <c r="I178" s="289"/>
      <c r="J178" s="289"/>
      <c r="K178" s="289"/>
      <c r="L178" s="289"/>
      <c r="M178" s="289"/>
      <c r="N178" s="289">
        <v>12</v>
      </c>
      <c r="O178" s="289"/>
      <c r="P178" s="289"/>
      <c r="Q178" s="289"/>
      <c r="R178" s="289"/>
      <c r="S178" s="289"/>
      <c r="T178" s="289"/>
      <c r="U178" s="289"/>
      <c r="V178" s="289"/>
      <c r="W178" s="289"/>
      <c r="X178" s="289"/>
      <c r="Y178" s="461"/>
      <c r="Z178" s="463"/>
      <c r="AA178" s="463"/>
      <c r="AB178" s="409"/>
      <c r="AC178" s="290">
        <f>SUM(Y178:AB178)</f>
        <v>0</v>
      </c>
    </row>
    <row r="179" spans="1:29" ht="15.5" hidden="1" outlineLevel="1">
      <c r="B179" s="288" t="s">
        <v>242</v>
      </c>
      <c r="C179" s="285" t="s">
        <v>575</v>
      </c>
      <c r="D179" s="289"/>
      <c r="E179" s="289"/>
      <c r="F179" s="289"/>
      <c r="G179" s="289"/>
      <c r="H179" s="289"/>
      <c r="I179" s="289"/>
      <c r="J179" s="289"/>
      <c r="K179" s="289"/>
      <c r="L179" s="289"/>
      <c r="M179" s="289"/>
      <c r="N179" s="289">
        <f>N178</f>
        <v>12</v>
      </c>
      <c r="O179" s="289"/>
      <c r="P179" s="289"/>
      <c r="Q179" s="289"/>
      <c r="R179" s="289"/>
      <c r="S179" s="289"/>
      <c r="T179" s="289"/>
      <c r="U179" s="289"/>
      <c r="V179" s="289"/>
      <c r="W179" s="289"/>
      <c r="X179" s="289"/>
      <c r="Y179" s="405">
        <f>Y178</f>
        <v>0</v>
      </c>
      <c r="Z179" s="405">
        <f>Z178</f>
        <v>0</v>
      </c>
      <c r="AA179" s="405">
        <f t="shared" ref="AA179:AB179" si="43">AA178</f>
        <v>0</v>
      </c>
      <c r="AB179" s="405">
        <f t="shared" si="43"/>
        <v>0</v>
      </c>
      <c r="AC179" s="498"/>
    </row>
    <row r="180" spans="1:29" ht="15.5" hidden="1" outlineLevel="1">
      <c r="B180" s="304"/>
      <c r="C180" s="306"/>
      <c r="D180" s="285"/>
      <c r="E180" s="285"/>
      <c r="F180" s="285"/>
      <c r="G180" s="285"/>
      <c r="H180" s="285"/>
      <c r="I180" s="285"/>
      <c r="J180" s="285"/>
      <c r="K180" s="285"/>
      <c r="L180" s="285"/>
      <c r="M180" s="285"/>
      <c r="N180" s="285"/>
      <c r="O180" s="285"/>
      <c r="P180" s="285"/>
      <c r="Q180" s="285"/>
      <c r="R180" s="285"/>
      <c r="S180" s="285"/>
      <c r="T180" s="285"/>
      <c r="U180" s="285"/>
      <c r="V180" s="285"/>
      <c r="W180" s="285"/>
      <c r="X180" s="285"/>
      <c r="Y180" s="410"/>
      <c r="Z180" s="410"/>
      <c r="AA180" s="410"/>
      <c r="AB180" s="410"/>
      <c r="AC180" s="307"/>
    </row>
    <row r="181" spans="1:29" ht="15.5" hidden="1" outlineLevel="1">
      <c r="A181" s="502">
        <v>11</v>
      </c>
      <c r="B181" s="308" t="s">
        <v>21</v>
      </c>
      <c r="C181" s="285" t="s">
        <v>582</v>
      </c>
      <c r="D181" s="289"/>
      <c r="E181" s="289"/>
      <c r="F181" s="289"/>
      <c r="G181" s="289"/>
      <c r="H181" s="289"/>
      <c r="I181" s="289"/>
      <c r="J181" s="289"/>
      <c r="K181" s="289"/>
      <c r="L181" s="289"/>
      <c r="M181" s="289"/>
      <c r="N181" s="289">
        <v>12</v>
      </c>
      <c r="O181" s="289"/>
      <c r="P181" s="289"/>
      <c r="Q181" s="289"/>
      <c r="R181" s="289"/>
      <c r="S181" s="289"/>
      <c r="T181" s="289"/>
      <c r="U181" s="289"/>
      <c r="V181" s="289"/>
      <c r="W181" s="289"/>
      <c r="X181" s="289"/>
      <c r="Y181" s="409"/>
      <c r="Z181" s="463"/>
      <c r="AA181" s="409"/>
      <c r="AB181" s="409"/>
      <c r="AC181" s="290">
        <f>SUM(Y181:AB181)</f>
        <v>0</v>
      </c>
    </row>
    <row r="182" spans="1:29" ht="15.5" hidden="1" outlineLevel="1">
      <c r="B182" s="288" t="s">
        <v>242</v>
      </c>
      <c r="C182" s="285" t="s">
        <v>575</v>
      </c>
      <c r="D182" s="289"/>
      <c r="E182" s="289"/>
      <c r="F182" s="289"/>
      <c r="G182" s="289"/>
      <c r="H182" s="289"/>
      <c r="I182" s="289"/>
      <c r="J182" s="289"/>
      <c r="K182" s="289"/>
      <c r="L182" s="289"/>
      <c r="M182" s="289"/>
      <c r="N182" s="289">
        <f>N181</f>
        <v>12</v>
      </c>
      <c r="O182" s="289"/>
      <c r="P182" s="289"/>
      <c r="Q182" s="289"/>
      <c r="R182" s="289"/>
      <c r="S182" s="289"/>
      <c r="T182" s="289"/>
      <c r="U182" s="289"/>
      <c r="V182" s="289"/>
      <c r="W182" s="289"/>
      <c r="X182" s="289"/>
      <c r="Y182" s="405">
        <f>Y181</f>
        <v>0</v>
      </c>
      <c r="Z182" s="405">
        <f>Z181</f>
        <v>0</v>
      </c>
      <c r="AA182" s="405">
        <f t="shared" ref="AA182:AB182" si="44">AA181</f>
        <v>0</v>
      </c>
      <c r="AB182" s="405">
        <f t="shared" si="44"/>
        <v>0</v>
      </c>
      <c r="AC182" s="498"/>
    </row>
    <row r="183" spans="1:29" ht="15.5" hidden="1" outlineLevel="1">
      <c r="B183" s="308"/>
      <c r="C183" s="306"/>
      <c r="D183" s="285"/>
      <c r="E183" s="285"/>
      <c r="F183" s="285"/>
      <c r="G183" s="285"/>
      <c r="H183" s="285"/>
      <c r="I183" s="285"/>
      <c r="J183" s="285"/>
      <c r="K183" s="285"/>
      <c r="L183" s="285"/>
      <c r="M183" s="285"/>
      <c r="N183" s="285"/>
      <c r="O183" s="285"/>
      <c r="P183" s="285"/>
      <c r="Q183" s="285"/>
      <c r="R183" s="285"/>
      <c r="S183" s="285"/>
      <c r="T183" s="285"/>
      <c r="U183" s="285"/>
      <c r="V183" s="285"/>
      <c r="W183" s="285"/>
      <c r="X183" s="285"/>
      <c r="Y183" s="410"/>
      <c r="Z183" s="411"/>
      <c r="AA183" s="410"/>
      <c r="AB183" s="410"/>
      <c r="AC183" s="307"/>
    </row>
    <row r="184" spans="1:29" ht="15.5" hidden="1" outlineLevel="1">
      <c r="A184" s="502">
        <v>12</v>
      </c>
      <c r="B184" s="308" t="s">
        <v>23</v>
      </c>
      <c r="C184" s="285" t="s">
        <v>582</v>
      </c>
      <c r="D184" s="289"/>
      <c r="E184" s="289"/>
      <c r="F184" s="289"/>
      <c r="G184" s="289"/>
      <c r="H184" s="289"/>
      <c r="I184" s="289"/>
      <c r="J184" s="289"/>
      <c r="K184" s="289"/>
      <c r="L184" s="289"/>
      <c r="M184" s="289"/>
      <c r="N184" s="289">
        <v>3</v>
      </c>
      <c r="O184" s="289"/>
      <c r="P184" s="289"/>
      <c r="Q184" s="289"/>
      <c r="R184" s="289"/>
      <c r="S184" s="289"/>
      <c r="T184" s="289"/>
      <c r="U184" s="289"/>
      <c r="V184" s="289"/>
      <c r="W184" s="289"/>
      <c r="X184" s="289"/>
      <c r="Y184" s="409"/>
      <c r="Z184" s="409"/>
      <c r="AA184" s="409"/>
      <c r="AB184" s="409"/>
      <c r="AC184" s="290">
        <f>SUM(Y184:AB184)</f>
        <v>0</v>
      </c>
    </row>
    <row r="185" spans="1:29" ht="15.5" hidden="1" outlineLevel="1">
      <c r="B185" s="288" t="s">
        <v>242</v>
      </c>
      <c r="C185" s="285" t="s">
        <v>575</v>
      </c>
      <c r="D185" s="289"/>
      <c r="E185" s="289"/>
      <c r="F185" s="289"/>
      <c r="G185" s="289"/>
      <c r="H185" s="289"/>
      <c r="I185" s="289"/>
      <c r="J185" s="289"/>
      <c r="K185" s="289"/>
      <c r="L185" s="289"/>
      <c r="M185" s="289"/>
      <c r="N185" s="289">
        <f>N184</f>
        <v>3</v>
      </c>
      <c r="O185" s="289"/>
      <c r="P185" s="289"/>
      <c r="Q185" s="289"/>
      <c r="R185" s="289"/>
      <c r="S185" s="289"/>
      <c r="T185" s="289"/>
      <c r="U185" s="289"/>
      <c r="V185" s="289"/>
      <c r="W185" s="289"/>
      <c r="X185" s="289"/>
      <c r="Y185" s="405">
        <f>Y184</f>
        <v>0</v>
      </c>
      <c r="Z185" s="405">
        <f>Z184</f>
        <v>0</v>
      </c>
      <c r="AA185" s="405">
        <f t="shared" ref="AA185:AB185" si="45">AA184</f>
        <v>0</v>
      </c>
      <c r="AB185" s="405">
        <f t="shared" si="45"/>
        <v>0</v>
      </c>
      <c r="AC185" s="498"/>
    </row>
    <row r="186" spans="1:29" ht="15.5" hidden="1" outlineLevel="1">
      <c r="B186" s="308"/>
      <c r="C186" s="306"/>
      <c r="D186" s="310"/>
      <c r="E186" s="310"/>
      <c r="F186" s="310"/>
      <c r="G186" s="310"/>
      <c r="H186" s="310"/>
      <c r="I186" s="310"/>
      <c r="J186" s="310"/>
      <c r="K186" s="310"/>
      <c r="L186" s="310"/>
      <c r="M186" s="310"/>
      <c r="N186" s="285"/>
      <c r="O186" s="310"/>
      <c r="P186" s="310"/>
      <c r="Q186" s="310"/>
      <c r="R186" s="310"/>
      <c r="S186" s="310"/>
      <c r="T186" s="310"/>
      <c r="U186" s="310"/>
      <c r="V186" s="310"/>
      <c r="W186" s="310"/>
      <c r="X186" s="310"/>
      <c r="Y186" s="410"/>
      <c r="Z186" s="411"/>
      <c r="AA186" s="410"/>
      <c r="AB186" s="410"/>
      <c r="AC186" s="307"/>
    </row>
    <row r="187" spans="1:29" ht="15.5" hidden="1" outlineLevel="1">
      <c r="A187" s="502">
        <v>13</v>
      </c>
      <c r="B187" s="308" t="s">
        <v>24</v>
      </c>
      <c r="C187" s="285" t="s">
        <v>582</v>
      </c>
      <c r="D187" s="289"/>
      <c r="E187" s="289"/>
      <c r="F187" s="289"/>
      <c r="G187" s="289"/>
      <c r="H187" s="289"/>
      <c r="I187" s="289"/>
      <c r="J187" s="289"/>
      <c r="K187" s="289"/>
      <c r="L187" s="289"/>
      <c r="M187" s="289"/>
      <c r="N187" s="289">
        <v>12</v>
      </c>
      <c r="O187" s="289"/>
      <c r="P187" s="289"/>
      <c r="Q187" s="289"/>
      <c r="R187" s="289"/>
      <c r="S187" s="289"/>
      <c r="T187" s="289"/>
      <c r="U187" s="289"/>
      <c r="V187" s="289"/>
      <c r="W187" s="289"/>
      <c r="X187" s="289"/>
      <c r="Y187" s="409"/>
      <c r="Z187" s="409"/>
      <c r="AA187" s="409"/>
      <c r="AB187" s="409"/>
      <c r="AC187" s="290">
        <f>SUM(Y187:AB187)</f>
        <v>0</v>
      </c>
    </row>
    <row r="188" spans="1:29" ht="15.5" hidden="1" outlineLevel="1">
      <c r="B188" s="288" t="s">
        <v>242</v>
      </c>
      <c r="C188" s="285" t="s">
        <v>575</v>
      </c>
      <c r="D188" s="289"/>
      <c r="E188" s="289"/>
      <c r="F188" s="289"/>
      <c r="G188" s="289"/>
      <c r="H188" s="289"/>
      <c r="I188" s="289"/>
      <c r="J188" s="289"/>
      <c r="K188" s="289"/>
      <c r="L188" s="289"/>
      <c r="M188" s="289"/>
      <c r="N188" s="289">
        <f>N187</f>
        <v>12</v>
      </c>
      <c r="O188" s="289"/>
      <c r="P188" s="289"/>
      <c r="Q188" s="289"/>
      <c r="R188" s="289"/>
      <c r="S188" s="289"/>
      <c r="T188" s="289"/>
      <c r="U188" s="289"/>
      <c r="V188" s="289"/>
      <c r="W188" s="289"/>
      <c r="X188" s="289"/>
      <c r="Y188" s="405">
        <f>Y187</f>
        <v>0</v>
      </c>
      <c r="Z188" s="405">
        <f>Z187</f>
        <v>0</v>
      </c>
      <c r="AA188" s="405">
        <f t="shared" ref="AA188:AB188" si="46">AA187</f>
        <v>0</v>
      </c>
      <c r="AB188" s="405">
        <f t="shared" si="46"/>
        <v>0</v>
      </c>
      <c r="AC188" s="498"/>
    </row>
    <row r="189" spans="1:29" ht="15.5" hidden="1" outlineLevel="1">
      <c r="B189" s="308"/>
      <c r="C189" s="306"/>
      <c r="D189" s="310"/>
      <c r="E189" s="310"/>
      <c r="F189" s="310"/>
      <c r="G189" s="310"/>
      <c r="H189" s="310"/>
      <c r="I189" s="310"/>
      <c r="J189" s="310"/>
      <c r="K189" s="310"/>
      <c r="L189" s="310"/>
      <c r="M189" s="310"/>
      <c r="N189" s="285"/>
      <c r="O189" s="310"/>
      <c r="P189" s="310"/>
      <c r="Q189" s="310"/>
      <c r="R189" s="310"/>
      <c r="S189" s="310"/>
      <c r="T189" s="310"/>
      <c r="U189" s="310"/>
      <c r="V189" s="310"/>
      <c r="W189" s="310"/>
      <c r="X189" s="310"/>
      <c r="Y189" s="410"/>
      <c r="Z189" s="410"/>
      <c r="AA189" s="410"/>
      <c r="AB189" s="410"/>
      <c r="AC189" s="307"/>
    </row>
    <row r="190" spans="1:29" ht="15.5" hidden="1" outlineLevel="1">
      <c r="A190" s="502">
        <v>14</v>
      </c>
      <c r="B190" s="308" t="s">
        <v>20</v>
      </c>
      <c r="C190" s="285" t="s">
        <v>582</v>
      </c>
      <c r="D190" s="289"/>
      <c r="E190" s="289"/>
      <c r="F190" s="289"/>
      <c r="G190" s="289"/>
      <c r="H190" s="289"/>
      <c r="I190" s="289"/>
      <c r="J190" s="289"/>
      <c r="K190" s="289"/>
      <c r="L190" s="289"/>
      <c r="M190" s="289"/>
      <c r="N190" s="289">
        <v>12</v>
      </c>
      <c r="O190" s="289"/>
      <c r="P190" s="289"/>
      <c r="Q190" s="289"/>
      <c r="R190" s="289"/>
      <c r="S190" s="289"/>
      <c r="T190" s="289"/>
      <c r="U190" s="289"/>
      <c r="V190" s="289"/>
      <c r="W190" s="289"/>
      <c r="X190" s="289"/>
      <c r="Y190" s="409"/>
      <c r="Z190" s="409"/>
      <c r="AA190" s="409"/>
      <c r="AB190" s="409"/>
      <c r="AC190" s="290">
        <f>SUM(Y190:AB190)</f>
        <v>0</v>
      </c>
    </row>
    <row r="191" spans="1:29" ht="15.5" hidden="1" outlineLevel="1">
      <c r="B191" s="288" t="s">
        <v>242</v>
      </c>
      <c r="C191" s="285" t="s">
        <v>575</v>
      </c>
      <c r="D191" s="289"/>
      <c r="E191" s="289"/>
      <c r="F191" s="289"/>
      <c r="G191" s="289"/>
      <c r="H191" s="289"/>
      <c r="I191" s="289"/>
      <c r="J191" s="289"/>
      <c r="K191" s="289"/>
      <c r="L191" s="289"/>
      <c r="M191" s="289"/>
      <c r="N191" s="289">
        <f>N190</f>
        <v>12</v>
      </c>
      <c r="O191" s="289"/>
      <c r="P191" s="289"/>
      <c r="Q191" s="289"/>
      <c r="R191" s="289"/>
      <c r="S191" s="289"/>
      <c r="T191" s="289"/>
      <c r="U191" s="289"/>
      <c r="V191" s="289"/>
      <c r="W191" s="289"/>
      <c r="X191" s="289"/>
      <c r="Y191" s="405">
        <f>Y190</f>
        <v>0</v>
      </c>
      <c r="Z191" s="405">
        <f>Z190</f>
        <v>0</v>
      </c>
      <c r="AA191" s="405">
        <f t="shared" ref="AA191:AB191" si="47">AA190</f>
        <v>0</v>
      </c>
      <c r="AB191" s="405">
        <f t="shared" si="47"/>
        <v>0</v>
      </c>
      <c r="AC191" s="498"/>
    </row>
    <row r="192" spans="1:29" ht="15.5" hidden="1" outlineLevel="1">
      <c r="B192" s="308"/>
      <c r="C192" s="306"/>
      <c r="D192" s="310"/>
      <c r="E192" s="310"/>
      <c r="F192" s="310"/>
      <c r="G192" s="310"/>
      <c r="H192" s="310"/>
      <c r="I192" s="310"/>
      <c r="J192" s="310"/>
      <c r="K192" s="310"/>
      <c r="L192" s="310"/>
      <c r="M192" s="310"/>
      <c r="N192" s="285"/>
      <c r="O192" s="310"/>
      <c r="P192" s="310"/>
      <c r="Q192" s="310"/>
      <c r="R192" s="310"/>
      <c r="S192" s="310"/>
      <c r="T192" s="310"/>
      <c r="U192" s="310"/>
      <c r="V192" s="310"/>
      <c r="W192" s="310"/>
      <c r="X192" s="310"/>
      <c r="Y192" s="410"/>
      <c r="Z192" s="411"/>
      <c r="AA192" s="410"/>
      <c r="AB192" s="410"/>
      <c r="AC192" s="307"/>
    </row>
    <row r="193" spans="1:29" s="277" customFormat="1" ht="15.5" hidden="1" outlineLevel="1">
      <c r="A193" s="502">
        <v>15</v>
      </c>
      <c r="B193" s="308" t="s">
        <v>484</v>
      </c>
      <c r="C193" s="285" t="s">
        <v>582</v>
      </c>
      <c r="D193" s="289"/>
      <c r="E193" s="289"/>
      <c r="F193" s="289"/>
      <c r="G193" s="289"/>
      <c r="H193" s="289"/>
      <c r="I193" s="289"/>
      <c r="J193" s="289"/>
      <c r="K193" s="289"/>
      <c r="L193" s="289"/>
      <c r="M193" s="289"/>
      <c r="N193" s="285"/>
      <c r="O193" s="289"/>
      <c r="P193" s="289"/>
      <c r="Q193" s="289"/>
      <c r="R193" s="289"/>
      <c r="S193" s="289"/>
      <c r="T193" s="289"/>
      <c r="U193" s="289"/>
      <c r="V193" s="289"/>
      <c r="W193" s="289"/>
      <c r="X193" s="289"/>
      <c r="Y193" s="409"/>
      <c r="Z193" s="409"/>
      <c r="AA193" s="409"/>
      <c r="AB193" s="409"/>
      <c r="AC193" s="290">
        <f>SUM(Y193:AB193)</f>
        <v>0</v>
      </c>
    </row>
    <row r="194" spans="1:29" s="277" customFormat="1" ht="15.5" hidden="1" outlineLevel="1">
      <c r="A194" s="502"/>
      <c r="B194" s="309" t="s">
        <v>242</v>
      </c>
      <c r="C194" s="285" t="s">
        <v>575</v>
      </c>
      <c r="D194" s="289"/>
      <c r="E194" s="289"/>
      <c r="F194" s="289"/>
      <c r="G194" s="289"/>
      <c r="H194" s="289"/>
      <c r="I194" s="289"/>
      <c r="J194" s="289"/>
      <c r="K194" s="289"/>
      <c r="L194" s="289"/>
      <c r="M194" s="289"/>
      <c r="N194" s="285"/>
      <c r="O194" s="289"/>
      <c r="P194" s="289"/>
      <c r="Q194" s="289"/>
      <c r="R194" s="289"/>
      <c r="S194" s="289"/>
      <c r="T194" s="289"/>
      <c r="U194" s="289"/>
      <c r="V194" s="289"/>
      <c r="W194" s="289"/>
      <c r="X194" s="289"/>
      <c r="Y194" s="405">
        <f>Y193</f>
        <v>0</v>
      </c>
      <c r="Z194" s="405">
        <f>Z193</f>
        <v>0</v>
      </c>
      <c r="AA194" s="405">
        <f t="shared" ref="AA194:AB194" si="48">AA193</f>
        <v>0</v>
      </c>
      <c r="AB194" s="405">
        <f t="shared" si="48"/>
        <v>0</v>
      </c>
      <c r="AC194" s="498"/>
    </row>
    <row r="195" spans="1:29" s="277" customFormat="1" ht="15.5" hidden="1" outlineLevel="1">
      <c r="A195" s="502"/>
      <c r="B195" s="308"/>
      <c r="C195" s="306"/>
      <c r="D195" s="310"/>
      <c r="E195" s="310"/>
      <c r="F195" s="310"/>
      <c r="G195" s="310"/>
      <c r="H195" s="310"/>
      <c r="I195" s="310"/>
      <c r="J195" s="310"/>
      <c r="K195" s="310"/>
      <c r="L195" s="310"/>
      <c r="M195" s="310"/>
      <c r="N195" s="285"/>
      <c r="O195" s="310"/>
      <c r="P195" s="310"/>
      <c r="Q195" s="310"/>
      <c r="R195" s="310"/>
      <c r="S195" s="310"/>
      <c r="T195" s="310"/>
      <c r="U195" s="310"/>
      <c r="V195" s="310"/>
      <c r="W195" s="310"/>
      <c r="X195" s="310"/>
      <c r="Y195" s="412"/>
      <c r="Z195" s="410"/>
      <c r="AA195" s="410"/>
      <c r="AB195" s="410"/>
      <c r="AC195" s="307"/>
    </row>
    <row r="196" spans="1:29" s="277" customFormat="1" ht="31" hidden="1" outlineLevel="1">
      <c r="A196" s="502">
        <v>16</v>
      </c>
      <c r="B196" s="308" t="s">
        <v>485</v>
      </c>
      <c r="C196" s="285" t="s">
        <v>582</v>
      </c>
      <c r="D196" s="289"/>
      <c r="E196" s="289"/>
      <c r="F196" s="289"/>
      <c r="G196" s="289"/>
      <c r="H196" s="289"/>
      <c r="I196" s="289"/>
      <c r="J196" s="289"/>
      <c r="K196" s="289"/>
      <c r="L196" s="289"/>
      <c r="M196" s="289"/>
      <c r="N196" s="285"/>
      <c r="O196" s="289"/>
      <c r="P196" s="289"/>
      <c r="Q196" s="289"/>
      <c r="R196" s="289"/>
      <c r="S196" s="289"/>
      <c r="T196" s="289"/>
      <c r="U196" s="289"/>
      <c r="V196" s="289"/>
      <c r="W196" s="289"/>
      <c r="X196" s="289"/>
      <c r="Y196" s="409"/>
      <c r="Z196" s="409"/>
      <c r="AA196" s="409"/>
      <c r="AB196" s="409"/>
      <c r="AC196" s="290">
        <f>SUM(Y196:AB196)</f>
        <v>0</v>
      </c>
    </row>
    <row r="197" spans="1:29" s="277" customFormat="1" ht="15.5" hidden="1" outlineLevel="1">
      <c r="A197" s="502"/>
      <c r="B197" s="309" t="s">
        <v>242</v>
      </c>
      <c r="C197" s="285" t="s">
        <v>575</v>
      </c>
      <c r="D197" s="289"/>
      <c r="E197" s="289"/>
      <c r="F197" s="289"/>
      <c r="G197" s="289"/>
      <c r="H197" s="289"/>
      <c r="I197" s="289"/>
      <c r="J197" s="289"/>
      <c r="K197" s="289"/>
      <c r="L197" s="289"/>
      <c r="M197" s="289"/>
      <c r="N197" s="285"/>
      <c r="O197" s="289"/>
      <c r="P197" s="289"/>
      <c r="Q197" s="289"/>
      <c r="R197" s="289"/>
      <c r="S197" s="289"/>
      <c r="T197" s="289"/>
      <c r="U197" s="289"/>
      <c r="V197" s="289"/>
      <c r="W197" s="289"/>
      <c r="X197" s="289"/>
      <c r="Y197" s="405">
        <f>Y196</f>
        <v>0</v>
      </c>
      <c r="Z197" s="405">
        <f>Z196</f>
        <v>0</v>
      </c>
      <c r="AA197" s="405">
        <f t="shared" ref="AA197:AB197" si="49">AA196</f>
        <v>0</v>
      </c>
      <c r="AB197" s="405">
        <f t="shared" si="49"/>
        <v>0</v>
      </c>
      <c r="AC197" s="498"/>
    </row>
    <row r="198" spans="1:29" s="277" customFormat="1" ht="15.5" hidden="1" outlineLevel="1">
      <c r="A198" s="502"/>
      <c r="B198" s="308"/>
      <c r="C198" s="306"/>
      <c r="D198" s="310"/>
      <c r="E198" s="310"/>
      <c r="F198" s="310"/>
      <c r="G198" s="310"/>
      <c r="H198" s="310"/>
      <c r="I198" s="310"/>
      <c r="J198" s="310"/>
      <c r="K198" s="310"/>
      <c r="L198" s="310"/>
      <c r="M198" s="310"/>
      <c r="N198" s="285"/>
      <c r="O198" s="310"/>
      <c r="P198" s="310"/>
      <c r="Q198" s="310"/>
      <c r="R198" s="310"/>
      <c r="S198" s="310"/>
      <c r="T198" s="310"/>
      <c r="U198" s="310"/>
      <c r="V198" s="310"/>
      <c r="W198" s="310"/>
      <c r="X198" s="310"/>
      <c r="Y198" s="412"/>
      <c r="Z198" s="410"/>
      <c r="AA198" s="410"/>
      <c r="AB198" s="410"/>
      <c r="AC198" s="307"/>
    </row>
    <row r="199" spans="1:29" ht="15.5" hidden="1" outlineLevel="1">
      <c r="A199" s="502">
        <v>17</v>
      </c>
      <c r="B199" s="308" t="s">
        <v>9</v>
      </c>
      <c r="C199" s="285" t="s">
        <v>582</v>
      </c>
      <c r="D199" s="289"/>
      <c r="E199" s="289"/>
      <c r="F199" s="289"/>
      <c r="G199" s="289"/>
      <c r="H199" s="289"/>
      <c r="I199" s="289"/>
      <c r="J199" s="289"/>
      <c r="K199" s="289"/>
      <c r="L199" s="289"/>
      <c r="M199" s="289"/>
      <c r="N199" s="285"/>
      <c r="O199" s="289"/>
      <c r="P199" s="289"/>
      <c r="Q199" s="289"/>
      <c r="R199" s="289"/>
      <c r="S199" s="289"/>
      <c r="T199" s="289"/>
      <c r="U199" s="289"/>
      <c r="V199" s="289"/>
      <c r="W199" s="289"/>
      <c r="X199" s="289"/>
      <c r="Y199" s="409"/>
      <c r="Z199" s="409"/>
      <c r="AA199" s="409"/>
      <c r="AB199" s="409"/>
      <c r="AC199" s="290">
        <f>SUM(Y199:AB199)</f>
        <v>0</v>
      </c>
    </row>
    <row r="200" spans="1:29" ht="15.5" hidden="1" outlineLevel="1">
      <c r="B200" s="288" t="s">
        <v>242</v>
      </c>
      <c r="C200" s="285" t="s">
        <v>575</v>
      </c>
      <c r="D200" s="289"/>
      <c r="E200" s="289"/>
      <c r="F200" s="289"/>
      <c r="G200" s="289"/>
      <c r="H200" s="289"/>
      <c r="I200" s="289"/>
      <c r="J200" s="289"/>
      <c r="K200" s="289"/>
      <c r="L200" s="289"/>
      <c r="M200" s="289"/>
      <c r="N200" s="285"/>
      <c r="O200" s="289"/>
      <c r="P200" s="289"/>
      <c r="Q200" s="289"/>
      <c r="R200" s="289"/>
      <c r="S200" s="289"/>
      <c r="T200" s="289"/>
      <c r="U200" s="289"/>
      <c r="V200" s="289"/>
      <c r="W200" s="289"/>
      <c r="X200" s="289"/>
      <c r="Y200" s="405">
        <f>Y199</f>
        <v>0</v>
      </c>
      <c r="Z200" s="405">
        <f>Z199</f>
        <v>0</v>
      </c>
      <c r="AA200" s="405">
        <f t="shared" ref="AA200:AB200" si="50">AA199</f>
        <v>0</v>
      </c>
      <c r="AB200" s="405">
        <f t="shared" si="50"/>
        <v>0</v>
      </c>
      <c r="AC200" s="498"/>
    </row>
    <row r="201" spans="1:29" ht="15.5" hidden="1" outlineLevel="1">
      <c r="B201" s="309"/>
      <c r="C201" s="299"/>
      <c r="D201" s="285"/>
      <c r="E201" s="285"/>
      <c r="F201" s="285"/>
      <c r="G201" s="285"/>
      <c r="H201" s="285"/>
      <c r="I201" s="285"/>
      <c r="J201" s="285"/>
      <c r="K201" s="285"/>
      <c r="L201" s="285"/>
      <c r="M201" s="285"/>
      <c r="N201" s="285"/>
      <c r="O201" s="285"/>
      <c r="P201" s="285"/>
      <c r="Q201" s="285"/>
      <c r="R201" s="285"/>
      <c r="S201" s="285"/>
      <c r="T201" s="285"/>
      <c r="U201" s="285"/>
      <c r="V201" s="285"/>
      <c r="W201" s="285"/>
      <c r="X201" s="285"/>
      <c r="Y201" s="413"/>
      <c r="Z201" s="414"/>
      <c r="AA201" s="414"/>
      <c r="AB201" s="414"/>
      <c r="AC201" s="311"/>
    </row>
    <row r="202" spans="1:29" ht="15.5" hidden="1" outlineLevel="1">
      <c r="A202" s="503"/>
      <c r="B202" s="282" t="s">
        <v>10</v>
      </c>
      <c r="C202" s="283"/>
      <c r="D202" s="283"/>
      <c r="E202" s="283"/>
      <c r="F202" s="283"/>
      <c r="G202" s="283"/>
      <c r="H202" s="283"/>
      <c r="I202" s="283"/>
      <c r="J202" s="283"/>
      <c r="K202" s="283"/>
      <c r="L202" s="283"/>
      <c r="M202" s="283"/>
      <c r="N202" s="284"/>
      <c r="O202" s="283"/>
      <c r="P202" s="283"/>
      <c r="Q202" s="283"/>
      <c r="R202" s="283"/>
      <c r="S202" s="283"/>
      <c r="T202" s="283"/>
      <c r="U202" s="283"/>
      <c r="V202" s="283"/>
      <c r="W202" s="283"/>
      <c r="X202" s="283"/>
      <c r="Y202" s="408"/>
      <c r="Z202" s="408"/>
      <c r="AA202" s="408"/>
      <c r="AB202" s="408"/>
      <c r="AC202" s="286"/>
    </row>
    <row r="203" spans="1:29" ht="15.5" hidden="1" outlineLevel="1">
      <c r="A203" s="502">
        <v>18</v>
      </c>
      <c r="B203" s="309" t="s">
        <v>11</v>
      </c>
      <c r="C203" s="285" t="s">
        <v>582</v>
      </c>
      <c r="D203" s="289"/>
      <c r="E203" s="289"/>
      <c r="F203" s="289"/>
      <c r="G203" s="289"/>
      <c r="H203" s="289"/>
      <c r="I203" s="289"/>
      <c r="J203" s="289"/>
      <c r="K203" s="289"/>
      <c r="L203" s="289"/>
      <c r="M203" s="289"/>
      <c r="N203" s="289">
        <v>12</v>
      </c>
      <c r="O203" s="289"/>
      <c r="P203" s="289"/>
      <c r="Q203" s="289"/>
      <c r="R203" s="289"/>
      <c r="S203" s="289"/>
      <c r="T203" s="289"/>
      <c r="U203" s="289"/>
      <c r="V203" s="289"/>
      <c r="W203" s="289"/>
      <c r="X203" s="289"/>
      <c r="Y203" s="420"/>
      <c r="Z203" s="409"/>
      <c r="AA203" s="409"/>
      <c r="AB203" s="409"/>
      <c r="AC203" s="290">
        <f>SUM(Y203:AB203)</f>
        <v>0</v>
      </c>
    </row>
    <row r="204" spans="1:29" ht="15.5" hidden="1" outlineLevel="1">
      <c r="B204" s="288" t="s">
        <v>242</v>
      </c>
      <c r="C204" s="285" t="s">
        <v>575</v>
      </c>
      <c r="D204" s="289"/>
      <c r="E204" s="289"/>
      <c r="F204" s="289"/>
      <c r="G204" s="289"/>
      <c r="H204" s="289"/>
      <c r="I204" s="289"/>
      <c r="J204" s="289"/>
      <c r="K204" s="289"/>
      <c r="L204" s="289"/>
      <c r="M204" s="289"/>
      <c r="N204" s="289">
        <f>N203</f>
        <v>12</v>
      </c>
      <c r="O204" s="289"/>
      <c r="P204" s="289"/>
      <c r="Q204" s="289"/>
      <c r="R204" s="289"/>
      <c r="S204" s="289"/>
      <c r="T204" s="289"/>
      <c r="U204" s="289"/>
      <c r="V204" s="289"/>
      <c r="W204" s="289"/>
      <c r="X204" s="289"/>
      <c r="Y204" s="405">
        <f>Y203</f>
        <v>0</v>
      </c>
      <c r="Z204" s="405">
        <f>Z203</f>
        <v>0</v>
      </c>
      <c r="AA204" s="405">
        <f t="shared" ref="AA204:AB204" si="51">AA203</f>
        <v>0</v>
      </c>
      <c r="AB204" s="405">
        <f t="shared" si="51"/>
        <v>0</v>
      </c>
      <c r="AC204" s="498"/>
    </row>
    <row r="205" spans="1:29" ht="15.5" hidden="1" outlineLevel="1">
      <c r="A205" s="505"/>
      <c r="B205" s="309"/>
      <c r="C205" s="299"/>
      <c r="D205" s="285"/>
      <c r="E205" s="285"/>
      <c r="F205" s="285"/>
      <c r="G205" s="285"/>
      <c r="H205" s="285"/>
      <c r="I205" s="285"/>
      <c r="J205" s="285"/>
      <c r="K205" s="285"/>
      <c r="L205" s="285"/>
      <c r="M205" s="285"/>
      <c r="N205" s="285"/>
      <c r="O205" s="285"/>
      <c r="P205" s="285"/>
      <c r="Q205" s="285"/>
      <c r="R205" s="285"/>
      <c r="S205" s="285"/>
      <c r="T205" s="285"/>
      <c r="U205" s="285"/>
      <c r="V205" s="285"/>
      <c r="W205" s="285"/>
      <c r="X205" s="285"/>
      <c r="Y205" s="406"/>
      <c r="Z205" s="415"/>
      <c r="AA205" s="415"/>
      <c r="AB205" s="415"/>
      <c r="AC205" s="300"/>
    </row>
    <row r="206" spans="1:29" ht="15.5" hidden="1" outlineLevel="1">
      <c r="A206" s="502">
        <v>19</v>
      </c>
      <c r="B206" s="309" t="s">
        <v>12</v>
      </c>
      <c r="C206" s="285" t="s">
        <v>582</v>
      </c>
      <c r="D206" s="289"/>
      <c r="E206" s="289"/>
      <c r="F206" s="289"/>
      <c r="G206" s="289"/>
      <c r="H206" s="289"/>
      <c r="I206" s="289"/>
      <c r="J206" s="289"/>
      <c r="K206" s="289"/>
      <c r="L206" s="289"/>
      <c r="M206" s="289"/>
      <c r="N206" s="289">
        <v>12</v>
      </c>
      <c r="O206" s="289"/>
      <c r="P206" s="289"/>
      <c r="Q206" s="289"/>
      <c r="R206" s="289"/>
      <c r="S206" s="289"/>
      <c r="T206" s="289"/>
      <c r="U206" s="289"/>
      <c r="V206" s="289"/>
      <c r="W206" s="289"/>
      <c r="X206" s="289"/>
      <c r="Y206" s="404"/>
      <c r="Z206" s="409"/>
      <c r="AA206" s="409"/>
      <c r="AB206" s="409"/>
      <c r="AC206" s="290">
        <f>SUM(Y206:AB206)</f>
        <v>0</v>
      </c>
    </row>
    <row r="207" spans="1:29" ht="15.5" hidden="1" outlineLevel="1">
      <c r="B207" s="288" t="s">
        <v>242</v>
      </c>
      <c r="C207" s="285" t="s">
        <v>575</v>
      </c>
      <c r="D207" s="289"/>
      <c r="E207" s="289"/>
      <c r="F207" s="289"/>
      <c r="G207" s="289"/>
      <c r="H207" s="289"/>
      <c r="I207" s="289"/>
      <c r="J207" s="289"/>
      <c r="K207" s="289"/>
      <c r="L207" s="289"/>
      <c r="M207" s="289"/>
      <c r="N207" s="289">
        <f>N206</f>
        <v>12</v>
      </c>
      <c r="O207" s="289"/>
      <c r="P207" s="289"/>
      <c r="Q207" s="289"/>
      <c r="R207" s="289"/>
      <c r="S207" s="289"/>
      <c r="T207" s="289"/>
      <c r="U207" s="289"/>
      <c r="V207" s="289"/>
      <c r="W207" s="289"/>
      <c r="X207" s="289"/>
      <c r="Y207" s="405">
        <f>Y206</f>
        <v>0</v>
      </c>
      <c r="Z207" s="405">
        <f>Z206</f>
        <v>0</v>
      </c>
      <c r="AA207" s="405">
        <f t="shared" ref="AA207:AB207" si="52">AA206</f>
        <v>0</v>
      </c>
      <c r="AB207" s="405">
        <f t="shared" si="52"/>
        <v>0</v>
      </c>
      <c r="AC207" s="498"/>
    </row>
    <row r="208" spans="1:29" ht="15.5" hidden="1" outlineLevel="1">
      <c r="B208" s="309"/>
      <c r="C208" s="299"/>
      <c r="D208" s="285"/>
      <c r="E208" s="285"/>
      <c r="F208" s="285"/>
      <c r="G208" s="285"/>
      <c r="H208" s="285"/>
      <c r="I208" s="285"/>
      <c r="J208" s="285"/>
      <c r="K208" s="285"/>
      <c r="L208" s="285"/>
      <c r="M208" s="285"/>
      <c r="N208" s="285"/>
      <c r="O208" s="285"/>
      <c r="P208" s="285"/>
      <c r="Q208" s="285"/>
      <c r="R208" s="285"/>
      <c r="S208" s="285"/>
      <c r="T208" s="285"/>
      <c r="U208" s="285"/>
      <c r="V208" s="285"/>
      <c r="W208" s="285"/>
      <c r="X208" s="285"/>
      <c r="Y208" s="416"/>
      <c r="Z208" s="416"/>
      <c r="AA208" s="406"/>
      <c r="AB208" s="406"/>
      <c r="AC208" s="300"/>
    </row>
    <row r="209" spans="1:29" ht="15.5" hidden="1" outlineLevel="1">
      <c r="A209" s="502">
        <v>20</v>
      </c>
      <c r="B209" s="309" t="s">
        <v>13</v>
      </c>
      <c r="C209" s="285" t="s">
        <v>582</v>
      </c>
      <c r="D209" s="289"/>
      <c r="E209" s="289"/>
      <c r="F209" s="289"/>
      <c r="G209" s="289"/>
      <c r="H209" s="289"/>
      <c r="I209" s="289"/>
      <c r="J209" s="289"/>
      <c r="K209" s="289"/>
      <c r="L209" s="289"/>
      <c r="M209" s="289"/>
      <c r="N209" s="289">
        <v>12</v>
      </c>
      <c r="O209" s="289"/>
      <c r="P209" s="289"/>
      <c r="Q209" s="289"/>
      <c r="R209" s="289"/>
      <c r="S209" s="289"/>
      <c r="T209" s="289"/>
      <c r="U209" s="289"/>
      <c r="V209" s="289"/>
      <c r="W209" s="289"/>
      <c r="X209" s="289"/>
      <c r="Y209" s="404"/>
      <c r="Z209" s="409"/>
      <c r="AA209" s="409"/>
      <c r="AB209" s="409"/>
      <c r="AC209" s="290">
        <f>SUM(Y209:AB209)</f>
        <v>0</v>
      </c>
    </row>
    <row r="210" spans="1:29" ht="15.5" hidden="1" outlineLevel="1">
      <c r="B210" s="288" t="s">
        <v>242</v>
      </c>
      <c r="C210" s="285" t="s">
        <v>575</v>
      </c>
      <c r="D210" s="289"/>
      <c r="E210" s="289"/>
      <c r="F210" s="289"/>
      <c r="G210" s="289"/>
      <c r="H210" s="289"/>
      <c r="I210" s="289"/>
      <c r="J210" s="289"/>
      <c r="K210" s="289"/>
      <c r="L210" s="289"/>
      <c r="M210" s="289"/>
      <c r="N210" s="289">
        <f>N209</f>
        <v>12</v>
      </c>
      <c r="O210" s="289"/>
      <c r="P210" s="289"/>
      <c r="Q210" s="289"/>
      <c r="R210" s="289"/>
      <c r="S210" s="289"/>
      <c r="T210" s="289"/>
      <c r="U210" s="289"/>
      <c r="V210" s="289"/>
      <c r="W210" s="289"/>
      <c r="X210" s="289"/>
      <c r="Y210" s="405">
        <f>Y209</f>
        <v>0</v>
      </c>
      <c r="Z210" s="405">
        <f>Z209</f>
        <v>0</v>
      </c>
      <c r="AA210" s="405">
        <f t="shared" ref="AA210:AB210" si="53">AA209</f>
        <v>0</v>
      </c>
      <c r="AB210" s="405">
        <f t="shared" si="53"/>
        <v>0</v>
      </c>
      <c r="AC210" s="498"/>
    </row>
    <row r="211" spans="1:29" ht="15.5" hidden="1" outlineLevel="1">
      <c r="B211" s="309"/>
      <c r="C211" s="299"/>
      <c r="D211" s="285"/>
      <c r="E211" s="285"/>
      <c r="F211" s="285"/>
      <c r="G211" s="285"/>
      <c r="H211" s="285"/>
      <c r="I211" s="285"/>
      <c r="J211" s="285"/>
      <c r="K211" s="285"/>
      <c r="L211" s="285"/>
      <c r="M211" s="285"/>
      <c r="N211" s="312"/>
      <c r="O211" s="285"/>
      <c r="P211" s="285"/>
      <c r="Q211" s="285"/>
      <c r="R211" s="285"/>
      <c r="S211" s="285"/>
      <c r="T211" s="285"/>
      <c r="U211" s="285"/>
      <c r="V211" s="285"/>
      <c r="W211" s="285"/>
      <c r="X211" s="285"/>
      <c r="Y211" s="406"/>
      <c r="Z211" s="406"/>
      <c r="AA211" s="406"/>
      <c r="AB211" s="406"/>
      <c r="AC211" s="300"/>
    </row>
    <row r="212" spans="1:29" ht="15.5" hidden="1" outlineLevel="1">
      <c r="A212" s="502">
        <v>21</v>
      </c>
      <c r="B212" s="309" t="s">
        <v>22</v>
      </c>
      <c r="C212" s="285" t="s">
        <v>582</v>
      </c>
      <c r="D212" s="289"/>
      <c r="E212" s="289"/>
      <c r="F212" s="289"/>
      <c r="G212" s="289"/>
      <c r="H212" s="289"/>
      <c r="I212" s="289"/>
      <c r="J212" s="289"/>
      <c r="K212" s="289"/>
      <c r="L212" s="289"/>
      <c r="M212" s="289"/>
      <c r="N212" s="289">
        <v>12</v>
      </c>
      <c r="O212" s="289"/>
      <c r="P212" s="289"/>
      <c r="Q212" s="289"/>
      <c r="R212" s="289"/>
      <c r="S212" s="289"/>
      <c r="T212" s="289"/>
      <c r="U212" s="289"/>
      <c r="V212" s="289"/>
      <c r="W212" s="289"/>
      <c r="X212" s="289"/>
      <c r="Y212" s="404"/>
      <c r="Z212" s="409"/>
      <c r="AA212" s="409"/>
      <c r="AB212" s="409"/>
      <c r="AC212" s="290">
        <f>SUM(Y212:AB212)</f>
        <v>0</v>
      </c>
    </row>
    <row r="213" spans="1:29" ht="15.5" hidden="1" outlineLevel="1">
      <c r="B213" s="288" t="s">
        <v>242</v>
      </c>
      <c r="C213" s="285" t="s">
        <v>575</v>
      </c>
      <c r="D213" s="289"/>
      <c r="E213" s="289"/>
      <c r="F213" s="289"/>
      <c r="G213" s="289"/>
      <c r="H213" s="289"/>
      <c r="I213" s="289"/>
      <c r="J213" s="289"/>
      <c r="K213" s="289"/>
      <c r="L213" s="289"/>
      <c r="M213" s="289"/>
      <c r="N213" s="289">
        <f>N212</f>
        <v>12</v>
      </c>
      <c r="O213" s="289"/>
      <c r="P213" s="289"/>
      <c r="Q213" s="289"/>
      <c r="R213" s="289"/>
      <c r="S213" s="289"/>
      <c r="T213" s="289"/>
      <c r="U213" s="289"/>
      <c r="V213" s="289"/>
      <c r="W213" s="289"/>
      <c r="X213" s="289"/>
      <c r="Y213" s="405">
        <f>Y212</f>
        <v>0</v>
      </c>
      <c r="Z213" s="405">
        <f>Z212</f>
        <v>0</v>
      </c>
      <c r="AA213" s="405">
        <f t="shared" ref="AA213:AB213" si="54">AA212</f>
        <v>0</v>
      </c>
      <c r="AB213" s="405">
        <f t="shared" si="54"/>
        <v>0</v>
      </c>
      <c r="AC213" s="498"/>
    </row>
    <row r="214" spans="1:29" ht="15.5" hidden="1" outlineLevel="1">
      <c r="B214" s="309"/>
      <c r="C214" s="299"/>
      <c r="D214" s="285"/>
      <c r="E214" s="285"/>
      <c r="F214" s="285"/>
      <c r="G214" s="285"/>
      <c r="H214" s="285"/>
      <c r="I214" s="285"/>
      <c r="J214" s="285"/>
      <c r="K214" s="285"/>
      <c r="L214" s="285"/>
      <c r="M214" s="285"/>
      <c r="N214" s="285"/>
      <c r="O214" s="285"/>
      <c r="P214" s="285"/>
      <c r="Q214" s="285"/>
      <c r="R214" s="285"/>
      <c r="S214" s="285"/>
      <c r="T214" s="285"/>
      <c r="U214" s="285"/>
      <c r="V214" s="285"/>
      <c r="W214" s="285"/>
      <c r="X214" s="285"/>
      <c r="Y214" s="416"/>
      <c r="Z214" s="406"/>
      <c r="AA214" s="406"/>
      <c r="AB214" s="406"/>
      <c r="AC214" s="300"/>
    </row>
    <row r="215" spans="1:29" ht="15.5" hidden="1" outlineLevel="1">
      <c r="A215" s="502">
        <v>22</v>
      </c>
      <c r="B215" s="309" t="s">
        <v>9</v>
      </c>
      <c r="C215" s="285" t="s">
        <v>582</v>
      </c>
      <c r="D215" s="289"/>
      <c r="E215" s="289"/>
      <c r="F215" s="289"/>
      <c r="G215" s="289"/>
      <c r="H215" s="289"/>
      <c r="I215" s="289"/>
      <c r="J215" s="289"/>
      <c r="K215" s="289"/>
      <c r="L215" s="289"/>
      <c r="M215" s="289"/>
      <c r="N215" s="285"/>
      <c r="O215" s="289"/>
      <c r="P215" s="289"/>
      <c r="Q215" s="289"/>
      <c r="R215" s="289"/>
      <c r="S215" s="289"/>
      <c r="T215" s="289"/>
      <c r="U215" s="289"/>
      <c r="V215" s="289"/>
      <c r="W215" s="289"/>
      <c r="X215" s="289"/>
      <c r="Y215" s="404"/>
      <c r="Z215" s="409"/>
      <c r="AA215" s="409"/>
      <c r="AB215" s="409"/>
      <c r="AC215" s="290">
        <f>SUM(Y215:AB215)</f>
        <v>0</v>
      </c>
    </row>
    <row r="216" spans="1:29" ht="15.5" hidden="1" outlineLevel="1">
      <c r="B216" s="288" t="s">
        <v>242</v>
      </c>
      <c r="C216" s="285" t="s">
        <v>575</v>
      </c>
      <c r="D216" s="289"/>
      <c r="E216" s="289"/>
      <c r="F216" s="289"/>
      <c r="G216" s="289"/>
      <c r="H216" s="289"/>
      <c r="I216" s="289"/>
      <c r="J216" s="289"/>
      <c r="K216" s="289"/>
      <c r="L216" s="289"/>
      <c r="M216" s="289"/>
      <c r="N216" s="285"/>
      <c r="O216" s="289"/>
      <c r="P216" s="289"/>
      <c r="Q216" s="289"/>
      <c r="R216" s="289"/>
      <c r="S216" s="289"/>
      <c r="T216" s="289"/>
      <c r="U216" s="289"/>
      <c r="V216" s="289"/>
      <c r="W216" s="289"/>
      <c r="X216" s="289"/>
      <c r="Y216" s="405">
        <f>Y215</f>
        <v>0</v>
      </c>
      <c r="Z216" s="405">
        <f>Z215</f>
        <v>0</v>
      </c>
      <c r="AA216" s="405">
        <f t="shared" ref="AA216:AB216" si="55">AA215</f>
        <v>0</v>
      </c>
      <c r="AB216" s="405">
        <f t="shared" si="55"/>
        <v>0</v>
      </c>
      <c r="AC216" s="498"/>
    </row>
    <row r="217" spans="1:29" ht="15.5" hidden="1" outlineLevel="1">
      <c r="B217" s="309"/>
      <c r="C217" s="299"/>
      <c r="D217" s="285"/>
      <c r="E217" s="285"/>
      <c r="F217" s="285"/>
      <c r="G217" s="285"/>
      <c r="H217" s="285"/>
      <c r="I217" s="285"/>
      <c r="J217" s="285"/>
      <c r="K217" s="285"/>
      <c r="L217" s="285"/>
      <c r="M217" s="285"/>
      <c r="N217" s="285"/>
      <c r="O217" s="285"/>
      <c r="P217" s="285"/>
      <c r="Q217" s="285"/>
      <c r="R217" s="285"/>
      <c r="S217" s="285"/>
      <c r="T217" s="285"/>
      <c r="U217" s="285"/>
      <c r="V217" s="285"/>
      <c r="W217" s="285"/>
      <c r="X217" s="285"/>
      <c r="Y217" s="406"/>
      <c r="Z217" s="406"/>
      <c r="AA217" s="406"/>
      <c r="AB217" s="406"/>
      <c r="AC217" s="300"/>
    </row>
    <row r="218" spans="1:29" ht="15.5" hidden="1" outlineLevel="1">
      <c r="A218" s="503"/>
      <c r="B218" s="282" t="s">
        <v>14</v>
      </c>
      <c r="C218" s="283"/>
      <c r="D218" s="284"/>
      <c r="E218" s="284"/>
      <c r="F218" s="284"/>
      <c r="G218" s="284"/>
      <c r="H218" s="284"/>
      <c r="I218" s="284"/>
      <c r="J218" s="284"/>
      <c r="K218" s="284"/>
      <c r="L218" s="284"/>
      <c r="M218" s="284"/>
      <c r="N218" s="284"/>
      <c r="O218" s="284"/>
      <c r="P218" s="283"/>
      <c r="Q218" s="283"/>
      <c r="R218" s="283"/>
      <c r="S218" s="283"/>
      <c r="T218" s="283"/>
      <c r="U218" s="283"/>
      <c r="V218" s="283"/>
      <c r="W218" s="283"/>
      <c r="X218" s="283"/>
      <c r="Y218" s="408"/>
      <c r="Z218" s="408"/>
      <c r="AA218" s="408"/>
      <c r="AB218" s="408"/>
      <c r="AC218" s="286"/>
    </row>
    <row r="219" spans="1:29" ht="15.5" hidden="1" outlineLevel="1">
      <c r="A219" s="502">
        <v>23</v>
      </c>
      <c r="B219" s="309" t="s">
        <v>14</v>
      </c>
      <c r="C219" s="285" t="s">
        <v>582</v>
      </c>
      <c r="D219" s="289"/>
      <c r="E219" s="289"/>
      <c r="F219" s="289"/>
      <c r="G219" s="289"/>
      <c r="H219" s="289"/>
      <c r="I219" s="289"/>
      <c r="J219" s="289"/>
      <c r="K219" s="289"/>
      <c r="L219" s="289"/>
      <c r="M219" s="289"/>
      <c r="N219" s="285"/>
      <c r="O219" s="289"/>
      <c r="P219" s="289"/>
      <c r="Q219" s="289"/>
      <c r="R219" s="289"/>
      <c r="S219" s="289"/>
      <c r="T219" s="289"/>
      <c r="U219" s="289"/>
      <c r="V219" s="289"/>
      <c r="W219" s="289"/>
      <c r="X219" s="289"/>
      <c r="Y219" s="464"/>
      <c r="Z219" s="404"/>
      <c r="AA219" s="404"/>
      <c r="AB219" s="404"/>
      <c r="AC219" s="290">
        <f>SUM(Y219:AB219)</f>
        <v>0</v>
      </c>
    </row>
    <row r="220" spans="1:29" ht="15.5" hidden="1" outlineLevel="1">
      <c r="B220" s="288" t="s">
        <v>242</v>
      </c>
      <c r="C220" s="285" t="s">
        <v>575</v>
      </c>
      <c r="D220" s="289"/>
      <c r="E220" s="289"/>
      <c r="F220" s="289"/>
      <c r="G220" s="289"/>
      <c r="H220" s="289"/>
      <c r="I220" s="289"/>
      <c r="J220" s="289"/>
      <c r="K220" s="289"/>
      <c r="L220" s="289"/>
      <c r="M220" s="289"/>
      <c r="N220" s="462"/>
      <c r="O220" s="289"/>
      <c r="P220" s="289"/>
      <c r="Q220" s="289"/>
      <c r="R220" s="289"/>
      <c r="S220" s="289"/>
      <c r="T220" s="289"/>
      <c r="U220" s="289"/>
      <c r="V220" s="289"/>
      <c r="W220" s="289"/>
      <c r="X220" s="289"/>
      <c r="Y220" s="405">
        <f>Y219</f>
        <v>0</v>
      </c>
      <c r="Z220" s="405">
        <f>Z219</f>
        <v>0</v>
      </c>
      <c r="AA220" s="405">
        <f t="shared" ref="AA220:AB220" si="56">AA219</f>
        <v>0</v>
      </c>
      <c r="AB220" s="405">
        <f t="shared" si="56"/>
        <v>0</v>
      </c>
      <c r="AC220" s="498"/>
    </row>
    <row r="221" spans="1:29" ht="15.5" hidden="1" outlineLevel="1">
      <c r="B221" s="309"/>
      <c r="C221" s="299"/>
      <c r="D221" s="285"/>
      <c r="E221" s="285"/>
      <c r="F221" s="285"/>
      <c r="G221" s="285"/>
      <c r="H221" s="285"/>
      <c r="I221" s="285"/>
      <c r="J221" s="285"/>
      <c r="K221" s="285"/>
      <c r="L221" s="285"/>
      <c r="M221" s="285"/>
      <c r="N221" s="285"/>
      <c r="O221" s="285"/>
      <c r="P221" s="285"/>
      <c r="Q221" s="285"/>
      <c r="R221" s="285"/>
      <c r="S221" s="285"/>
      <c r="T221" s="285"/>
      <c r="U221" s="285"/>
      <c r="V221" s="285"/>
      <c r="W221" s="285"/>
      <c r="X221" s="285"/>
      <c r="Y221" s="406"/>
      <c r="Z221" s="406"/>
      <c r="AA221" s="406"/>
      <c r="AB221" s="406"/>
      <c r="AC221" s="300"/>
    </row>
    <row r="222" spans="1:29" s="287" customFormat="1" ht="15.5" hidden="1" outlineLevel="1">
      <c r="A222" s="503"/>
      <c r="B222" s="282" t="s">
        <v>486</v>
      </c>
      <c r="C222" s="283"/>
      <c r="D222" s="284"/>
      <c r="E222" s="284"/>
      <c r="F222" s="284"/>
      <c r="G222" s="284"/>
      <c r="H222" s="284"/>
      <c r="I222" s="284"/>
      <c r="J222" s="284"/>
      <c r="K222" s="284"/>
      <c r="L222" s="284"/>
      <c r="M222" s="284"/>
      <c r="N222" s="284"/>
      <c r="O222" s="284"/>
      <c r="P222" s="283"/>
      <c r="Q222" s="283"/>
      <c r="R222" s="283"/>
      <c r="S222" s="283"/>
      <c r="T222" s="283"/>
      <c r="U222" s="283"/>
      <c r="V222" s="283"/>
      <c r="W222" s="283"/>
      <c r="X222" s="283"/>
      <c r="Y222" s="408"/>
      <c r="Z222" s="408"/>
      <c r="AA222" s="408"/>
      <c r="AB222" s="408"/>
      <c r="AC222" s="286"/>
    </row>
    <row r="223" spans="1:29" s="277" customFormat="1" ht="15.5" hidden="1" outlineLevel="1">
      <c r="A223" s="502">
        <v>24</v>
      </c>
      <c r="B223" s="309" t="s">
        <v>14</v>
      </c>
      <c r="C223" s="285" t="s">
        <v>582</v>
      </c>
      <c r="D223" s="289"/>
      <c r="E223" s="289"/>
      <c r="F223" s="289"/>
      <c r="G223" s="289"/>
      <c r="H223" s="289"/>
      <c r="I223" s="289"/>
      <c r="J223" s="289"/>
      <c r="K223" s="289"/>
      <c r="L223" s="289"/>
      <c r="M223" s="289"/>
      <c r="N223" s="285"/>
      <c r="O223" s="289"/>
      <c r="P223" s="289"/>
      <c r="Q223" s="289"/>
      <c r="R223" s="289"/>
      <c r="S223" s="289"/>
      <c r="T223" s="289"/>
      <c r="U223" s="289"/>
      <c r="V223" s="289"/>
      <c r="W223" s="289"/>
      <c r="X223" s="289"/>
      <c r="Y223" s="404"/>
      <c r="Z223" s="404"/>
      <c r="AA223" s="404"/>
      <c r="AB223" s="404"/>
      <c r="AC223" s="290">
        <f>SUM(Y223:AB223)</f>
        <v>0</v>
      </c>
    </row>
    <row r="224" spans="1:29" s="277" customFormat="1" ht="15.5" hidden="1" outlineLevel="1">
      <c r="A224" s="502"/>
      <c r="B224" s="309" t="s">
        <v>242</v>
      </c>
      <c r="C224" s="285" t="s">
        <v>575</v>
      </c>
      <c r="D224" s="289"/>
      <c r="E224" s="289"/>
      <c r="F224" s="289"/>
      <c r="G224" s="289"/>
      <c r="H224" s="289"/>
      <c r="I224" s="289"/>
      <c r="J224" s="289"/>
      <c r="K224" s="289"/>
      <c r="L224" s="289"/>
      <c r="M224" s="289"/>
      <c r="N224" s="462"/>
      <c r="O224" s="289"/>
      <c r="P224" s="289"/>
      <c r="Q224" s="289"/>
      <c r="R224" s="289"/>
      <c r="S224" s="289"/>
      <c r="T224" s="289"/>
      <c r="U224" s="289"/>
      <c r="V224" s="289"/>
      <c r="W224" s="289"/>
      <c r="X224" s="289"/>
      <c r="Y224" s="405">
        <f>Y223</f>
        <v>0</v>
      </c>
      <c r="Z224" s="405">
        <f>Z223</f>
        <v>0</v>
      </c>
      <c r="AA224" s="405">
        <f t="shared" ref="AA224:AB224" si="57">AA223</f>
        <v>0</v>
      </c>
      <c r="AB224" s="405">
        <f t="shared" si="57"/>
        <v>0</v>
      </c>
      <c r="AC224" s="498"/>
    </row>
    <row r="225" spans="1:29" s="277" customFormat="1" ht="15.5" hidden="1" outlineLevel="1">
      <c r="A225" s="502"/>
      <c r="B225" s="309"/>
      <c r="C225" s="299"/>
      <c r="D225" s="285"/>
      <c r="E225" s="285"/>
      <c r="F225" s="285"/>
      <c r="G225" s="285"/>
      <c r="H225" s="285"/>
      <c r="I225" s="285"/>
      <c r="J225" s="285"/>
      <c r="K225" s="285"/>
      <c r="L225" s="285"/>
      <c r="M225" s="285"/>
      <c r="N225" s="285"/>
      <c r="O225" s="285"/>
      <c r="P225" s="285"/>
      <c r="Q225" s="285"/>
      <c r="R225" s="285"/>
      <c r="S225" s="285"/>
      <c r="T225" s="285"/>
      <c r="U225" s="285"/>
      <c r="V225" s="285"/>
      <c r="W225" s="285"/>
      <c r="X225" s="285"/>
      <c r="Y225" s="406"/>
      <c r="Z225" s="406"/>
      <c r="AA225" s="406"/>
      <c r="AB225" s="406"/>
      <c r="AC225" s="300"/>
    </row>
    <row r="226" spans="1:29" s="277" customFormat="1" ht="15.5" hidden="1" outlineLevel="1">
      <c r="A226" s="502">
        <v>25</v>
      </c>
      <c r="B226" s="308" t="s">
        <v>21</v>
      </c>
      <c r="C226" s="285" t="s">
        <v>582</v>
      </c>
      <c r="D226" s="289"/>
      <c r="E226" s="289"/>
      <c r="F226" s="289"/>
      <c r="G226" s="289"/>
      <c r="H226" s="289"/>
      <c r="I226" s="289"/>
      <c r="J226" s="289"/>
      <c r="K226" s="289"/>
      <c r="L226" s="289"/>
      <c r="M226" s="289"/>
      <c r="N226" s="289">
        <v>0</v>
      </c>
      <c r="O226" s="289"/>
      <c r="P226" s="289"/>
      <c r="Q226" s="289"/>
      <c r="R226" s="289"/>
      <c r="S226" s="289"/>
      <c r="T226" s="289"/>
      <c r="U226" s="289"/>
      <c r="V226" s="289"/>
      <c r="W226" s="289"/>
      <c r="X226" s="289"/>
      <c r="Y226" s="409"/>
      <c r="Z226" s="409"/>
      <c r="AA226" s="409"/>
      <c r="AB226" s="409"/>
      <c r="AC226" s="290">
        <f>SUM(Y226:AB226)</f>
        <v>0</v>
      </c>
    </row>
    <row r="227" spans="1:29" s="277" customFormat="1" ht="15.5" hidden="1" outlineLevel="1">
      <c r="A227" s="502"/>
      <c r="B227" s="309" t="s">
        <v>242</v>
      </c>
      <c r="C227" s="285" t="s">
        <v>575</v>
      </c>
      <c r="D227" s="289"/>
      <c r="E227" s="289"/>
      <c r="F227" s="289"/>
      <c r="G227" s="289"/>
      <c r="H227" s="289"/>
      <c r="I227" s="289"/>
      <c r="J227" s="289"/>
      <c r="K227" s="289"/>
      <c r="L227" s="289"/>
      <c r="M227" s="289"/>
      <c r="N227" s="289">
        <f>N226</f>
        <v>0</v>
      </c>
      <c r="O227" s="289"/>
      <c r="P227" s="289"/>
      <c r="Q227" s="289"/>
      <c r="R227" s="289"/>
      <c r="S227" s="289"/>
      <c r="T227" s="289"/>
      <c r="U227" s="289"/>
      <c r="V227" s="289"/>
      <c r="W227" s="289"/>
      <c r="X227" s="289"/>
      <c r="Y227" s="405">
        <f>Y226</f>
        <v>0</v>
      </c>
      <c r="Z227" s="405">
        <f>Z226</f>
        <v>0</v>
      </c>
      <c r="AA227" s="405">
        <f t="shared" ref="AA227:AB227" si="58">AA226</f>
        <v>0</v>
      </c>
      <c r="AB227" s="405">
        <f t="shared" si="58"/>
        <v>0</v>
      </c>
      <c r="AC227" s="498"/>
    </row>
    <row r="228" spans="1:29" s="277" customFormat="1" ht="15.5" hidden="1" outlineLevel="1">
      <c r="A228" s="502"/>
      <c r="B228" s="308"/>
      <c r="C228" s="306"/>
      <c r="D228" s="285"/>
      <c r="E228" s="285"/>
      <c r="F228" s="285"/>
      <c r="G228" s="285"/>
      <c r="H228" s="285"/>
      <c r="I228" s="285"/>
      <c r="J228" s="285"/>
      <c r="K228" s="285"/>
      <c r="L228" s="285"/>
      <c r="M228" s="285"/>
      <c r="N228" s="285"/>
      <c r="O228" s="285"/>
      <c r="P228" s="285"/>
      <c r="Q228" s="285"/>
      <c r="R228" s="285"/>
      <c r="S228" s="285"/>
      <c r="T228" s="285"/>
      <c r="U228" s="285"/>
      <c r="V228" s="285"/>
      <c r="W228" s="285"/>
      <c r="X228" s="285"/>
      <c r="Y228" s="410"/>
      <c r="Z228" s="411"/>
      <c r="AA228" s="410"/>
      <c r="AB228" s="410"/>
      <c r="AC228" s="307"/>
    </row>
    <row r="229" spans="1:29" ht="15.5" hidden="1" outlineLevel="1">
      <c r="A229" s="503"/>
      <c r="B229" s="282" t="s">
        <v>15</v>
      </c>
      <c r="C229" s="314"/>
      <c r="D229" s="284"/>
      <c r="E229" s="283"/>
      <c r="F229" s="283"/>
      <c r="G229" s="283"/>
      <c r="H229" s="283"/>
      <c r="I229" s="283"/>
      <c r="J229" s="283"/>
      <c r="K229" s="283"/>
      <c r="L229" s="283"/>
      <c r="M229" s="283"/>
      <c r="N229" s="285"/>
      <c r="O229" s="283"/>
      <c r="P229" s="283"/>
      <c r="Q229" s="283"/>
      <c r="R229" s="283"/>
      <c r="S229" s="283"/>
      <c r="T229" s="283"/>
      <c r="U229" s="283"/>
      <c r="V229" s="283"/>
      <c r="W229" s="283"/>
      <c r="X229" s="283"/>
      <c r="Y229" s="408"/>
      <c r="Z229" s="408"/>
      <c r="AA229" s="408"/>
      <c r="AB229" s="408"/>
      <c r="AC229" s="286"/>
    </row>
    <row r="230" spans="1:29" ht="15.5" hidden="1" outlineLevel="1">
      <c r="A230" s="502">
        <v>26</v>
      </c>
      <c r="B230" s="315" t="s">
        <v>16</v>
      </c>
      <c r="C230" s="285" t="s">
        <v>582</v>
      </c>
      <c r="D230" s="289"/>
      <c r="E230" s="289"/>
      <c r="F230" s="289"/>
      <c r="G230" s="289"/>
      <c r="H230" s="289"/>
      <c r="I230" s="289"/>
      <c r="J230" s="289"/>
      <c r="K230" s="289"/>
      <c r="L230" s="289"/>
      <c r="M230" s="289"/>
      <c r="N230" s="289">
        <v>12</v>
      </c>
      <c r="O230" s="289"/>
      <c r="P230" s="289"/>
      <c r="Q230" s="289"/>
      <c r="R230" s="289"/>
      <c r="S230" s="289"/>
      <c r="T230" s="289"/>
      <c r="U230" s="289"/>
      <c r="V230" s="289"/>
      <c r="W230" s="289"/>
      <c r="X230" s="289"/>
      <c r="Y230" s="420"/>
      <c r="Z230" s="409"/>
      <c r="AA230" s="463"/>
      <c r="AB230" s="409"/>
      <c r="AC230" s="290">
        <f>SUM(Y230:AB230)</f>
        <v>0</v>
      </c>
    </row>
    <row r="231" spans="1:29" ht="15.5" hidden="1" outlineLevel="1">
      <c r="B231" s="288" t="s">
        <v>242</v>
      </c>
      <c r="C231" s="285" t="s">
        <v>575</v>
      </c>
      <c r="D231" s="289"/>
      <c r="E231" s="289"/>
      <c r="F231" s="289"/>
      <c r="G231" s="289"/>
      <c r="H231" s="289"/>
      <c r="I231" s="289"/>
      <c r="J231" s="289"/>
      <c r="K231" s="289"/>
      <c r="L231" s="289"/>
      <c r="M231" s="289"/>
      <c r="N231" s="289">
        <f>N230</f>
        <v>12</v>
      </c>
      <c r="O231" s="289"/>
      <c r="P231" s="289"/>
      <c r="Q231" s="289"/>
      <c r="R231" s="289"/>
      <c r="S231" s="289"/>
      <c r="T231" s="289"/>
      <c r="U231" s="289"/>
      <c r="V231" s="289"/>
      <c r="W231" s="289"/>
      <c r="X231" s="289"/>
      <c r="Y231" s="405">
        <f>Y230</f>
        <v>0</v>
      </c>
      <c r="Z231" s="405">
        <f>Z230</f>
        <v>0</v>
      </c>
      <c r="AA231" s="405">
        <f t="shared" ref="AA231:AB231" si="59">AA230</f>
        <v>0</v>
      </c>
      <c r="AB231" s="405">
        <f t="shared" si="59"/>
        <v>0</v>
      </c>
      <c r="AC231" s="498"/>
    </row>
    <row r="232" spans="1:29" ht="15.5" hidden="1" outlineLevel="1">
      <c r="A232" s="505"/>
      <c r="B232" s="316"/>
      <c r="C232" s="285"/>
      <c r="D232" s="285"/>
      <c r="E232" s="285"/>
      <c r="F232" s="285"/>
      <c r="G232" s="285"/>
      <c r="H232" s="285"/>
      <c r="I232" s="285"/>
      <c r="J232" s="285"/>
      <c r="K232" s="285"/>
      <c r="L232" s="285"/>
      <c r="M232" s="285"/>
      <c r="N232" s="285"/>
      <c r="O232" s="285"/>
      <c r="P232" s="285"/>
      <c r="Q232" s="285"/>
      <c r="R232" s="285"/>
      <c r="S232" s="285"/>
      <c r="T232" s="285"/>
      <c r="U232" s="285"/>
      <c r="V232" s="285"/>
      <c r="W232" s="285"/>
      <c r="X232" s="285"/>
      <c r="Y232" s="417"/>
      <c r="Z232" s="418"/>
      <c r="AA232" s="418"/>
      <c r="AB232" s="418"/>
      <c r="AC232" s="291"/>
    </row>
    <row r="233" spans="1:29" ht="15.5" hidden="1" outlineLevel="1">
      <c r="A233" s="502">
        <v>27</v>
      </c>
      <c r="B233" s="315" t="s">
        <v>17</v>
      </c>
      <c r="C233" s="285" t="s">
        <v>582</v>
      </c>
      <c r="D233" s="289"/>
      <c r="E233" s="289"/>
      <c r="F233" s="289"/>
      <c r="G233" s="289"/>
      <c r="H233" s="289"/>
      <c r="I233" s="289"/>
      <c r="J233" s="289"/>
      <c r="K233" s="289"/>
      <c r="L233" s="289"/>
      <c r="M233" s="289"/>
      <c r="N233" s="289">
        <v>12</v>
      </c>
      <c r="O233" s="289"/>
      <c r="P233" s="289"/>
      <c r="Q233" s="289"/>
      <c r="R233" s="289"/>
      <c r="S233" s="289"/>
      <c r="T233" s="289"/>
      <c r="U233" s="289"/>
      <c r="V233" s="289"/>
      <c r="W233" s="289"/>
      <c r="X233" s="289"/>
      <c r="Y233" s="420"/>
      <c r="Z233" s="409"/>
      <c r="AA233" s="409"/>
      <c r="AB233" s="409"/>
      <c r="AC233" s="290">
        <f>SUM(Y233:AB233)</f>
        <v>0</v>
      </c>
    </row>
    <row r="234" spans="1:29" ht="15.5" hidden="1" outlineLevel="1">
      <c r="B234" s="288" t="s">
        <v>242</v>
      </c>
      <c r="C234" s="285" t="s">
        <v>575</v>
      </c>
      <c r="D234" s="289"/>
      <c r="E234" s="289"/>
      <c r="F234" s="289"/>
      <c r="G234" s="289"/>
      <c r="H234" s="289"/>
      <c r="I234" s="289"/>
      <c r="J234" s="289"/>
      <c r="K234" s="289"/>
      <c r="L234" s="289"/>
      <c r="M234" s="289"/>
      <c r="N234" s="289">
        <f>N233</f>
        <v>12</v>
      </c>
      <c r="O234" s="289"/>
      <c r="P234" s="289"/>
      <c r="Q234" s="289"/>
      <c r="R234" s="289"/>
      <c r="S234" s="289"/>
      <c r="T234" s="289"/>
      <c r="U234" s="289"/>
      <c r="V234" s="289"/>
      <c r="W234" s="289"/>
      <c r="X234" s="289"/>
      <c r="Y234" s="405">
        <f>Y233</f>
        <v>0</v>
      </c>
      <c r="Z234" s="405">
        <f>Z233</f>
        <v>0</v>
      </c>
      <c r="AA234" s="405">
        <f t="shared" ref="AA234:AB234" si="60">AA233</f>
        <v>0</v>
      </c>
      <c r="AB234" s="405">
        <f t="shared" si="60"/>
        <v>0</v>
      </c>
      <c r="AC234" s="498"/>
    </row>
    <row r="235" spans="1:29" ht="15.5" hidden="1" outlineLevel="1">
      <c r="A235" s="505"/>
      <c r="B235" s="317"/>
      <c r="C235" s="294"/>
      <c r="D235" s="285"/>
      <c r="E235" s="285"/>
      <c r="F235" s="285"/>
      <c r="G235" s="285"/>
      <c r="H235" s="285"/>
      <c r="I235" s="285"/>
      <c r="J235" s="285"/>
      <c r="K235" s="285"/>
      <c r="L235" s="285"/>
      <c r="M235" s="285"/>
      <c r="N235" s="294"/>
      <c r="O235" s="285"/>
      <c r="P235" s="285"/>
      <c r="Q235" s="285"/>
      <c r="R235" s="285"/>
      <c r="S235" s="285"/>
      <c r="T235" s="285"/>
      <c r="U235" s="285"/>
      <c r="V235" s="285"/>
      <c r="W235" s="285"/>
      <c r="X235" s="285"/>
      <c r="Y235" s="406"/>
      <c r="Z235" s="406"/>
      <c r="AA235" s="406"/>
      <c r="AB235" s="406"/>
      <c r="AC235" s="300"/>
    </row>
    <row r="236" spans="1:29" ht="15.5" hidden="1" outlineLevel="1">
      <c r="A236" s="502">
        <v>28</v>
      </c>
      <c r="B236" s="315" t="s">
        <v>18</v>
      </c>
      <c r="C236" s="285" t="s">
        <v>582</v>
      </c>
      <c r="D236" s="289"/>
      <c r="E236" s="289"/>
      <c r="F236" s="289"/>
      <c r="G236" s="289"/>
      <c r="H236" s="289"/>
      <c r="I236" s="289"/>
      <c r="J236" s="289"/>
      <c r="K236" s="289"/>
      <c r="L236" s="289"/>
      <c r="M236" s="289"/>
      <c r="N236" s="289">
        <v>0</v>
      </c>
      <c r="O236" s="289"/>
      <c r="P236" s="289"/>
      <c r="Q236" s="289"/>
      <c r="R236" s="289"/>
      <c r="S236" s="289"/>
      <c r="T236" s="289"/>
      <c r="U236" s="289"/>
      <c r="V236" s="289"/>
      <c r="W236" s="289"/>
      <c r="X236" s="289"/>
      <c r="Y236" s="420"/>
      <c r="Z236" s="409"/>
      <c r="AA236" s="409"/>
      <c r="AB236" s="409"/>
      <c r="AC236" s="290">
        <f>SUM(Y236:AB236)</f>
        <v>0</v>
      </c>
    </row>
    <row r="237" spans="1:29" ht="15.5" hidden="1" outlineLevel="1">
      <c r="B237" s="288" t="s">
        <v>242</v>
      </c>
      <c r="C237" s="285" t="s">
        <v>575</v>
      </c>
      <c r="D237" s="289"/>
      <c r="E237" s="289"/>
      <c r="F237" s="289"/>
      <c r="G237" s="289"/>
      <c r="H237" s="289"/>
      <c r="I237" s="289"/>
      <c r="J237" s="289"/>
      <c r="K237" s="289"/>
      <c r="L237" s="289"/>
      <c r="M237" s="289"/>
      <c r="N237" s="289">
        <f>N236</f>
        <v>0</v>
      </c>
      <c r="O237" s="289"/>
      <c r="P237" s="289"/>
      <c r="Q237" s="289"/>
      <c r="R237" s="289"/>
      <c r="S237" s="289"/>
      <c r="T237" s="289"/>
      <c r="U237" s="289"/>
      <c r="V237" s="289"/>
      <c r="W237" s="289"/>
      <c r="X237" s="289"/>
      <c r="Y237" s="405">
        <f>Y236</f>
        <v>0</v>
      </c>
      <c r="Z237" s="405">
        <f>Z236</f>
        <v>0</v>
      </c>
      <c r="AA237" s="405">
        <f t="shared" ref="AA237:AB237" si="61">AA236</f>
        <v>0</v>
      </c>
      <c r="AB237" s="405">
        <f t="shared" si="61"/>
        <v>0</v>
      </c>
      <c r="AC237" s="498"/>
    </row>
    <row r="238" spans="1:29" ht="15.5" hidden="1" outlineLevel="1">
      <c r="A238" s="505"/>
      <c r="B238" s="316"/>
      <c r="C238" s="285"/>
      <c r="D238" s="285"/>
      <c r="E238" s="285"/>
      <c r="F238" s="285"/>
      <c r="G238" s="285"/>
      <c r="H238" s="285"/>
      <c r="I238" s="285"/>
      <c r="J238" s="285"/>
      <c r="K238" s="285"/>
      <c r="L238" s="285"/>
      <c r="M238" s="285"/>
      <c r="N238" s="285"/>
      <c r="O238" s="285"/>
      <c r="P238" s="285"/>
      <c r="Q238" s="285"/>
      <c r="R238" s="285"/>
      <c r="S238" s="285"/>
      <c r="T238" s="285"/>
      <c r="U238" s="285"/>
      <c r="V238" s="285"/>
      <c r="W238" s="285"/>
      <c r="X238" s="285"/>
      <c r="Y238" s="406"/>
      <c r="Z238" s="406"/>
      <c r="AA238" s="406"/>
      <c r="AB238" s="406"/>
      <c r="AC238" s="300"/>
    </row>
    <row r="239" spans="1:29" ht="15.5" hidden="1" outlineLevel="1">
      <c r="A239" s="502">
        <v>29</v>
      </c>
      <c r="B239" s="318" t="s">
        <v>19</v>
      </c>
      <c r="C239" s="285" t="s">
        <v>582</v>
      </c>
      <c r="D239" s="289"/>
      <c r="E239" s="289"/>
      <c r="F239" s="289"/>
      <c r="G239" s="289"/>
      <c r="H239" s="289"/>
      <c r="I239" s="289"/>
      <c r="J239" s="289"/>
      <c r="K239" s="289"/>
      <c r="L239" s="289"/>
      <c r="M239" s="289"/>
      <c r="N239" s="289">
        <v>0</v>
      </c>
      <c r="O239" s="289"/>
      <c r="P239" s="289"/>
      <c r="Q239" s="289"/>
      <c r="R239" s="289"/>
      <c r="S239" s="289"/>
      <c r="T239" s="289"/>
      <c r="U239" s="289"/>
      <c r="V239" s="289"/>
      <c r="W239" s="289"/>
      <c r="X239" s="289"/>
      <c r="Y239" s="420"/>
      <c r="Z239" s="409"/>
      <c r="AA239" s="409"/>
      <c r="AB239" s="409"/>
      <c r="AC239" s="290">
        <f>SUM(Y239:AB239)</f>
        <v>0</v>
      </c>
    </row>
    <row r="240" spans="1:29" ht="15.5" hidden="1" outlineLevel="1">
      <c r="B240" s="318" t="s">
        <v>242</v>
      </c>
      <c r="C240" s="285" t="s">
        <v>575</v>
      </c>
      <c r="D240" s="289"/>
      <c r="E240" s="289"/>
      <c r="F240" s="289"/>
      <c r="G240" s="289"/>
      <c r="H240" s="289"/>
      <c r="I240" s="289"/>
      <c r="J240" s="289"/>
      <c r="K240" s="289"/>
      <c r="L240" s="289"/>
      <c r="M240" s="289"/>
      <c r="N240" s="289">
        <f>N239</f>
        <v>0</v>
      </c>
      <c r="O240" s="289"/>
      <c r="P240" s="289"/>
      <c r="Q240" s="289"/>
      <c r="R240" s="289"/>
      <c r="S240" s="289"/>
      <c r="T240" s="289"/>
      <c r="U240" s="289"/>
      <c r="V240" s="289"/>
      <c r="W240" s="289"/>
      <c r="X240" s="289"/>
      <c r="Y240" s="405">
        <f>Y239</f>
        <v>0</v>
      </c>
      <c r="Z240" s="405">
        <f t="shared" ref="Z240:AB240" si="62">Z239</f>
        <v>0</v>
      </c>
      <c r="AA240" s="405">
        <f t="shared" si="62"/>
        <v>0</v>
      </c>
      <c r="AB240" s="405">
        <f t="shared" si="62"/>
        <v>0</v>
      </c>
      <c r="AC240" s="498"/>
    </row>
    <row r="241" spans="1:29" ht="15.5" hidden="1" outlineLevel="1">
      <c r="B241" s="318"/>
      <c r="C241" s="285"/>
      <c r="D241" s="285"/>
      <c r="E241" s="285"/>
      <c r="F241" s="285"/>
      <c r="G241" s="285"/>
      <c r="H241" s="285"/>
      <c r="I241" s="285"/>
      <c r="J241" s="285"/>
      <c r="K241" s="285"/>
      <c r="L241" s="285"/>
      <c r="M241" s="285"/>
      <c r="N241" s="285"/>
      <c r="O241" s="285"/>
      <c r="P241" s="285"/>
      <c r="Q241" s="285"/>
      <c r="R241" s="285"/>
      <c r="S241" s="285"/>
      <c r="T241" s="285"/>
      <c r="U241" s="285"/>
      <c r="V241" s="285"/>
      <c r="W241" s="285"/>
      <c r="X241" s="285"/>
      <c r="Y241" s="417"/>
      <c r="Z241" s="417"/>
      <c r="AA241" s="417"/>
      <c r="AB241" s="417"/>
      <c r="AC241" s="307"/>
    </row>
    <row r="242" spans="1:29" s="277" customFormat="1" ht="15.5" hidden="1" outlineLevel="1">
      <c r="A242" s="502">
        <v>30</v>
      </c>
      <c r="B242" s="318" t="s">
        <v>487</v>
      </c>
      <c r="C242" s="285" t="s">
        <v>582</v>
      </c>
      <c r="D242" s="289"/>
      <c r="E242" s="289"/>
      <c r="F242" s="289"/>
      <c r="G242" s="289"/>
      <c r="H242" s="289"/>
      <c r="I242" s="289"/>
      <c r="J242" s="289"/>
      <c r="K242" s="289"/>
      <c r="L242" s="289"/>
      <c r="M242" s="289"/>
      <c r="N242" s="289">
        <v>0</v>
      </c>
      <c r="O242" s="289"/>
      <c r="P242" s="289"/>
      <c r="Q242" s="289"/>
      <c r="R242" s="289"/>
      <c r="S242" s="289"/>
      <c r="T242" s="289"/>
      <c r="U242" s="289"/>
      <c r="V242" s="289"/>
      <c r="W242" s="289"/>
      <c r="X242" s="289"/>
      <c r="Y242" s="404"/>
      <c r="Z242" s="404"/>
      <c r="AA242" s="404"/>
      <c r="AB242" s="404"/>
      <c r="AC242" s="290">
        <f>SUM(Y242:AB242)</f>
        <v>0</v>
      </c>
    </row>
    <row r="243" spans="1:29" s="277" customFormat="1" ht="15.5" hidden="1" outlineLevel="1">
      <c r="A243" s="502"/>
      <c r="B243" s="318" t="s">
        <v>242</v>
      </c>
      <c r="C243" s="285" t="s">
        <v>575</v>
      </c>
      <c r="D243" s="289"/>
      <c r="E243" s="289"/>
      <c r="F243" s="289"/>
      <c r="G243" s="289"/>
      <c r="H243" s="289"/>
      <c r="I243" s="289"/>
      <c r="J243" s="289"/>
      <c r="K243" s="289"/>
      <c r="L243" s="289"/>
      <c r="M243" s="289"/>
      <c r="N243" s="289">
        <f>N242</f>
        <v>0</v>
      </c>
      <c r="O243" s="289"/>
      <c r="P243" s="289"/>
      <c r="Q243" s="289"/>
      <c r="R243" s="289"/>
      <c r="S243" s="289"/>
      <c r="T243" s="289"/>
      <c r="U243" s="289"/>
      <c r="V243" s="289"/>
      <c r="W243" s="289"/>
      <c r="X243" s="289"/>
      <c r="Y243" s="405">
        <f>Y242</f>
        <v>0</v>
      </c>
      <c r="Z243" s="405">
        <f t="shared" ref="Z243:AB243" si="63">Z242</f>
        <v>0</v>
      </c>
      <c r="AA243" s="405">
        <f t="shared" si="63"/>
        <v>0</v>
      </c>
      <c r="AB243" s="405">
        <f t="shared" si="63"/>
        <v>0</v>
      </c>
      <c r="AC243" s="498"/>
    </row>
    <row r="244" spans="1:29" s="277" customFormat="1" ht="15.5" hidden="1" outlineLevel="1">
      <c r="A244" s="502"/>
      <c r="B244" s="318"/>
      <c r="C244" s="285"/>
      <c r="D244" s="285"/>
      <c r="E244" s="285"/>
      <c r="F244" s="285"/>
      <c r="G244" s="285"/>
      <c r="H244" s="285"/>
      <c r="I244" s="285"/>
      <c r="J244" s="285"/>
      <c r="K244" s="285"/>
      <c r="L244" s="285"/>
      <c r="M244" s="285"/>
      <c r="N244" s="285"/>
      <c r="O244" s="285"/>
      <c r="P244" s="285"/>
      <c r="Q244" s="285"/>
      <c r="R244" s="285"/>
      <c r="S244" s="285"/>
      <c r="T244" s="285"/>
      <c r="U244" s="285"/>
      <c r="V244" s="285"/>
      <c r="W244" s="285"/>
      <c r="X244" s="285"/>
      <c r="Y244" s="406"/>
      <c r="Z244" s="406"/>
      <c r="AA244" s="406"/>
      <c r="AB244" s="406"/>
      <c r="AC244" s="307"/>
    </row>
    <row r="245" spans="1:29" s="277" customFormat="1" ht="15.5" hidden="1" outlineLevel="1">
      <c r="A245" s="502"/>
      <c r="B245" s="282" t="s">
        <v>488</v>
      </c>
      <c r="C245" s="285"/>
      <c r="D245" s="285"/>
      <c r="E245" s="285"/>
      <c r="F245" s="285"/>
      <c r="G245" s="285"/>
      <c r="H245" s="285"/>
      <c r="I245" s="285"/>
      <c r="J245" s="285"/>
      <c r="K245" s="285"/>
      <c r="L245" s="285"/>
      <c r="M245" s="285"/>
      <c r="N245" s="285"/>
      <c r="O245" s="285"/>
      <c r="P245" s="285"/>
      <c r="Q245" s="285"/>
      <c r="R245" s="285"/>
      <c r="S245" s="285"/>
      <c r="T245" s="285"/>
      <c r="U245" s="285"/>
      <c r="V245" s="285"/>
      <c r="W245" s="285"/>
      <c r="X245" s="285"/>
      <c r="Y245" s="406"/>
      <c r="Z245" s="406"/>
      <c r="AA245" s="406"/>
      <c r="AB245" s="406"/>
      <c r="AC245" s="307"/>
    </row>
    <row r="246" spans="1:29" s="277" customFormat="1" ht="15.5" hidden="1" outlineLevel="1">
      <c r="A246" s="502">
        <v>31</v>
      </c>
      <c r="B246" s="318" t="s">
        <v>489</v>
      </c>
      <c r="C246" s="285" t="s">
        <v>582</v>
      </c>
      <c r="D246" s="289"/>
      <c r="E246" s="289"/>
      <c r="F246" s="289"/>
      <c r="G246" s="289"/>
      <c r="H246" s="289"/>
      <c r="I246" s="289"/>
      <c r="J246" s="289"/>
      <c r="K246" s="289"/>
      <c r="L246" s="289"/>
      <c r="M246" s="289"/>
      <c r="N246" s="289">
        <v>0</v>
      </c>
      <c r="O246" s="289"/>
      <c r="P246" s="289"/>
      <c r="Q246" s="289"/>
      <c r="R246" s="289"/>
      <c r="S246" s="289"/>
      <c r="T246" s="289"/>
      <c r="U246" s="289"/>
      <c r="V246" s="289"/>
      <c r="W246" s="289"/>
      <c r="X246" s="289"/>
      <c r="Y246" s="404"/>
      <c r="Z246" s="404"/>
      <c r="AA246" s="404"/>
      <c r="AB246" s="404"/>
      <c r="AC246" s="290">
        <f>SUM(Y246:AB246)</f>
        <v>0</v>
      </c>
    </row>
    <row r="247" spans="1:29" s="277" customFormat="1" ht="15.5" hidden="1" outlineLevel="1">
      <c r="A247" s="502"/>
      <c r="B247" s="318" t="s">
        <v>242</v>
      </c>
      <c r="C247" s="285" t="s">
        <v>575</v>
      </c>
      <c r="D247" s="289"/>
      <c r="E247" s="289"/>
      <c r="F247" s="289"/>
      <c r="G247" s="289"/>
      <c r="H247" s="289"/>
      <c r="I247" s="289"/>
      <c r="J247" s="289"/>
      <c r="K247" s="289"/>
      <c r="L247" s="289"/>
      <c r="M247" s="289"/>
      <c r="N247" s="289">
        <f>N246</f>
        <v>0</v>
      </c>
      <c r="O247" s="289"/>
      <c r="P247" s="289"/>
      <c r="Q247" s="289"/>
      <c r="R247" s="289"/>
      <c r="S247" s="289"/>
      <c r="T247" s="289"/>
      <c r="U247" s="289"/>
      <c r="V247" s="289"/>
      <c r="W247" s="289"/>
      <c r="X247" s="289"/>
      <c r="Y247" s="405">
        <f>Y246</f>
        <v>0</v>
      </c>
      <c r="Z247" s="405">
        <f t="shared" ref="Z247:AB247" si="64">Z246</f>
        <v>0</v>
      </c>
      <c r="AA247" s="405">
        <f t="shared" si="64"/>
        <v>0</v>
      </c>
      <c r="AB247" s="405">
        <f t="shared" si="64"/>
        <v>0</v>
      </c>
      <c r="AC247" s="498"/>
    </row>
    <row r="248" spans="1:29" s="277" customFormat="1" ht="15.5" hidden="1" outlineLevel="1">
      <c r="A248" s="502"/>
      <c r="B248" s="318"/>
      <c r="C248" s="285"/>
      <c r="D248" s="285"/>
      <c r="E248" s="285"/>
      <c r="F248" s="285"/>
      <c r="G248" s="285"/>
      <c r="H248" s="285"/>
      <c r="I248" s="285"/>
      <c r="J248" s="285"/>
      <c r="K248" s="285"/>
      <c r="L248" s="285"/>
      <c r="M248" s="285"/>
      <c r="N248" s="285"/>
      <c r="O248" s="285"/>
      <c r="P248" s="285"/>
      <c r="Q248" s="285"/>
      <c r="R248" s="285"/>
      <c r="S248" s="285"/>
      <c r="T248" s="285"/>
      <c r="U248" s="285"/>
      <c r="V248" s="285"/>
      <c r="W248" s="285"/>
      <c r="X248" s="285"/>
      <c r="Y248" s="406"/>
      <c r="Z248" s="406"/>
      <c r="AA248" s="406"/>
      <c r="AB248" s="406"/>
      <c r="AC248" s="307"/>
    </row>
    <row r="249" spans="1:29" s="277" customFormat="1" ht="15.5" hidden="1" outlineLevel="1">
      <c r="A249" s="502">
        <v>32</v>
      </c>
      <c r="B249" s="318" t="s">
        <v>490</v>
      </c>
      <c r="C249" s="285" t="s">
        <v>582</v>
      </c>
      <c r="D249" s="289"/>
      <c r="E249" s="289"/>
      <c r="F249" s="289"/>
      <c r="G249" s="289"/>
      <c r="H249" s="289"/>
      <c r="I249" s="289"/>
      <c r="J249" s="289"/>
      <c r="K249" s="289"/>
      <c r="L249" s="289"/>
      <c r="M249" s="289"/>
      <c r="N249" s="289">
        <v>0</v>
      </c>
      <c r="O249" s="289"/>
      <c r="P249" s="289"/>
      <c r="Q249" s="289"/>
      <c r="R249" s="289"/>
      <c r="S249" s="289"/>
      <c r="T249" s="289"/>
      <c r="U249" s="289"/>
      <c r="V249" s="289"/>
      <c r="W249" s="289"/>
      <c r="X249" s="289"/>
      <c r="Y249" s="404"/>
      <c r="Z249" s="404"/>
      <c r="AA249" s="404"/>
      <c r="AB249" s="404"/>
      <c r="AC249" s="290">
        <f>SUM(Y249:AB249)</f>
        <v>0</v>
      </c>
    </row>
    <row r="250" spans="1:29" s="277" customFormat="1" ht="15.5" hidden="1" outlineLevel="1">
      <c r="A250" s="502"/>
      <c r="B250" s="318" t="s">
        <v>242</v>
      </c>
      <c r="C250" s="285" t="s">
        <v>575</v>
      </c>
      <c r="D250" s="289"/>
      <c r="E250" s="289"/>
      <c r="F250" s="289"/>
      <c r="G250" s="289"/>
      <c r="H250" s="289"/>
      <c r="I250" s="289"/>
      <c r="J250" s="289"/>
      <c r="K250" s="289"/>
      <c r="L250" s="289"/>
      <c r="M250" s="289"/>
      <c r="N250" s="289">
        <f>N249</f>
        <v>0</v>
      </c>
      <c r="O250" s="289"/>
      <c r="P250" s="289"/>
      <c r="Q250" s="289"/>
      <c r="R250" s="289"/>
      <c r="S250" s="289"/>
      <c r="T250" s="289"/>
      <c r="U250" s="289"/>
      <c r="V250" s="289"/>
      <c r="W250" s="289"/>
      <c r="X250" s="289"/>
      <c r="Y250" s="405">
        <f>Y249</f>
        <v>0</v>
      </c>
      <c r="Z250" s="405">
        <f t="shared" ref="Z250:AB250" si="65">Z249</f>
        <v>0</v>
      </c>
      <c r="AA250" s="405">
        <f t="shared" si="65"/>
        <v>0</v>
      </c>
      <c r="AB250" s="405">
        <f t="shared" si="65"/>
        <v>0</v>
      </c>
      <c r="AC250" s="498"/>
    </row>
    <row r="251" spans="1:29" s="277" customFormat="1" ht="15.5" hidden="1" outlineLevel="1">
      <c r="A251" s="502"/>
      <c r="B251" s="318"/>
      <c r="C251" s="285"/>
      <c r="D251" s="285"/>
      <c r="E251" s="285"/>
      <c r="F251" s="285"/>
      <c r="G251" s="285"/>
      <c r="H251" s="285"/>
      <c r="I251" s="285"/>
      <c r="J251" s="285"/>
      <c r="K251" s="285"/>
      <c r="L251" s="285"/>
      <c r="M251" s="285"/>
      <c r="N251" s="285"/>
      <c r="O251" s="285"/>
      <c r="P251" s="285"/>
      <c r="Q251" s="285"/>
      <c r="R251" s="285"/>
      <c r="S251" s="285"/>
      <c r="T251" s="285"/>
      <c r="U251" s="285"/>
      <c r="V251" s="285"/>
      <c r="W251" s="285"/>
      <c r="X251" s="285"/>
      <c r="Y251" s="406"/>
      <c r="Z251" s="406"/>
      <c r="AA251" s="406"/>
      <c r="AB251" s="406"/>
      <c r="AC251" s="307"/>
    </row>
    <row r="252" spans="1:29" s="277" customFormat="1" ht="15.5" hidden="1" outlineLevel="1">
      <c r="A252" s="502">
        <v>33</v>
      </c>
      <c r="B252" s="318" t="s">
        <v>491</v>
      </c>
      <c r="C252" s="285" t="s">
        <v>582</v>
      </c>
      <c r="D252" s="289"/>
      <c r="E252" s="289"/>
      <c r="F252" s="289"/>
      <c r="G252" s="289"/>
      <c r="H252" s="289"/>
      <c r="I252" s="289"/>
      <c r="J252" s="289"/>
      <c r="K252" s="289"/>
      <c r="L252" s="289"/>
      <c r="M252" s="289"/>
      <c r="N252" s="289">
        <v>12</v>
      </c>
      <c r="O252" s="289"/>
      <c r="P252" s="289"/>
      <c r="Q252" s="289"/>
      <c r="R252" s="289"/>
      <c r="S252" s="289"/>
      <c r="T252" s="289"/>
      <c r="U252" s="289"/>
      <c r="V252" s="289"/>
      <c r="W252" s="289"/>
      <c r="X252" s="289"/>
      <c r="Y252" s="404"/>
      <c r="Z252" s="404"/>
      <c r="AA252" s="404"/>
      <c r="AB252" s="404"/>
      <c r="AC252" s="290">
        <f>SUM(Y252:AB252)</f>
        <v>0</v>
      </c>
    </row>
    <row r="253" spans="1:29" s="277" customFormat="1" ht="15.5" hidden="1" outlineLevel="1">
      <c r="A253" s="502"/>
      <c r="B253" s="318" t="s">
        <v>242</v>
      </c>
      <c r="C253" s="285" t="s">
        <v>575</v>
      </c>
      <c r="D253" s="289"/>
      <c r="E253" s="289"/>
      <c r="F253" s="289"/>
      <c r="G253" s="289"/>
      <c r="H253" s="289"/>
      <c r="I253" s="289"/>
      <c r="J253" s="289"/>
      <c r="K253" s="289"/>
      <c r="L253" s="289"/>
      <c r="M253" s="289"/>
      <c r="N253" s="289">
        <f>N252</f>
        <v>12</v>
      </c>
      <c r="O253" s="289"/>
      <c r="P253" s="289"/>
      <c r="Q253" s="289"/>
      <c r="R253" s="289"/>
      <c r="S253" s="289"/>
      <c r="T253" s="289"/>
      <c r="U253" s="289"/>
      <c r="V253" s="289"/>
      <c r="W253" s="289"/>
      <c r="X253" s="289"/>
      <c r="Y253" s="405">
        <f>Y252</f>
        <v>0</v>
      </c>
      <c r="Z253" s="405">
        <f t="shared" ref="Z253:AB253" si="66">Z252</f>
        <v>0</v>
      </c>
      <c r="AA253" s="405">
        <f t="shared" si="66"/>
        <v>0</v>
      </c>
      <c r="AB253" s="405">
        <f t="shared" si="66"/>
        <v>0</v>
      </c>
      <c r="AC253" s="498"/>
    </row>
    <row r="254" spans="1:29" ht="15.5" hidden="1" outlineLevel="1">
      <c r="B254" s="309"/>
      <c r="C254" s="319"/>
      <c r="D254" s="320"/>
      <c r="E254" s="320"/>
      <c r="F254" s="320"/>
      <c r="G254" s="320"/>
      <c r="H254" s="320"/>
      <c r="I254" s="320"/>
      <c r="J254" s="320"/>
      <c r="K254" s="320"/>
      <c r="L254" s="320"/>
      <c r="M254" s="320"/>
      <c r="N254" s="320"/>
      <c r="O254" s="320"/>
      <c r="P254" s="320"/>
      <c r="Q254" s="320"/>
      <c r="R254" s="320"/>
      <c r="S254" s="320"/>
      <c r="T254" s="320"/>
      <c r="U254" s="320"/>
      <c r="V254" s="320"/>
      <c r="W254" s="320"/>
      <c r="X254" s="320"/>
      <c r="Y254" s="295"/>
      <c r="Z254" s="295"/>
      <c r="AA254" s="295"/>
      <c r="AB254" s="295"/>
      <c r="AC254" s="300"/>
    </row>
    <row r="255" spans="1:29" ht="15.5" collapsed="1">
      <c r="B255" s="321" t="s">
        <v>243</v>
      </c>
      <c r="C255" s="323"/>
      <c r="D255" s="323">
        <f>SUM(D150:D253)</f>
        <v>0</v>
      </c>
      <c r="E255" s="323"/>
      <c r="F255" s="323"/>
      <c r="G255" s="323"/>
      <c r="H255" s="323"/>
      <c r="I255" s="323"/>
      <c r="J255" s="323"/>
      <c r="K255" s="323"/>
      <c r="L255" s="323"/>
      <c r="M255" s="323"/>
      <c r="N255" s="323"/>
      <c r="O255" s="323">
        <f>SUM(O150:O253)</f>
        <v>0</v>
      </c>
      <c r="P255" s="323"/>
      <c r="Q255" s="323"/>
      <c r="R255" s="323"/>
      <c r="S255" s="323"/>
      <c r="T255" s="323"/>
      <c r="U255" s="323"/>
      <c r="V255" s="323"/>
      <c r="W255" s="323"/>
      <c r="X255" s="323"/>
      <c r="Y255" s="323">
        <f>IF(Y149="kWh",SUMPRODUCT(D150:D253,Y150:Y253))</f>
        <v>0</v>
      </c>
      <c r="Z255" s="323">
        <f>IF(Z149="kWh",SUMPRODUCT(D150:D253,Z150:Z253))</f>
        <v>0</v>
      </c>
      <c r="AA255" s="323">
        <f>IF(AA149="kW",SUMPRODUCT(N150:N253,O150:O253,AA150:AA253),SUMPRODUCT(D150:D253,AA150:AA253))</f>
        <v>0</v>
      </c>
      <c r="AB255" s="323">
        <f>IF(AB149="kW",SUMPRODUCT(N150:N253,O150:O253,AB150:AB253),SUMPRODUCT(D150:D253,AB150:AB253))</f>
        <v>0</v>
      </c>
      <c r="AC255" s="324"/>
    </row>
    <row r="256" spans="1:29" ht="15.5">
      <c r="B256" s="325" t="s">
        <v>244</v>
      </c>
      <c r="C256" s="322"/>
      <c r="D256" s="322"/>
      <c r="E256" s="322"/>
      <c r="F256" s="322"/>
      <c r="G256" s="322"/>
      <c r="H256" s="322"/>
      <c r="I256" s="322"/>
      <c r="J256" s="322"/>
      <c r="K256" s="322"/>
      <c r="L256" s="322"/>
      <c r="M256" s="322"/>
      <c r="N256" s="322"/>
      <c r="O256" s="322"/>
      <c r="P256" s="322"/>
      <c r="Q256" s="322"/>
      <c r="R256" s="322"/>
      <c r="S256" s="322"/>
      <c r="T256" s="322"/>
      <c r="U256" s="322"/>
      <c r="V256" s="322"/>
      <c r="W256" s="322"/>
      <c r="X256" s="322"/>
      <c r="Y256" s="322">
        <f>HLOOKUP(Y148,'2. LRAMVA Threshold'!$B$42:$L$53,4,FALSE)</f>
        <v>0</v>
      </c>
      <c r="Z256" s="322">
        <f>HLOOKUP(Z148,'2. LRAMVA Threshold'!$B$42:$L$53,4,FALSE)</f>
        <v>0</v>
      </c>
      <c r="AA256" s="322">
        <f>HLOOKUP(AA148,'2. LRAMVA Threshold'!$B$42:$L$53,4,FALSE)</f>
        <v>0</v>
      </c>
      <c r="AB256" s="322">
        <f>HLOOKUP(AB148,'2. LRAMVA Threshold'!$B$42:$L$53,4,FALSE)</f>
        <v>0</v>
      </c>
      <c r="AC256" s="326"/>
    </row>
    <row r="257" spans="1:29" ht="15.5">
      <c r="B257" s="318"/>
      <c r="C257" s="327"/>
      <c r="D257" s="328"/>
      <c r="E257" s="328"/>
      <c r="F257" s="328"/>
      <c r="G257" s="328"/>
      <c r="H257" s="328"/>
      <c r="I257" s="328"/>
      <c r="J257" s="328"/>
      <c r="K257" s="328"/>
      <c r="L257" s="328"/>
      <c r="M257" s="328"/>
      <c r="N257" s="328"/>
      <c r="O257" s="329"/>
      <c r="P257" s="328"/>
      <c r="Q257" s="328"/>
      <c r="R257" s="328"/>
      <c r="S257" s="330"/>
      <c r="T257" s="330"/>
      <c r="U257" s="330"/>
      <c r="V257" s="330"/>
      <c r="W257" s="328"/>
      <c r="X257" s="328"/>
      <c r="Y257" s="294"/>
      <c r="Z257" s="294"/>
      <c r="AA257" s="294"/>
      <c r="AB257" s="294"/>
      <c r="AC257" s="331"/>
    </row>
    <row r="258" spans="1:29" ht="15.5">
      <c r="B258" s="318" t="s">
        <v>163</v>
      </c>
      <c r="C258" s="332"/>
      <c r="D258" s="332"/>
      <c r="E258" s="370"/>
      <c r="F258" s="370"/>
      <c r="G258" s="370"/>
      <c r="H258" s="370"/>
      <c r="I258" s="370"/>
      <c r="J258" s="370"/>
      <c r="K258" s="370"/>
      <c r="L258" s="370"/>
      <c r="M258" s="370"/>
      <c r="N258" s="370"/>
      <c r="O258" s="285"/>
      <c r="P258" s="334"/>
      <c r="Q258" s="334"/>
      <c r="R258" s="334"/>
      <c r="S258" s="333"/>
      <c r="T258" s="333"/>
      <c r="U258" s="333"/>
      <c r="V258" s="333"/>
      <c r="W258" s="334"/>
      <c r="X258" s="334"/>
      <c r="Y258" s="335">
        <f>HLOOKUP(Y$20,'3.  Distribution Rates'!$C$122:$P$133,4,FALSE)</f>
        <v>1.95E-2</v>
      </c>
      <c r="Z258" s="335">
        <f>HLOOKUP(Z$20,'3.  Distribution Rates'!$C$122:$P$133,4,FALSE)</f>
        <v>1.55E-2</v>
      </c>
      <c r="AA258" s="335">
        <f>HLOOKUP(AA$20,'3.  Distribution Rates'!$C$122:$P$133,4,FALSE)</f>
        <v>2.9866999999999999</v>
      </c>
      <c r="AB258" s="335">
        <f>HLOOKUP(AB$20,'3.  Distribution Rates'!$C$122:$P$133,4,FALSE)</f>
        <v>8.6013999999999999</v>
      </c>
      <c r="AC258" s="371"/>
    </row>
    <row r="259" spans="1:29" ht="15.5">
      <c r="B259" s="288" t="s">
        <v>153</v>
      </c>
      <c r="C259" s="339"/>
      <c r="D259" s="303"/>
      <c r="E259" s="273"/>
      <c r="F259" s="273"/>
      <c r="G259" s="273"/>
      <c r="H259" s="273"/>
      <c r="I259" s="273"/>
      <c r="J259" s="273"/>
      <c r="K259" s="273"/>
      <c r="L259" s="273"/>
      <c r="M259" s="273"/>
      <c r="N259" s="273"/>
      <c r="O259" s="285"/>
      <c r="P259" s="273"/>
      <c r="Q259" s="273"/>
      <c r="R259" s="273"/>
      <c r="S259" s="303"/>
      <c r="T259" s="303"/>
      <c r="U259" s="303"/>
      <c r="V259" s="303"/>
      <c r="W259" s="273"/>
      <c r="X259" s="273"/>
      <c r="Y259" s="372">
        <f t="shared" ref="Y259:AB259" si="67">Y135*Y258</f>
        <v>0</v>
      </c>
      <c r="Z259" s="372">
        <f t="shared" si="67"/>
        <v>0</v>
      </c>
      <c r="AA259" s="372">
        <f t="shared" si="67"/>
        <v>0</v>
      </c>
      <c r="AB259" s="372">
        <f t="shared" si="67"/>
        <v>0</v>
      </c>
      <c r="AC259" s="617">
        <f>SUM(Y259:AB259)</f>
        <v>0</v>
      </c>
    </row>
    <row r="260" spans="1:29" ht="15.5">
      <c r="B260" s="288" t="s">
        <v>154</v>
      </c>
      <c r="C260" s="339"/>
      <c r="D260" s="303"/>
      <c r="E260" s="273"/>
      <c r="F260" s="273"/>
      <c r="G260" s="273"/>
      <c r="H260" s="273"/>
      <c r="I260" s="273"/>
      <c r="J260" s="273"/>
      <c r="K260" s="273"/>
      <c r="L260" s="273"/>
      <c r="M260" s="273"/>
      <c r="N260" s="273"/>
      <c r="O260" s="285"/>
      <c r="P260" s="273"/>
      <c r="Q260" s="273"/>
      <c r="R260" s="273"/>
      <c r="S260" s="303"/>
      <c r="T260" s="303"/>
      <c r="U260" s="303"/>
      <c r="V260" s="303"/>
      <c r="W260" s="273"/>
      <c r="X260" s="273"/>
      <c r="Y260" s="372">
        <f t="shared" ref="Y260:AB260" si="68">Y255*Y258</f>
        <v>0</v>
      </c>
      <c r="Z260" s="372">
        <f t="shared" si="68"/>
        <v>0</v>
      </c>
      <c r="AA260" s="373">
        <f t="shared" si="68"/>
        <v>0</v>
      </c>
      <c r="AB260" s="373">
        <f t="shared" si="68"/>
        <v>0</v>
      </c>
      <c r="AC260" s="617">
        <f>SUM(Y260:AB260)</f>
        <v>0</v>
      </c>
    </row>
    <row r="261" spans="1:29" s="374" customFormat="1" ht="15.5">
      <c r="A261" s="504"/>
      <c r="B261" s="343" t="s">
        <v>252</v>
      </c>
      <c r="C261" s="339"/>
      <c r="D261" s="330"/>
      <c r="E261" s="328"/>
      <c r="F261" s="328"/>
      <c r="G261" s="328"/>
      <c r="H261" s="328"/>
      <c r="I261" s="328"/>
      <c r="J261" s="328"/>
      <c r="K261" s="328"/>
      <c r="L261" s="328"/>
      <c r="M261" s="328"/>
      <c r="N261" s="328"/>
      <c r="O261" s="294"/>
      <c r="P261" s="328"/>
      <c r="Q261" s="328"/>
      <c r="R261" s="328"/>
      <c r="S261" s="330"/>
      <c r="T261" s="330"/>
      <c r="U261" s="330"/>
      <c r="V261" s="330"/>
      <c r="W261" s="328"/>
      <c r="X261" s="328"/>
      <c r="Y261" s="340">
        <f>SUM(Y259:Y260)</f>
        <v>0</v>
      </c>
      <c r="Z261" s="340">
        <f t="shared" ref="Z261:AB261" si="69">SUM(Z259:Z260)</f>
        <v>0</v>
      </c>
      <c r="AA261" s="340">
        <f t="shared" si="69"/>
        <v>0</v>
      </c>
      <c r="AB261" s="340">
        <f t="shared" si="69"/>
        <v>0</v>
      </c>
      <c r="AC261" s="401">
        <f>SUM(AC259:AC260)</f>
        <v>0</v>
      </c>
    </row>
    <row r="262" spans="1:29" s="374" customFormat="1" ht="15.5">
      <c r="A262" s="504"/>
      <c r="B262" s="343" t="s">
        <v>245</v>
      </c>
      <c r="C262" s="339"/>
      <c r="D262" s="344"/>
      <c r="E262" s="328"/>
      <c r="F262" s="328"/>
      <c r="G262" s="328"/>
      <c r="H262" s="328"/>
      <c r="I262" s="328"/>
      <c r="J262" s="328"/>
      <c r="K262" s="328"/>
      <c r="L262" s="328"/>
      <c r="M262" s="328"/>
      <c r="N262" s="328"/>
      <c r="O262" s="294"/>
      <c r="P262" s="328"/>
      <c r="Q262" s="328"/>
      <c r="R262" s="328"/>
      <c r="S262" s="330"/>
      <c r="T262" s="330"/>
      <c r="U262" s="330"/>
      <c r="V262" s="330"/>
      <c r="W262" s="328"/>
      <c r="X262" s="328"/>
      <c r="Y262" s="341">
        <f t="shared" ref="Y262:AB262" si="70">Y256*Y258</f>
        <v>0</v>
      </c>
      <c r="Z262" s="341">
        <f t="shared" si="70"/>
        <v>0</v>
      </c>
      <c r="AA262" s="341">
        <f t="shared" si="70"/>
        <v>0</v>
      </c>
      <c r="AB262" s="341">
        <f t="shared" si="70"/>
        <v>0</v>
      </c>
      <c r="AC262" s="401">
        <f>SUM(Y262:AB262)</f>
        <v>0</v>
      </c>
    </row>
    <row r="263" spans="1:29" s="374" customFormat="1" ht="15.5">
      <c r="A263" s="504"/>
      <c r="B263" s="343" t="s">
        <v>253</v>
      </c>
      <c r="C263" s="339"/>
      <c r="D263" s="344"/>
      <c r="E263" s="328"/>
      <c r="F263" s="328"/>
      <c r="G263" s="328"/>
      <c r="H263" s="328"/>
      <c r="I263" s="328"/>
      <c r="J263" s="328"/>
      <c r="K263" s="328"/>
      <c r="L263" s="328"/>
      <c r="M263" s="328"/>
      <c r="N263" s="328"/>
      <c r="O263" s="294"/>
      <c r="P263" s="328"/>
      <c r="Q263" s="328"/>
      <c r="R263" s="328"/>
      <c r="S263" s="344"/>
      <c r="T263" s="344"/>
      <c r="U263" s="344"/>
      <c r="V263" s="344"/>
      <c r="W263" s="328"/>
      <c r="X263" s="328"/>
      <c r="AC263" s="401">
        <f>AC261-AC262</f>
        <v>0</v>
      </c>
    </row>
    <row r="264" spans="1:29" ht="15.5">
      <c r="B264" s="318"/>
      <c r="C264" s="344"/>
      <c r="D264" s="344"/>
      <c r="E264" s="328"/>
      <c r="F264" s="328"/>
      <c r="G264" s="328"/>
      <c r="H264" s="328"/>
      <c r="I264" s="328"/>
      <c r="J264" s="328"/>
      <c r="K264" s="328"/>
      <c r="L264" s="328"/>
      <c r="M264" s="328"/>
      <c r="N264" s="328"/>
      <c r="O264" s="294"/>
      <c r="P264" s="328"/>
      <c r="Q264" s="328"/>
      <c r="R264" s="328"/>
      <c r="S264" s="344"/>
      <c r="T264" s="339"/>
      <c r="U264" s="344"/>
      <c r="V264" s="344"/>
      <c r="W264" s="328"/>
      <c r="X264" s="328"/>
      <c r="AC264" s="342"/>
    </row>
    <row r="265" spans="1:29" ht="15.5">
      <c r="B265" s="288" t="s">
        <v>69</v>
      </c>
      <c r="C265" s="350"/>
      <c r="D265" s="273"/>
      <c r="E265" s="273"/>
      <c r="F265" s="273"/>
      <c r="G265" s="273"/>
      <c r="H265" s="273"/>
      <c r="I265" s="273"/>
      <c r="J265" s="273"/>
      <c r="K265" s="273"/>
      <c r="L265" s="273"/>
      <c r="M265" s="273"/>
      <c r="N265" s="273"/>
      <c r="O265" s="351"/>
      <c r="P265" s="273"/>
      <c r="Q265" s="273"/>
      <c r="R265" s="273"/>
      <c r="S265" s="298"/>
      <c r="T265" s="303"/>
      <c r="U265" s="303"/>
      <c r="V265" s="273"/>
      <c r="W265" s="273"/>
      <c r="X265" s="303"/>
      <c r="Y265" s="285">
        <f>SUMPRODUCT(E150:E253,Y150:Y253)</f>
        <v>0</v>
      </c>
      <c r="Z265" s="285">
        <f>SUMPRODUCT(E150:E253,Z150:Z253)</f>
        <v>0</v>
      </c>
      <c r="AA265" s="285">
        <f>IF(AA149="kW",SUMPRODUCT(N150:N253,P150:P253,AA150:AA253),SUMPRODUCT(E150:E253,AA150:AA253))</f>
        <v>0</v>
      </c>
      <c r="AB265" s="285">
        <f>IF(AB149="kW",SUMPRODUCT(N150:N253,P150:P253,AB150:AB253),SUMPRODUCT(E150:E253,AB150:AB253))</f>
        <v>0</v>
      </c>
      <c r="AC265" s="342"/>
    </row>
    <row r="266" spans="1:29" ht="15.5">
      <c r="B266" s="288" t="s">
        <v>70</v>
      </c>
      <c r="C266" s="350"/>
      <c r="D266" s="273"/>
      <c r="E266" s="273"/>
      <c r="F266" s="273"/>
      <c r="G266" s="273"/>
      <c r="H266" s="273"/>
      <c r="I266" s="273"/>
      <c r="J266" s="273"/>
      <c r="K266" s="273"/>
      <c r="L266" s="273"/>
      <c r="M266" s="273"/>
      <c r="N266" s="273"/>
      <c r="O266" s="351"/>
      <c r="P266" s="273"/>
      <c r="Q266" s="273"/>
      <c r="R266" s="273"/>
      <c r="S266" s="298"/>
      <c r="T266" s="303"/>
      <c r="U266" s="303"/>
      <c r="V266" s="273"/>
      <c r="W266" s="273"/>
      <c r="X266" s="303"/>
      <c r="Y266" s="285">
        <f>SUMPRODUCT(F150:F253,Y150:Y253)</f>
        <v>0</v>
      </c>
      <c r="Z266" s="285">
        <f>SUMPRODUCT(F150:F253,Z150:Z253)</f>
        <v>0</v>
      </c>
      <c r="AA266" s="285">
        <f>IF(AA149="kW",SUMPRODUCT(N150:N253,Q150:Q253,AA150:AA253),SUMPRODUCT(F150:F253,AA150:AA253))</f>
        <v>0</v>
      </c>
      <c r="AB266" s="285">
        <f>IF(AB149="kW",SUMPRODUCT(N150:N253,Q150:Q253,AB150:AB253),SUMPRODUCT(F150:F253,AB150:AB253))</f>
        <v>0</v>
      </c>
      <c r="AC266" s="331"/>
    </row>
    <row r="267" spans="1:29" ht="15.5">
      <c r="B267" s="318" t="s">
        <v>187</v>
      </c>
      <c r="C267" s="350"/>
      <c r="D267" s="273"/>
      <c r="E267" s="273"/>
      <c r="F267" s="273"/>
      <c r="G267" s="273"/>
      <c r="H267" s="273"/>
      <c r="I267" s="273"/>
      <c r="J267" s="273"/>
      <c r="K267" s="273"/>
      <c r="L267" s="273"/>
      <c r="M267" s="273"/>
      <c r="N267" s="273"/>
      <c r="O267" s="351"/>
      <c r="P267" s="273"/>
      <c r="Q267" s="273"/>
      <c r="R267" s="273"/>
      <c r="S267" s="298"/>
      <c r="T267" s="303"/>
      <c r="U267" s="303"/>
      <c r="V267" s="273"/>
      <c r="W267" s="273"/>
      <c r="X267" s="303"/>
      <c r="Y267" s="285">
        <f>SUMPRODUCT(G150:G253,Y150:Y253)</f>
        <v>0</v>
      </c>
      <c r="Z267" s="285">
        <f>SUMPRODUCT(G150:G253,Z150:Z253)</f>
        <v>0</v>
      </c>
      <c r="AA267" s="285">
        <f>IF(AA149="kW",SUMPRODUCT(N150:N253,R150:R253,AA150:AA253),SUMPRODUCT(G150:G253,AA150:AA253))</f>
        <v>0</v>
      </c>
      <c r="AB267" s="285">
        <f>IF(AB149="kW",SUMPRODUCT(N150:N253,R150:R253,AB150:AB253),SUMPRODUCT(G150:G253,AB150:AB253))</f>
        <v>0</v>
      </c>
      <c r="AC267" s="331"/>
    </row>
    <row r="268" spans="1:29" ht="15.5">
      <c r="B268" s="318" t="s">
        <v>188</v>
      </c>
      <c r="C268" s="350"/>
      <c r="D268" s="273"/>
      <c r="E268" s="273"/>
      <c r="F268" s="273"/>
      <c r="G268" s="273"/>
      <c r="H268" s="273"/>
      <c r="I268" s="273"/>
      <c r="J268" s="273"/>
      <c r="K268" s="273"/>
      <c r="L268" s="273"/>
      <c r="M268" s="273"/>
      <c r="N268" s="273"/>
      <c r="O268" s="351"/>
      <c r="P268" s="273"/>
      <c r="Q268" s="273"/>
      <c r="R268" s="273"/>
      <c r="S268" s="298"/>
      <c r="T268" s="303"/>
      <c r="U268" s="303"/>
      <c r="V268" s="273"/>
      <c r="W268" s="273"/>
      <c r="X268" s="303"/>
      <c r="Y268" s="285">
        <f>SUMPRODUCT(H150:H253,Y150:Y253)</f>
        <v>0</v>
      </c>
      <c r="Z268" s="285">
        <f>SUMPRODUCT(H150:H253,Z150:Z253)</f>
        <v>0</v>
      </c>
      <c r="AA268" s="285">
        <f>IF(AA149="kW",SUMPRODUCT(N150:N253,S150:S253,AA150:AA253),SUMPRODUCT(H150:H253,AA150:AA253))</f>
        <v>0</v>
      </c>
      <c r="AB268" s="285">
        <f>IF(AB149="kW",SUMPRODUCT(N150:N253,S150:S253,AB150:AB253),SUMPRODUCT(H150:H253,AB150:AB253))</f>
        <v>0</v>
      </c>
      <c r="AC268" s="331"/>
    </row>
    <row r="269" spans="1:29" ht="15.5">
      <c r="B269" s="318" t="s">
        <v>189</v>
      </c>
      <c r="C269" s="350"/>
      <c r="D269" s="273"/>
      <c r="E269" s="273"/>
      <c r="F269" s="273"/>
      <c r="G269" s="273"/>
      <c r="H269" s="273"/>
      <c r="I269" s="273"/>
      <c r="J269" s="273"/>
      <c r="K269" s="273"/>
      <c r="L269" s="273"/>
      <c r="M269" s="273"/>
      <c r="N269" s="273"/>
      <c r="O269" s="351"/>
      <c r="P269" s="273"/>
      <c r="Q269" s="273"/>
      <c r="R269" s="273"/>
      <c r="S269" s="298"/>
      <c r="T269" s="303"/>
      <c r="U269" s="303"/>
      <c r="V269" s="273"/>
      <c r="W269" s="273"/>
      <c r="X269" s="303"/>
      <c r="Y269" s="285">
        <f>SUMPRODUCT(I150:I253,Y150:Y253)</f>
        <v>0</v>
      </c>
      <c r="Z269" s="285">
        <f>SUMPRODUCT(I150:I253,Z150:Z253)</f>
        <v>0</v>
      </c>
      <c r="AA269" s="285">
        <f>IF(AA149="kW",SUMPRODUCT(N150:N253,T150:T253,AA150:AA253),SUMPRODUCT(I150:I253,AA150:AA253))</f>
        <v>0</v>
      </c>
      <c r="AB269" s="285">
        <f>IF(AB149="kW",SUMPRODUCT(N150:N253,T150:T253,AB150:AB253),SUMPRODUCT(I150:I253,AB150:AB253))</f>
        <v>0</v>
      </c>
      <c r="AC269" s="331"/>
    </row>
    <row r="270" spans="1:29" ht="15.5">
      <c r="B270" s="318" t="s">
        <v>190</v>
      </c>
      <c r="C270" s="350"/>
      <c r="D270" s="303"/>
      <c r="E270" s="303"/>
      <c r="F270" s="303"/>
      <c r="G270" s="303"/>
      <c r="H270" s="303"/>
      <c r="I270" s="303"/>
      <c r="J270" s="303"/>
      <c r="K270" s="303"/>
      <c r="L270" s="303"/>
      <c r="M270" s="303"/>
      <c r="N270" s="303"/>
      <c r="O270" s="351"/>
      <c r="P270" s="303"/>
      <c r="Q270" s="303"/>
      <c r="R270" s="303"/>
      <c r="S270" s="298"/>
      <c r="T270" s="303"/>
      <c r="U270" s="303"/>
      <c r="V270" s="303"/>
      <c r="W270" s="303"/>
      <c r="X270" s="303"/>
      <c r="Y270" s="285">
        <f>SUMPRODUCT(J150:J253,Y150:Y253)</f>
        <v>0</v>
      </c>
      <c r="Z270" s="285">
        <f>SUMPRODUCT(J150:J253,Z150:Z253)</f>
        <v>0</v>
      </c>
      <c r="AA270" s="285">
        <f>IF(AA149="kW",SUMPRODUCT(N150:N253,U150:U253,AA150:AA253),SUMPRODUCT(J150:J253,AA150:AA253))</f>
        <v>0</v>
      </c>
      <c r="AB270" s="285">
        <f>IF(AB149="kW",SUMPRODUCT(N150:N253,U150:U253,AB150:AB253),SUMPRODUCT(J150:J253,AB150:AB253))</f>
        <v>0</v>
      </c>
      <c r="AC270" s="331"/>
    </row>
    <row r="271" spans="1:29" ht="15.5">
      <c r="B271" s="318" t="s">
        <v>191</v>
      </c>
      <c r="C271" s="350"/>
      <c r="D271" s="329"/>
      <c r="E271" s="329"/>
      <c r="F271" s="329"/>
      <c r="G271" s="329"/>
      <c r="H271" s="329"/>
      <c r="I271" s="329"/>
      <c r="J271" s="329"/>
      <c r="K271" s="329"/>
      <c r="L271" s="329"/>
      <c r="M271" s="329"/>
      <c r="N271" s="329"/>
      <c r="O271" s="303"/>
      <c r="P271" s="273"/>
      <c r="Q271" s="273"/>
      <c r="R271" s="303"/>
      <c r="S271" s="298"/>
      <c r="T271" s="303"/>
      <c r="U271" s="303"/>
      <c r="V271" s="351"/>
      <c r="W271" s="351"/>
      <c r="X271" s="303"/>
      <c r="Y271" s="285">
        <f>SUMPRODUCT(K150:K253,Y150:Y253)</f>
        <v>0</v>
      </c>
      <c r="Z271" s="285">
        <f>SUMPRODUCT(K150:K253,Z150:Z253)</f>
        <v>0</v>
      </c>
      <c r="AA271" s="285">
        <f>IF(AA149="kW",SUMPRODUCT(N150:N253,V150:V253,AA150:AA253),SUMPRODUCT(K150:K253,AA150:AA253))</f>
        <v>0</v>
      </c>
      <c r="AB271" s="285">
        <f>IF(AB149="kW",SUMPRODUCT(N150:N253,V150:V253,AB150:AB253),SUMPRODUCT(K150:K253,AB150:AB253))</f>
        <v>0</v>
      </c>
      <c r="AC271" s="331"/>
    </row>
    <row r="272" spans="1:29" ht="15.5">
      <c r="B272" s="375" t="s">
        <v>192</v>
      </c>
      <c r="C272" s="353"/>
      <c r="D272" s="376"/>
      <c r="E272" s="376"/>
      <c r="F272" s="376"/>
      <c r="G272" s="376"/>
      <c r="H272" s="376"/>
      <c r="I272" s="376"/>
      <c r="J272" s="376"/>
      <c r="K272" s="376"/>
      <c r="L272" s="376"/>
      <c r="M272" s="376"/>
      <c r="N272" s="376"/>
      <c r="O272" s="377"/>
      <c r="P272" s="378"/>
      <c r="Q272" s="378"/>
      <c r="R272" s="379"/>
      <c r="S272" s="358"/>
      <c r="T272" s="379"/>
      <c r="U272" s="379"/>
      <c r="V272" s="377"/>
      <c r="W272" s="377"/>
      <c r="X272" s="379"/>
      <c r="Y272" s="320">
        <f>SUMPRODUCT(L150:L253,Y150:Y253)</f>
        <v>0</v>
      </c>
      <c r="Z272" s="320">
        <f>SUMPRODUCT(L150:L253,Z150:Z253)</f>
        <v>0</v>
      </c>
      <c r="AA272" s="320">
        <f>IF(AA149="kW",SUMPRODUCT(N150:N253,W150:W253,AA150:AA253),SUMPRODUCT(L150:L253,AA150:AA253))</f>
        <v>0</v>
      </c>
      <c r="AB272" s="320">
        <f>IF(AB149="kW",SUMPRODUCT(N150:N253,W150:W253,AB150:AB253),SUMPRODUCT(L150:L253,AB150:AB253))</f>
        <v>0</v>
      </c>
      <c r="AC272" s="380"/>
    </row>
    <row r="273" spans="1:29" ht="18.75" customHeight="1">
      <c r="B273" s="362" t="s">
        <v>579</v>
      </c>
      <c r="C273" s="381"/>
      <c r="D273" s="382"/>
      <c r="E273" s="382"/>
      <c r="F273" s="382"/>
      <c r="G273" s="382"/>
      <c r="H273" s="382"/>
      <c r="I273" s="382"/>
      <c r="J273" s="382"/>
      <c r="K273" s="382"/>
      <c r="L273" s="382"/>
      <c r="M273" s="382"/>
      <c r="N273" s="382"/>
      <c r="O273" s="382"/>
      <c r="P273" s="382"/>
      <c r="Q273" s="382"/>
      <c r="R273" s="382"/>
      <c r="S273" s="365"/>
      <c r="T273" s="366"/>
      <c r="U273" s="382"/>
      <c r="V273" s="382"/>
      <c r="W273" s="382"/>
      <c r="X273" s="382"/>
      <c r="Y273" s="383"/>
      <c r="Z273" s="383"/>
      <c r="AA273" s="383"/>
      <c r="AB273" s="383"/>
      <c r="AC273" s="383"/>
    </row>
    <row r="274" spans="1:29">
      <c r="E274" s="384"/>
      <c r="F274" s="384"/>
      <c r="G274" s="384"/>
      <c r="H274" s="384"/>
      <c r="I274" s="384"/>
      <c r="J274" s="384"/>
      <c r="K274" s="384"/>
      <c r="L274" s="384"/>
      <c r="M274" s="384"/>
      <c r="N274" s="384"/>
      <c r="O274" s="384"/>
      <c r="P274" s="384"/>
      <c r="Q274" s="384"/>
      <c r="R274" s="384"/>
      <c r="S274" s="384"/>
      <c r="T274" s="384"/>
      <c r="U274" s="384"/>
      <c r="V274" s="384"/>
      <c r="W274" s="384"/>
      <c r="X274" s="384"/>
      <c r="Y274" s="252"/>
      <c r="Z274" s="252"/>
      <c r="AA274" s="252"/>
      <c r="AB274" s="252"/>
    </row>
    <row r="275" spans="1:29" ht="15.5">
      <c r="B275" s="274" t="s">
        <v>246</v>
      </c>
      <c r="C275" s="275"/>
      <c r="D275" s="582" t="s">
        <v>524</v>
      </c>
      <c r="E275" s="580"/>
      <c r="O275" s="275"/>
      <c r="Y275" s="265"/>
      <c r="Z275" s="263"/>
      <c r="AA275" s="263"/>
      <c r="AB275" s="263"/>
      <c r="AC275" s="276"/>
    </row>
    <row r="276" spans="1:29" ht="33" customHeight="1">
      <c r="B276" s="848" t="s">
        <v>209</v>
      </c>
      <c r="C276" s="850" t="s">
        <v>32</v>
      </c>
      <c r="D276" s="278" t="s">
        <v>420</v>
      </c>
      <c r="E276" s="852" t="s">
        <v>207</v>
      </c>
      <c r="F276" s="853"/>
      <c r="G276" s="853"/>
      <c r="H276" s="853"/>
      <c r="I276" s="853"/>
      <c r="J276" s="853"/>
      <c r="K276" s="853"/>
      <c r="L276" s="853"/>
      <c r="M276" s="854"/>
      <c r="N276" s="855" t="s">
        <v>211</v>
      </c>
      <c r="O276" s="278" t="s">
        <v>421</v>
      </c>
      <c r="P276" s="852" t="s">
        <v>210</v>
      </c>
      <c r="Q276" s="853"/>
      <c r="R276" s="853"/>
      <c r="S276" s="853"/>
      <c r="T276" s="853"/>
      <c r="U276" s="853"/>
      <c r="V276" s="853"/>
      <c r="W276" s="853"/>
      <c r="X276" s="854"/>
      <c r="Y276" s="845" t="s">
        <v>241</v>
      </c>
      <c r="Z276" s="846"/>
      <c r="AA276" s="846"/>
      <c r="AB276" s="846"/>
      <c r="AC276" s="847"/>
    </row>
    <row r="277" spans="1:29" ht="60.75" customHeight="1">
      <c r="B277" s="849"/>
      <c r="C277" s="851"/>
      <c r="D277" s="279">
        <v>2013</v>
      </c>
      <c r="E277" s="279">
        <v>2014</v>
      </c>
      <c r="F277" s="279">
        <v>2015</v>
      </c>
      <c r="G277" s="279">
        <v>2016</v>
      </c>
      <c r="H277" s="279">
        <v>2017</v>
      </c>
      <c r="I277" s="279">
        <v>2018</v>
      </c>
      <c r="J277" s="279">
        <v>2019</v>
      </c>
      <c r="K277" s="279">
        <v>2020</v>
      </c>
      <c r="L277" s="279">
        <v>2021</v>
      </c>
      <c r="M277" s="279">
        <v>2022</v>
      </c>
      <c r="N277" s="856"/>
      <c r="O277" s="279">
        <v>2013</v>
      </c>
      <c r="P277" s="279">
        <v>2014</v>
      </c>
      <c r="Q277" s="279">
        <v>2015</v>
      </c>
      <c r="R277" s="279">
        <v>2016</v>
      </c>
      <c r="S277" s="279">
        <v>2017</v>
      </c>
      <c r="T277" s="279">
        <v>2018</v>
      </c>
      <c r="U277" s="279">
        <v>2019</v>
      </c>
      <c r="V277" s="279">
        <v>2020</v>
      </c>
      <c r="W277" s="279">
        <v>2021</v>
      </c>
      <c r="X277" s="279">
        <v>2022</v>
      </c>
      <c r="Y277" s="279" t="str">
        <f>'1.  LRAMVA Summary'!D52</f>
        <v>Residential</v>
      </c>
      <c r="Z277" s="279" t="str">
        <f>'1.  LRAMVA Summary'!E52</f>
        <v>GS&lt;50</v>
      </c>
      <c r="AA277" s="279" t="str">
        <f>'1.  LRAMVA Summary'!F52</f>
        <v>GS&gt;50</v>
      </c>
      <c r="AB277" s="279" t="str">
        <f>'1.  LRAMVA Summary'!G52</f>
        <v>Street Lights</v>
      </c>
      <c r="AC277" s="281" t="str">
        <f>'1.  LRAMVA Summary'!M52</f>
        <v>Total</v>
      </c>
    </row>
    <row r="278" spans="1:29" ht="15" customHeight="1">
      <c r="A278" s="503"/>
      <c r="B278" s="282" t="s">
        <v>0</v>
      </c>
      <c r="C278" s="283"/>
      <c r="D278" s="283"/>
      <c r="E278" s="283"/>
      <c r="F278" s="283"/>
      <c r="G278" s="283"/>
      <c r="H278" s="283"/>
      <c r="I278" s="283"/>
      <c r="J278" s="283"/>
      <c r="K278" s="283"/>
      <c r="L278" s="283"/>
      <c r="M278" s="283"/>
      <c r="N278" s="284"/>
      <c r="O278" s="283"/>
      <c r="P278" s="283"/>
      <c r="Q278" s="283"/>
      <c r="R278" s="283"/>
      <c r="S278" s="283"/>
      <c r="T278" s="283"/>
      <c r="U278" s="283"/>
      <c r="V278" s="283"/>
      <c r="W278" s="283"/>
      <c r="X278" s="283"/>
      <c r="Y278" s="285" t="str">
        <f>'1.  LRAMVA Summary'!D53</f>
        <v>kWh</v>
      </c>
      <c r="Z278" s="285" t="str">
        <f>'1.  LRAMVA Summary'!E53</f>
        <v>kWh</v>
      </c>
      <c r="AA278" s="285" t="str">
        <f>'1.  LRAMVA Summary'!F53</f>
        <v>kW</v>
      </c>
      <c r="AB278" s="285" t="str">
        <f>'1.  LRAMVA Summary'!G53</f>
        <v>kW</v>
      </c>
      <c r="AC278" s="286"/>
    </row>
    <row r="279" spans="1:29" ht="15.5" hidden="1" outlineLevel="1">
      <c r="A279" s="502">
        <v>1</v>
      </c>
      <c r="B279" s="288" t="s">
        <v>1</v>
      </c>
      <c r="C279" s="285" t="s">
        <v>582</v>
      </c>
      <c r="D279" s="289"/>
      <c r="E279" s="289"/>
      <c r="F279" s="289"/>
      <c r="G279" s="289"/>
      <c r="H279" s="289"/>
      <c r="I279" s="289"/>
      <c r="J279" s="289"/>
      <c r="K279" s="289"/>
      <c r="L279" s="289"/>
      <c r="M279" s="289"/>
      <c r="N279" s="285"/>
      <c r="O279" s="289"/>
      <c r="P279" s="289"/>
      <c r="Q279" s="289"/>
      <c r="R279" s="289"/>
      <c r="S279" s="289"/>
      <c r="T279" s="289"/>
      <c r="U279" s="289"/>
      <c r="V279" s="289"/>
      <c r="W279" s="289"/>
      <c r="X279" s="289"/>
      <c r="Y279" s="404"/>
      <c r="Z279" s="404"/>
      <c r="AA279" s="404"/>
      <c r="AB279" s="404"/>
      <c r="AC279" s="290">
        <f>SUM(Y279:AB279)</f>
        <v>0</v>
      </c>
    </row>
    <row r="280" spans="1:29" ht="15.5" hidden="1" outlineLevel="1">
      <c r="B280" s="288" t="s">
        <v>247</v>
      </c>
      <c r="C280" s="285" t="s">
        <v>575</v>
      </c>
      <c r="D280" s="289"/>
      <c r="E280" s="289"/>
      <c r="F280" s="289"/>
      <c r="G280" s="289"/>
      <c r="H280" s="289"/>
      <c r="I280" s="289"/>
      <c r="J280" s="289"/>
      <c r="K280" s="289"/>
      <c r="L280" s="289"/>
      <c r="M280" s="289"/>
      <c r="N280" s="462"/>
      <c r="O280" s="289"/>
      <c r="P280" s="289"/>
      <c r="Q280" s="289"/>
      <c r="R280" s="289"/>
      <c r="S280" s="289"/>
      <c r="T280" s="289"/>
      <c r="U280" s="289"/>
      <c r="V280" s="289"/>
      <c r="W280" s="289"/>
      <c r="X280" s="289"/>
      <c r="Y280" s="405">
        <f>Y279</f>
        <v>0</v>
      </c>
      <c r="Z280" s="405">
        <f>Z279</f>
        <v>0</v>
      </c>
      <c r="AA280" s="405">
        <f t="shared" ref="AA280:AB280" si="71">AA279</f>
        <v>0</v>
      </c>
      <c r="AB280" s="405">
        <f t="shared" si="71"/>
        <v>0</v>
      </c>
      <c r="AC280" s="291"/>
    </row>
    <row r="281" spans="1:29" ht="15.5" hidden="1" outlineLevel="1">
      <c r="A281" s="504"/>
      <c r="B281" s="292"/>
      <c r="C281" s="293"/>
      <c r="D281" s="293"/>
      <c r="E281" s="293"/>
      <c r="F281" s="293"/>
      <c r="G281" s="293"/>
      <c r="H281" s="293"/>
      <c r="I281" s="293"/>
      <c r="J281" s="293"/>
      <c r="K281" s="293"/>
      <c r="L281" s="293"/>
      <c r="M281" s="293"/>
      <c r="N281" s="297"/>
      <c r="O281" s="293"/>
      <c r="P281" s="293"/>
      <c r="Q281" s="293"/>
      <c r="R281" s="293"/>
      <c r="S281" s="293"/>
      <c r="T281" s="293"/>
      <c r="U281" s="293"/>
      <c r="V281" s="293"/>
      <c r="W281" s="293"/>
      <c r="X281" s="293"/>
      <c r="Y281" s="406"/>
      <c r="Z281" s="407"/>
      <c r="AA281" s="407"/>
      <c r="AB281" s="407"/>
      <c r="AC281" s="296"/>
    </row>
    <row r="282" spans="1:29" ht="15.5" hidden="1" outlineLevel="1">
      <c r="A282" s="502">
        <v>2</v>
      </c>
      <c r="B282" s="288" t="s">
        <v>2</v>
      </c>
      <c r="C282" s="285" t="s">
        <v>582</v>
      </c>
      <c r="D282" s="289"/>
      <c r="E282" s="289"/>
      <c r="F282" s="289"/>
      <c r="G282" s="289"/>
      <c r="H282" s="289"/>
      <c r="I282" s="289"/>
      <c r="J282" s="289"/>
      <c r="K282" s="289"/>
      <c r="L282" s="289"/>
      <c r="M282" s="289"/>
      <c r="N282" s="285"/>
      <c r="O282" s="289"/>
      <c r="P282" s="289"/>
      <c r="Q282" s="289"/>
      <c r="R282" s="289"/>
      <c r="S282" s="289"/>
      <c r="T282" s="289"/>
      <c r="U282" s="289"/>
      <c r="V282" s="289"/>
      <c r="W282" s="289"/>
      <c r="X282" s="289"/>
      <c r="Y282" s="404"/>
      <c r="Z282" s="404"/>
      <c r="AA282" s="404"/>
      <c r="AB282" s="404"/>
      <c r="AC282" s="290">
        <f>SUM(Y282:AB282)</f>
        <v>0</v>
      </c>
    </row>
    <row r="283" spans="1:29" ht="15.5" hidden="1" outlineLevel="1">
      <c r="B283" s="288" t="s">
        <v>247</v>
      </c>
      <c r="C283" s="285" t="s">
        <v>575</v>
      </c>
      <c r="D283" s="289"/>
      <c r="E283" s="289"/>
      <c r="F283" s="289"/>
      <c r="G283" s="289"/>
      <c r="H283" s="289"/>
      <c r="I283" s="289"/>
      <c r="J283" s="289"/>
      <c r="K283" s="289"/>
      <c r="L283" s="289"/>
      <c r="M283" s="289"/>
      <c r="N283" s="462"/>
      <c r="O283" s="289"/>
      <c r="P283" s="289"/>
      <c r="Q283" s="289"/>
      <c r="R283" s="289"/>
      <c r="S283" s="289"/>
      <c r="T283" s="289"/>
      <c r="U283" s="289"/>
      <c r="V283" s="289"/>
      <c r="W283" s="289"/>
      <c r="X283" s="289"/>
      <c r="Y283" s="405">
        <f>Y282</f>
        <v>0</v>
      </c>
      <c r="Z283" s="405">
        <f>Z282</f>
        <v>0</v>
      </c>
      <c r="AA283" s="405">
        <f t="shared" ref="AA283:AB283" si="72">AA282</f>
        <v>0</v>
      </c>
      <c r="AB283" s="405">
        <f t="shared" si="72"/>
        <v>0</v>
      </c>
      <c r="AC283" s="291"/>
    </row>
    <row r="284" spans="1:29" ht="15.5" hidden="1" outlineLevel="1">
      <c r="A284" s="504"/>
      <c r="B284" s="292"/>
      <c r="C284" s="293"/>
      <c r="D284" s="298"/>
      <c r="E284" s="298"/>
      <c r="F284" s="298"/>
      <c r="G284" s="298"/>
      <c r="H284" s="298"/>
      <c r="I284" s="298"/>
      <c r="J284" s="298"/>
      <c r="K284" s="298"/>
      <c r="L284" s="298"/>
      <c r="M284" s="298"/>
      <c r="N284" s="297"/>
      <c r="O284" s="298"/>
      <c r="P284" s="298"/>
      <c r="Q284" s="298"/>
      <c r="R284" s="298"/>
      <c r="S284" s="298"/>
      <c r="T284" s="298"/>
      <c r="U284" s="298"/>
      <c r="V284" s="298"/>
      <c r="W284" s="298"/>
      <c r="X284" s="298"/>
      <c r="Y284" s="406"/>
      <c r="Z284" s="407"/>
      <c r="AA284" s="407"/>
      <c r="AB284" s="407"/>
      <c r="AC284" s="296"/>
    </row>
    <row r="285" spans="1:29" ht="15.5" hidden="1" outlineLevel="1">
      <c r="A285" s="502">
        <v>3</v>
      </c>
      <c r="B285" s="288" t="s">
        <v>3</v>
      </c>
      <c r="C285" s="285" t="s">
        <v>582</v>
      </c>
      <c r="D285" s="289"/>
      <c r="E285" s="289"/>
      <c r="F285" s="289"/>
      <c r="G285" s="289"/>
      <c r="H285" s="289"/>
      <c r="I285" s="289"/>
      <c r="J285" s="289"/>
      <c r="K285" s="289"/>
      <c r="L285" s="289"/>
      <c r="M285" s="289"/>
      <c r="N285" s="285"/>
      <c r="O285" s="289"/>
      <c r="P285" s="289"/>
      <c r="Q285" s="289"/>
      <c r="R285" s="289"/>
      <c r="S285" s="289"/>
      <c r="T285" s="289"/>
      <c r="U285" s="289"/>
      <c r="V285" s="289"/>
      <c r="W285" s="289"/>
      <c r="X285" s="289"/>
      <c r="Y285" s="404"/>
      <c r="Z285" s="404"/>
      <c r="AA285" s="404"/>
      <c r="AB285" s="404"/>
      <c r="AC285" s="290">
        <f>SUM(Y285:AB285)</f>
        <v>0</v>
      </c>
    </row>
    <row r="286" spans="1:29" ht="15.5" hidden="1" outlineLevel="1">
      <c r="B286" s="288" t="s">
        <v>247</v>
      </c>
      <c r="C286" s="285" t="s">
        <v>575</v>
      </c>
      <c r="D286" s="289"/>
      <c r="E286" s="289"/>
      <c r="F286" s="289"/>
      <c r="G286" s="289"/>
      <c r="H286" s="289"/>
      <c r="I286" s="289"/>
      <c r="J286" s="289"/>
      <c r="K286" s="289"/>
      <c r="L286" s="289"/>
      <c r="M286" s="289"/>
      <c r="N286" s="462"/>
      <c r="O286" s="289"/>
      <c r="P286" s="289"/>
      <c r="Q286" s="289"/>
      <c r="R286" s="289"/>
      <c r="S286" s="289"/>
      <c r="T286" s="289"/>
      <c r="U286" s="289"/>
      <c r="V286" s="289"/>
      <c r="W286" s="289"/>
      <c r="X286" s="289"/>
      <c r="Y286" s="405">
        <f>Y285</f>
        <v>0</v>
      </c>
      <c r="Z286" s="405">
        <f>Z285</f>
        <v>0</v>
      </c>
      <c r="AA286" s="405">
        <f t="shared" ref="AA286:AB286" si="73">AA285</f>
        <v>0</v>
      </c>
      <c r="AB286" s="405">
        <f t="shared" si="73"/>
        <v>0</v>
      </c>
      <c r="AC286" s="291"/>
    </row>
    <row r="287" spans="1:29" ht="15.5" hidden="1" outlineLevel="1">
      <c r="B287" s="288"/>
      <c r="C287" s="299"/>
      <c r="D287" s="285"/>
      <c r="E287" s="285"/>
      <c r="F287" s="285"/>
      <c r="G287" s="285"/>
      <c r="H287" s="285"/>
      <c r="I287" s="285"/>
      <c r="J287" s="285"/>
      <c r="K287" s="285"/>
      <c r="L287" s="285"/>
      <c r="M287" s="285"/>
      <c r="N287" s="277"/>
      <c r="O287" s="285"/>
      <c r="P287" s="285"/>
      <c r="Q287" s="285"/>
      <c r="R287" s="285"/>
      <c r="S287" s="285"/>
      <c r="T287" s="285"/>
      <c r="U287" s="285"/>
      <c r="V287" s="285"/>
      <c r="W287" s="285"/>
      <c r="X287" s="285"/>
      <c r="Y287" s="406"/>
      <c r="Z287" s="406"/>
      <c r="AA287" s="406"/>
      <c r="AB287" s="406"/>
      <c r="AC287" s="300"/>
    </row>
    <row r="288" spans="1:29" ht="15.5" hidden="1" outlineLevel="1">
      <c r="A288" s="502">
        <v>4</v>
      </c>
      <c r="B288" s="288" t="s">
        <v>4</v>
      </c>
      <c r="C288" s="285" t="s">
        <v>582</v>
      </c>
      <c r="D288" s="289"/>
      <c r="E288" s="289"/>
      <c r="F288" s="289"/>
      <c r="G288" s="289"/>
      <c r="H288" s="289"/>
      <c r="I288" s="289"/>
      <c r="J288" s="289"/>
      <c r="K288" s="289"/>
      <c r="L288" s="289"/>
      <c r="M288" s="289"/>
      <c r="N288" s="285"/>
      <c r="O288" s="289"/>
      <c r="P288" s="289"/>
      <c r="Q288" s="289"/>
      <c r="R288" s="289"/>
      <c r="S288" s="289"/>
      <c r="T288" s="289"/>
      <c r="U288" s="289"/>
      <c r="V288" s="289"/>
      <c r="W288" s="289"/>
      <c r="X288" s="289"/>
      <c r="Y288" s="404"/>
      <c r="Z288" s="404"/>
      <c r="AA288" s="404"/>
      <c r="AB288" s="404"/>
      <c r="AC288" s="290">
        <f>SUM(Y288:AB288)</f>
        <v>0</v>
      </c>
    </row>
    <row r="289" spans="1:29" ht="15.5" hidden="1" outlineLevel="1">
      <c r="B289" s="288" t="s">
        <v>247</v>
      </c>
      <c r="C289" s="285" t="s">
        <v>575</v>
      </c>
      <c r="D289" s="289"/>
      <c r="E289" s="289"/>
      <c r="F289" s="289"/>
      <c r="G289" s="289"/>
      <c r="H289" s="289"/>
      <c r="I289" s="289"/>
      <c r="J289" s="289"/>
      <c r="K289" s="289"/>
      <c r="L289" s="289"/>
      <c r="M289" s="289"/>
      <c r="N289" s="462"/>
      <c r="O289" s="289"/>
      <c r="P289" s="289"/>
      <c r="Q289" s="289"/>
      <c r="R289" s="289"/>
      <c r="S289" s="289"/>
      <c r="T289" s="289"/>
      <c r="U289" s="289"/>
      <c r="V289" s="289"/>
      <c r="W289" s="289"/>
      <c r="X289" s="289"/>
      <c r="Y289" s="405">
        <f>Y288</f>
        <v>0</v>
      </c>
      <c r="Z289" s="405">
        <f>Z288</f>
        <v>0</v>
      </c>
      <c r="AA289" s="405">
        <f t="shared" ref="AA289:AB289" si="74">AA288</f>
        <v>0</v>
      </c>
      <c r="AB289" s="405">
        <f t="shared" si="74"/>
        <v>0</v>
      </c>
      <c r="AC289" s="291"/>
    </row>
    <row r="290" spans="1:29" ht="15.5" hidden="1" outlineLevel="1">
      <c r="B290" s="288"/>
      <c r="C290" s="299"/>
      <c r="D290" s="298"/>
      <c r="E290" s="298"/>
      <c r="F290" s="298"/>
      <c r="G290" s="298"/>
      <c r="H290" s="298"/>
      <c r="I290" s="298"/>
      <c r="J290" s="298"/>
      <c r="K290" s="298"/>
      <c r="L290" s="298"/>
      <c r="M290" s="298"/>
      <c r="N290" s="285"/>
      <c r="O290" s="298"/>
      <c r="P290" s="298"/>
      <c r="Q290" s="298"/>
      <c r="R290" s="298"/>
      <c r="S290" s="298"/>
      <c r="T290" s="298"/>
      <c r="U290" s="298"/>
      <c r="V290" s="298"/>
      <c r="W290" s="298"/>
      <c r="X290" s="298"/>
      <c r="Y290" s="406"/>
      <c r="Z290" s="406"/>
      <c r="AA290" s="406"/>
      <c r="AB290" s="406"/>
      <c r="AC290" s="300"/>
    </row>
    <row r="291" spans="1:29" ht="15.5" hidden="1" outlineLevel="1">
      <c r="A291" s="502">
        <v>5</v>
      </c>
      <c r="B291" s="288" t="s">
        <v>5</v>
      </c>
      <c r="C291" s="285" t="s">
        <v>582</v>
      </c>
      <c r="D291" s="289"/>
      <c r="E291" s="289"/>
      <c r="F291" s="289"/>
      <c r="G291" s="289"/>
      <c r="H291" s="289"/>
      <c r="I291" s="289"/>
      <c r="J291" s="289"/>
      <c r="K291" s="289"/>
      <c r="L291" s="289"/>
      <c r="M291" s="289"/>
      <c r="N291" s="285"/>
      <c r="O291" s="289"/>
      <c r="P291" s="289"/>
      <c r="Q291" s="289"/>
      <c r="R291" s="289"/>
      <c r="S291" s="289"/>
      <c r="T291" s="289"/>
      <c r="U291" s="289"/>
      <c r="V291" s="289"/>
      <c r="W291" s="289"/>
      <c r="X291" s="289"/>
      <c r="Y291" s="404"/>
      <c r="Z291" s="404"/>
      <c r="AA291" s="404"/>
      <c r="AB291" s="404"/>
      <c r="AC291" s="290">
        <f>SUM(Y291:AB291)</f>
        <v>0</v>
      </c>
    </row>
    <row r="292" spans="1:29" ht="15.5" hidden="1" outlineLevel="1">
      <c r="B292" s="288" t="s">
        <v>247</v>
      </c>
      <c r="C292" s="285" t="s">
        <v>575</v>
      </c>
      <c r="D292" s="289"/>
      <c r="E292" s="289"/>
      <c r="F292" s="289"/>
      <c r="G292" s="289"/>
      <c r="H292" s="289"/>
      <c r="I292" s="289"/>
      <c r="J292" s="289"/>
      <c r="K292" s="289"/>
      <c r="L292" s="289"/>
      <c r="M292" s="289"/>
      <c r="N292" s="462"/>
      <c r="O292" s="289"/>
      <c r="P292" s="289"/>
      <c r="Q292" s="289"/>
      <c r="R292" s="289"/>
      <c r="S292" s="289"/>
      <c r="T292" s="289"/>
      <c r="U292" s="289"/>
      <c r="V292" s="289"/>
      <c r="W292" s="289"/>
      <c r="X292" s="289"/>
      <c r="Y292" s="405">
        <f>Y291</f>
        <v>0</v>
      </c>
      <c r="Z292" s="405">
        <f>Z291</f>
        <v>0</v>
      </c>
      <c r="AA292" s="405">
        <f t="shared" ref="AA292:AB292" si="75">AA291</f>
        <v>0</v>
      </c>
      <c r="AB292" s="405">
        <f t="shared" si="75"/>
        <v>0</v>
      </c>
      <c r="AC292" s="291"/>
    </row>
    <row r="293" spans="1:29" ht="15.5" hidden="1" outlineLevel="1">
      <c r="B293" s="288"/>
      <c r="C293" s="299"/>
      <c r="D293" s="298"/>
      <c r="E293" s="298"/>
      <c r="F293" s="298"/>
      <c r="G293" s="298"/>
      <c r="H293" s="298"/>
      <c r="I293" s="298"/>
      <c r="J293" s="298"/>
      <c r="K293" s="298"/>
      <c r="L293" s="298"/>
      <c r="M293" s="298"/>
      <c r="N293" s="285"/>
      <c r="O293" s="298"/>
      <c r="P293" s="298"/>
      <c r="Q293" s="298"/>
      <c r="R293" s="298"/>
      <c r="S293" s="298"/>
      <c r="T293" s="298"/>
      <c r="U293" s="298"/>
      <c r="V293" s="298"/>
      <c r="W293" s="298"/>
      <c r="X293" s="298"/>
      <c r="Y293" s="406"/>
      <c r="Z293" s="406"/>
      <c r="AA293" s="406"/>
      <c r="AB293" s="406"/>
      <c r="AC293" s="300"/>
    </row>
    <row r="294" spans="1:29" ht="15.5" hidden="1" outlineLevel="1">
      <c r="A294" s="502">
        <v>6</v>
      </c>
      <c r="B294" s="288" t="s">
        <v>6</v>
      </c>
      <c r="C294" s="285" t="s">
        <v>582</v>
      </c>
      <c r="D294" s="289"/>
      <c r="E294" s="289"/>
      <c r="F294" s="289"/>
      <c r="G294" s="289"/>
      <c r="H294" s="289"/>
      <c r="I294" s="289"/>
      <c r="J294" s="289"/>
      <c r="K294" s="289"/>
      <c r="L294" s="289"/>
      <c r="M294" s="289"/>
      <c r="N294" s="285"/>
      <c r="O294" s="289"/>
      <c r="P294" s="289"/>
      <c r="Q294" s="289"/>
      <c r="R294" s="289"/>
      <c r="S294" s="289"/>
      <c r="T294" s="289"/>
      <c r="U294" s="289"/>
      <c r="V294" s="289"/>
      <c r="W294" s="289"/>
      <c r="X294" s="289"/>
      <c r="Y294" s="404"/>
      <c r="Z294" s="404"/>
      <c r="AA294" s="404"/>
      <c r="AB294" s="404"/>
      <c r="AC294" s="290">
        <f>SUM(Y294:AB294)</f>
        <v>0</v>
      </c>
    </row>
    <row r="295" spans="1:29" ht="15.5" hidden="1" outlineLevel="1">
      <c r="B295" s="288" t="s">
        <v>247</v>
      </c>
      <c r="C295" s="285" t="s">
        <v>575</v>
      </c>
      <c r="D295" s="289"/>
      <c r="E295" s="289"/>
      <c r="F295" s="289"/>
      <c r="G295" s="289"/>
      <c r="H295" s="289"/>
      <c r="I295" s="289"/>
      <c r="J295" s="289"/>
      <c r="K295" s="289"/>
      <c r="L295" s="289"/>
      <c r="M295" s="289"/>
      <c r="N295" s="462"/>
      <c r="O295" s="289"/>
      <c r="P295" s="289"/>
      <c r="Q295" s="289"/>
      <c r="R295" s="289"/>
      <c r="S295" s="289"/>
      <c r="T295" s="289"/>
      <c r="U295" s="289"/>
      <c r="V295" s="289"/>
      <c r="W295" s="289"/>
      <c r="X295" s="289"/>
      <c r="Y295" s="405">
        <f>Y294</f>
        <v>0</v>
      </c>
      <c r="Z295" s="405">
        <f>Z294</f>
        <v>0</v>
      </c>
      <c r="AA295" s="405">
        <f t="shared" ref="AA295:AB295" si="76">AA294</f>
        <v>0</v>
      </c>
      <c r="AB295" s="405">
        <f t="shared" si="76"/>
        <v>0</v>
      </c>
      <c r="AC295" s="291"/>
    </row>
    <row r="296" spans="1:29" ht="15.5" hidden="1" outlineLevel="1">
      <c r="B296" s="288"/>
      <c r="C296" s="299"/>
      <c r="D296" s="298"/>
      <c r="E296" s="298"/>
      <c r="F296" s="298"/>
      <c r="G296" s="298"/>
      <c r="H296" s="298"/>
      <c r="I296" s="298"/>
      <c r="J296" s="298"/>
      <c r="K296" s="298"/>
      <c r="L296" s="298"/>
      <c r="M296" s="298"/>
      <c r="N296" s="285"/>
      <c r="O296" s="298"/>
      <c r="P296" s="298"/>
      <c r="Q296" s="298"/>
      <c r="R296" s="298"/>
      <c r="S296" s="298"/>
      <c r="T296" s="298"/>
      <c r="U296" s="298"/>
      <c r="V296" s="298"/>
      <c r="W296" s="298"/>
      <c r="X296" s="298"/>
      <c r="Y296" s="406"/>
      <c r="Z296" s="406"/>
      <c r="AA296" s="406"/>
      <c r="AB296" s="406"/>
      <c r="AC296" s="300"/>
    </row>
    <row r="297" spans="1:29" ht="15.5" hidden="1" outlineLevel="1">
      <c r="A297" s="502">
        <v>7</v>
      </c>
      <c r="B297" s="288" t="s">
        <v>41</v>
      </c>
      <c r="C297" s="285" t="s">
        <v>582</v>
      </c>
      <c r="D297" s="289"/>
      <c r="E297" s="289"/>
      <c r="F297" s="289"/>
      <c r="G297" s="289"/>
      <c r="H297" s="289"/>
      <c r="I297" s="289"/>
      <c r="J297" s="289"/>
      <c r="K297" s="289"/>
      <c r="L297" s="289"/>
      <c r="M297" s="289"/>
      <c r="N297" s="285"/>
      <c r="O297" s="289"/>
      <c r="P297" s="289"/>
      <c r="Q297" s="289"/>
      <c r="R297" s="289"/>
      <c r="S297" s="289"/>
      <c r="T297" s="289"/>
      <c r="U297" s="289"/>
      <c r="V297" s="289"/>
      <c r="W297" s="289"/>
      <c r="X297" s="289"/>
      <c r="Y297" s="404"/>
      <c r="Z297" s="404"/>
      <c r="AA297" s="404"/>
      <c r="AB297" s="404"/>
      <c r="AC297" s="290">
        <f>SUM(Y297:AB297)</f>
        <v>0</v>
      </c>
    </row>
    <row r="298" spans="1:29" ht="15.5" hidden="1" outlineLevel="1">
      <c r="B298" s="288" t="s">
        <v>247</v>
      </c>
      <c r="C298" s="285" t="s">
        <v>575</v>
      </c>
      <c r="D298" s="289"/>
      <c r="E298" s="289"/>
      <c r="F298" s="289"/>
      <c r="G298" s="289"/>
      <c r="H298" s="289"/>
      <c r="I298" s="289"/>
      <c r="J298" s="289"/>
      <c r="K298" s="289"/>
      <c r="L298" s="289"/>
      <c r="M298" s="289"/>
      <c r="N298" s="285"/>
      <c r="O298" s="289"/>
      <c r="P298" s="289"/>
      <c r="Q298" s="289"/>
      <c r="R298" s="289"/>
      <c r="S298" s="289"/>
      <c r="T298" s="289"/>
      <c r="U298" s="289"/>
      <c r="V298" s="289"/>
      <c r="W298" s="289"/>
      <c r="X298" s="289"/>
      <c r="Y298" s="405">
        <f>Y297</f>
        <v>0</v>
      </c>
      <c r="Z298" s="405">
        <f>Z297</f>
        <v>0</v>
      </c>
      <c r="AA298" s="405">
        <f t="shared" ref="AA298:AB298" si="77">AA297</f>
        <v>0</v>
      </c>
      <c r="AB298" s="405">
        <f t="shared" si="77"/>
        <v>0</v>
      </c>
      <c r="AC298" s="291"/>
    </row>
    <row r="299" spans="1:29" ht="15.5" hidden="1" outlineLevel="1">
      <c r="B299" s="288"/>
      <c r="C299" s="299"/>
      <c r="D299" s="298"/>
      <c r="E299" s="298"/>
      <c r="F299" s="298"/>
      <c r="G299" s="298"/>
      <c r="H299" s="298"/>
      <c r="I299" s="298"/>
      <c r="J299" s="298"/>
      <c r="K299" s="298"/>
      <c r="L299" s="298"/>
      <c r="M299" s="298"/>
      <c r="N299" s="285"/>
      <c r="O299" s="298"/>
      <c r="P299" s="298"/>
      <c r="Q299" s="298"/>
      <c r="R299" s="298"/>
      <c r="S299" s="298"/>
      <c r="T299" s="298"/>
      <c r="U299" s="298"/>
      <c r="V299" s="298"/>
      <c r="W299" s="298"/>
      <c r="X299" s="298"/>
      <c r="Y299" s="406"/>
      <c r="Z299" s="406"/>
      <c r="AA299" s="406"/>
      <c r="AB299" s="406"/>
      <c r="AC299" s="300"/>
    </row>
    <row r="300" spans="1:29" s="277" customFormat="1" ht="15.5" hidden="1" outlineLevel="1">
      <c r="A300" s="502">
        <v>8</v>
      </c>
      <c r="B300" s="288" t="s">
        <v>483</v>
      </c>
      <c r="C300" s="285" t="s">
        <v>582</v>
      </c>
      <c r="D300" s="289"/>
      <c r="E300" s="289"/>
      <c r="F300" s="289"/>
      <c r="G300" s="289"/>
      <c r="H300" s="289"/>
      <c r="I300" s="289"/>
      <c r="J300" s="289"/>
      <c r="K300" s="289"/>
      <c r="L300" s="289"/>
      <c r="M300" s="289"/>
      <c r="N300" s="285"/>
      <c r="O300" s="289"/>
      <c r="P300" s="289"/>
      <c r="Q300" s="289"/>
      <c r="R300" s="289"/>
      <c r="S300" s="289"/>
      <c r="T300" s="289"/>
      <c r="U300" s="289"/>
      <c r="V300" s="289"/>
      <c r="W300" s="289"/>
      <c r="X300" s="289"/>
      <c r="Y300" s="404"/>
      <c r="Z300" s="404"/>
      <c r="AA300" s="404"/>
      <c r="AB300" s="404"/>
      <c r="AC300" s="290">
        <f>SUM(Y300:AB300)</f>
        <v>0</v>
      </c>
    </row>
    <row r="301" spans="1:29" s="277" customFormat="1" ht="15.5" hidden="1" outlineLevel="1">
      <c r="A301" s="502"/>
      <c r="B301" s="288" t="s">
        <v>247</v>
      </c>
      <c r="C301" s="285" t="s">
        <v>575</v>
      </c>
      <c r="D301" s="289"/>
      <c r="E301" s="289"/>
      <c r="F301" s="289"/>
      <c r="G301" s="289"/>
      <c r="H301" s="289"/>
      <c r="I301" s="289"/>
      <c r="J301" s="289"/>
      <c r="K301" s="289"/>
      <c r="L301" s="289"/>
      <c r="M301" s="289"/>
      <c r="N301" s="285"/>
      <c r="O301" s="289"/>
      <c r="P301" s="289"/>
      <c r="Q301" s="289"/>
      <c r="R301" s="289"/>
      <c r="S301" s="289"/>
      <c r="T301" s="289"/>
      <c r="U301" s="289"/>
      <c r="V301" s="289"/>
      <c r="W301" s="289"/>
      <c r="X301" s="289"/>
      <c r="Y301" s="405">
        <f>Y300</f>
        <v>0</v>
      </c>
      <c r="Z301" s="405">
        <f>Z300</f>
        <v>0</v>
      </c>
      <c r="AA301" s="405">
        <f t="shared" ref="AA301:AB301" si="78">AA300</f>
        <v>0</v>
      </c>
      <c r="AB301" s="405">
        <f t="shared" si="78"/>
        <v>0</v>
      </c>
      <c r="AC301" s="291"/>
    </row>
    <row r="302" spans="1:29" s="277" customFormat="1" ht="15.5" hidden="1" outlineLevel="1">
      <c r="A302" s="502"/>
      <c r="B302" s="288"/>
      <c r="C302" s="299"/>
      <c r="D302" s="298"/>
      <c r="E302" s="298"/>
      <c r="F302" s="298"/>
      <c r="G302" s="298"/>
      <c r="H302" s="298"/>
      <c r="I302" s="298"/>
      <c r="J302" s="298"/>
      <c r="K302" s="298"/>
      <c r="L302" s="298"/>
      <c r="M302" s="298"/>
      <c r="N302" s="285"/>
      <c r="O302" s="298"/>
      <c r="P302" s="298"/>
      <c r="Q302" s="298"/>
      <c r="R302" s="298"/>
      <c r="S302" s="298"/>
      <c r="T302" s="298"/>
      <c r="U302" s="298"/>
      <c r="V302" s="298"/>
      <c r="W302" s="298"/>
      <c r="X302" s="298"/>
      <c r="Y302" s="406"/>
      <c r="Z302" s="406"/>
      <c r="AA302" s="406"/>
      <c r="AB302" s="406"/>
      <c r="AC302" s="300"/>
    </row>
    <row r="303" spans="1:29" ht="15.5" hidden="1" outlineLevel="1">
      <c r="A303" s="502">
        <v>9</v>
      </c>
      <c r="B303" s="288" t="s">
        <v>7</v>
      </c>
      <c r="C303" s="285" t="s">
        <v>582</v>
      </c>
      <c r="D303" s="289"/>
      <c r="E303" s="289"/>
      <c r="F303" s="289"/>
      <c r="G303" s="289"/>
      <c r="H303" s="289"/>
      <c r="I303" s="289"/>
      <c r="J303" s="289"/>
      <c r="K303" s="289"/>
      <c r="L303" s="289"/>
      <c r="M303" s="289"/>
      <c r="N303" s="285"/>
      <c r="O303" s="289"/>
      <c r="P303" s="289"/>
      <c r="Q303" s="289"/>
      <c r="R303" s="289"/>
      <c r="S303" s="289"/>
      <c r="T303" s="289"/>
      <c r="U303" s="289"/>
      <c r="V303" s="289"/>
      <c r="W303" s="289"/>
      <c r="X303" s="289"/>
      <c r="Y303" s="404"/>
      <c r="Z303" s="404"/>
      <c r="AA303" s="404"/>
      <c r="AB303" s="404"/>
      <c r="AC303" s="290">
        <f>SUM(Y303:AB303)</f>
        <v>0</v>
      </c>
    </row>
    <row r="304" spans="1:29" ht="15.5" hidden="1" outlineLevel="1">
      <c r="B304" s="288" t="s">
        <v>247</v>
      </c>
      <c r="C304" s="285" t="s">
        <v>575</v>
      </c>
      <c r="D304" s="289"/>
      <c r="E304" s="289"/>
      <c r="F304" s="289"/>
      <c r="G304" s="289"/>
      <c r="H304" s="289"/>
      <c r="I304" s="289"/>
      <c r="J304" s="289"/>
      <c r="K304" s="289"/>
      <c r="L304" s="289"/>
      <c r="M304" s="289"/>
      <c r="N304" s="285"/>
      <c r="O304" s="289"/>
      <c r="P304" s="289"/>
      <c r="Q304" s="289"/>
      <c r="R304" s="289"/>
      <c r="S304" s="289"/>
      <c r="T304" s="289"/>
      <c r="U304" s="289"/>
      <c r="V304" s="289"/>
      <c r="W304" s="289"/>
      <c r="X304" s="289"/>
      <c r="Y304" s="405">
        <f>Y303</f>
        <v>0</v>
      </c>
      <c r="Z304" s="405">
        <f>Z303</f>
        <v>0</v>
      </c>
      <c r="AA304" s="405">
        <f t="shared" ref="AA304:AB304" si="79">AA303</f>
        <v>0</v>
      </c>
      <c r="AB304" s="405">
        <f t="shared" si="79"/>
        <v>0</v>
      </c>
      <c r="AC304" s="291"/>
    </row>
    <row r="305" spans="1:29" ht="15.5" hidden="1" outlineLevel="1">
      <c r="B305" s="301"/>
      <c r="C305" s="302"/>
      <c r="D305" s="285"/>
      <c r="E305" s="285"/>
      <c r="F305" s="285"/>
      <c r="G305" s="285"/>
      <c r="H305" s="285"/>
      <c r="I305" s="285"/>
      <c r="J305" s="285"/>
      <c r="K305" s="285"/>
      <c r="L305" s="285"/>
      <c r="M305" s="285"/>
      <c r="N305" s="285"/>
      <c r="O305" s="285"/>
      <c r="P305" s="285"/>
      <c r="Q305" s="285"/>
      <c r="R305" s="285"/>
      <c r="S305" s="285"/>
      <c r="T305" s="285"/>
      <c r="U305" s="285"/>
      <c r="V305" s="285"/>
      <c r="W305" s="285"/>
      <c r="X305" s="285"/>
      <c r="Y305" s="406"/>
      <c r="Z305" s="406"/>
      <c r="AA305" s="406"/>
      <c r="AB305" s="406"/>
      <c r="AC305" s="300"/>
    </row>
    <row r="306" spans="1:29" ht="15.5" hidden="1" outlineLevel="1">
      <c r="A306" s="503"/>
      <c r="B306" s="282" t="s">
        <v>8</v>
      </c>
      <c r="C306" s="283"/>
      <c r="D306" s="283"/>
      <c r="E306" s="283"/>
      <c r="F306" s="283"/>
      <c r="G306" s="283"/>
      <c r="H306" s="283"/>
      <c r="I306" s="283"/>
      <c r="J306" s="283"/>
      <c r="K306" s="283"/>
      <c r="L306" s="283"/>
      <c r="M306" s="283"/>
      <c r="N306" s="285"/>
      <c r="O306" s="283"/>
      <c r="P306" s="283"/>
      <c r="Q306" s="283"/>
      <c r="R306" s="283"/>
      <c r="S306" s="283"/>
      <c r="T306" s="283"/>
      <c r="U306" s="283"/>
      <c r="V306" s="283"/>
      <c r="W306" s="283"/>
      <c r="X306" s="283"/>
      <c r="Y306" s="408"/>
      <c r="Z306" s="408"/>
      <c r="AA306" s="408"/>
      <c r="AB306" s="408"/>
      <c r="AC306" s="286"/>
    </row>
    <row r="307" spans="1:29" ht="15.5" hidden="1" outlineLevel="1">
      <c r="A307" s="502">
        <v>10</v>
      </c>
      <c r="B307" s="304" t="s">
        <v>22</v>
      </c>
      <c r="C307" s="285" t="s">
        <v>582</v>
      </c>
      <c r="D307" s="289"/>
      <c r="E307" s="289"/>
      <c r="F307" s="289"/>
      <c r="G307" s="289"/>
      <c r="H307" s="289"/>
      <c r="I307" s="289"/>
      <c r="J307" s="289"/>
      <c r="K307" s="289"/>
      <c r="L307" s="289"/>
      <c r="M307" s="289"/>
      <c r="N307" s="289">
        <v>12</v>
      </c>
      <c r="O307" s="289"/>
      <c r="P307" s="289"/>
      <c r="Q307" s="289"/>
      <c r="R307" s="289"/>
      <c r="S307" s="289"/>
      <c r="T307" s="289"/>
      <c r="U307" s="289"/>
      <c r="V307" s="289"/>
      <c r="W307" s="289"/>
      <c r="X307" s="289"/>
      <c r="Y307" s="409"/>
      <c r="Z307" s="496"/>
      <c r="AA307" s="496"/>
      <c r="AB307" s="496"/>
      <c r="AC307" s="290">
        <f>SUM(Y307:AB307)</f>
        <v>0</v>
      </c>
    </row>
    <row r="308" spans="1:29" ht="15.5" hidden="1" outlineLevel="1">
      <c r="B308" s="288" t="s">
        <v>247</v>
      </c>
      <c r="C308" s="285" t="s">
        <v>575</v>
      </c>
      <c r="D308" s="289"/>
      <c r="E308" s="289"/>
      <c r="F308" s="289"/>
      <c r="G308" s="289"/>
      <c r="H308" s="289"/>
      <c r="I308" s="289"/>
      <c r="J308" s="289"/>
      <c r="K308" s="289"/>
      <c r="L308" s="289"/>
      <c r="M308" s="289"/>
      <c r="N308" s="289">
        <f>N307</f>
        <v>12</v>
      </c>
      <c r="O308" s="289"/>
      <c r="P308" s="289"/>
      <c r="Q308" s="289"/>
      <c r="R308" s="289"/>
      <c r="S308" s="289"/>
      <c r="T308" s="289"/>
      <c r="U308" s="289"/>
      <c r="V308" s="289"/>
      <c r="W308" s="289"/>
      <c r="X308" s="289"/>
      <c r="Y308" s="405">
        <f>Y307</f>
        <v>0</v>
      </c>
      <c r="Z308" s="405">
        <f>Z307</f>
        <v>0</v>
      </c>
      <c r="AA308" s="405">
        <f t="shared" ref="AA308:AB308" si="80">AA307</f>
        <v>0</v>
      </c>
      <c r="AB308" s="405">
        <f t="shared" si="80"/>
        <v>0</v>
      </c>
      <c r="AC308" s="305"/>
    </row>
    <row r="309" spans="1:29" ht="15.5" hidden="1" outlineLevel="1">
      <c r="B309" s="304"/>
      <c r="C309" s="306"/>
      <c r="D309" s="285"/>
      <c r="E309" s="285"/>
      <c r="F309" s="285"/>
      <c r="G309" s="285"/>
      <c r="H309" s="285"/>
      <c r="I309" s="285"/>
      <c r="J309" s="285"/>
      <c r="K309" s="285"/>
      <c r="L309" s="285"/>
      <c r="M309" s="285"/>
      <c r="N309" s="285"/>
      <c r="O309" s="285"/>
      <c r="P309" s="285"/>
      <c r="Q309" s="285"/>
      <c r="R309" s="285"/>
      <c r="S309" s="285"/>
      <c r="T309" s="285"/>
      <c r="U309" s="285"/>
      <c r="V309" s="285"/>
      <c r="W309" s="285"/>
      <c r="X309" s="285"/>
      <c r="Y309" s="410"/>
      <c r="Z309" s="410"/>
      <c r="AA309" s="410"/>
      <c r="AB309" s="410"/>
      <c r="AC309" s="307"/>
    </row>
    <row r="310" spans="1:29" ht="15.5" hidden="1" outlineLevel="1">
      <c r="A310" s="502">
        <v>11</v>
      </c>
      <c r="B310" s="308" t="s">
        <v>21</v>
      </c>
      <c r="C310" s="285" t="s">
        <v>582</v>
      </c>
      <c r="D310" s="289"/>
      <c r="E310" s="289"/>
      <c r="F310" s="289"/>
      <c r="G310" s="289"/>
      <c r="H310" s="289"/>
      <c r="I310" s="289"/>
      <c r="J310" s="289"/>
      <c r="K310" s="289"/>
      <c r="L310" s="289"/>
      <c r="M310" s="289"/>
      <c r="N310" s="289">
        <v>12</v>
      </c>
      <c r="O310" s="289"/>
      <c r="P310" s="289"/>
      <c r="Q310" s="289"/>
      <c r="R310" s="289"/>
      <c r="S310" s="289"/>
      <c r="T310" s="289"/>
      <c r="U310" s="289"/>
      <c r="V310" s="289"/>
      <c r="W310" s="289"/>
      <c r="X310" s="289"/>
      <c r="Y310" s="409"/>
      <c r="Z310" s="496"/>
      <c r="AA310" s="409"/>
      <c r="AB310" s="409"/>
      <c r="AC310" s="290">
        <f>SUM(Y310:AB310)</f>
        <v>0</v>
      </c>
    </row>
    <row r="311" spans="1:29" ht="15.5" hidden="1" outlineLevel="1">
      <c r="B311" s="288" t="s">
        <v>247</v>
      </c>
      <c r="C311" s="285" t="s">
        <v>575</v>
      </c>
      <c r="D311" s="289"/>
      <c r="E311" s="289"/>
      <c r="F311" s="289"/>
      <c r="G311" s="289"/>
      <c r="H311" s="289"/>
      <c r="I311" s="289"/>
      <c r="J311" s="289"/>
      <c r="K311" s="289"/>
      <c r="L311" s="289"/>
      <c r="M311" s="289"/>
      <c r="N311" s="289">
        <f>N310</f>
        <v>12</v>
      </c>
      <c r="O311" s="289"/>
      <c r="P311" s="289"/>
      <c r="Q311" s="289"/>
      <c r="R311" s="289"/>
      <c r="S311" s="289"/>
      <c r="T311" s="289"/>
      <c r="U311" s="289"/>
      <c r="V311" s="289"/>
      <c r="W311" s="289"/>
      <c r="X311" s="289"/>
      <c r="Y311" s="405">
        <f>Y310</f>
        <v>0</v>
      </c>
      <c r="Z311" s="405">
        <f>Z310</f>
        <v>0</v>
      </c>
      <c r="AA311" s="405">
        <f t="shared" ref="AA311:AB311" si="81">AA310</f>
        <v>0</v>
      </c>
      <c r="AB311" s="405">
        <f t="shared" si="81"/>
        <v>0</v>
      </c>
      <c r="AC311" s="305"/>
    </row>
    <row r="312" spans="1:29" ht="15.5" hidden="1" outlineLevel="1">
      <c r="B312" s="308"/>
      <c r="C312" s="306"/>
      <c r="D312" s="285"/>
      <c r="E312" s="285"/>
      <c r="F312" s="285"/>
      <c r="G312" s="285"/>
      <c r="H312" s="285"/>
      <c r="I312" s="285"/>
      <c r="J312" s="285"/>
      <c r="K312" s="285"/>
      <c r="L312" s="285"/>
      <c r="M312" s="285"/>
      <c r="N312" s="285"/>
      <c r="O312" s="285"/>
      <c r="P312" s="285"/>
      <c r="Q312" s="285"/>
      <c r="R312" s="285"/>
      <c r="S312" s="285"/>
      <c r="T312" s="285"/>
      <c r="U312" s="285"/>
      <c r="V312" s="285"/>
      <c r="W312" s="285"/>
      <c r="X312" s="285"/>
      <c r="Y312" s="410"/>
      <c r="Z312" s="411"/>
      <c r="AA312" s="410"/>
      <c r="AB312" s="410"/>
      <c r="AC312" s="307"/>
    </row>
    <row r="313" spans="1:29" ht="15.5" hidden="1" outlineLevel="1">
      <c r="A313" s="502">
        <v>12</v>
      </c>
      <c r="B313" s="308" t="s">
        <v>23</v>
      </c>
      <c r="C313" s="285" t="s">
        <v>582</v>
      </c>
      <c r="D313" s="289"/>
      <c r="E313" s="289"/>
      <c r="F313" s="289"/>
      <c r="G313" s="289"/>
      <c r="H313" s="289"/>
      <c r="I313" s="289"/>
      <c r="J313" s="289"/>
      <c r="K313" s="289"/>
      <c r="L313" s="289"/>
      <c r="M313" s="289"/>
      <c r="N313" s="289">
        <v>3</v>
      </c>
      <c r="O313" s="289"/>
      <c r="P313" s="289"/>
      <c r="Q313" s="289"/>
      <c r="R313" s="289"/>
      <c r="S313" s="289"/>
      <c r="T313" s="289"/>
      <c r="U313" s="289"/>
      <c r="V313" s="289"/>
      <c r="W313" s="289"/>
      <c r="X313" s="289"/>
      <c r="Y313" s="409"/>
      <c r="Z313" s="409"/>
      <c r="AA313" s="409"/>
      <c r="AB313" s="409"/>
      <c r="AC313" s="290">
        <f>SUM(Y313:AB313)</f>
        <v>0</v>
      </c>
    </row>
    <row r="314" spans="1:29" ht="15.5" hidden="1" outlineLevel="1">
      <c r="B314" s="288" t="s">
        <v>247</v>
      </c>
      <c r="C314" s="285" t="s">
        <v>575</v>
      </c>
      <c r="D314" s="289"/>
      <c r="E314" s="289"/>
      <c r="F314" s="289"/>
      <c r="G314" s="289"/>
      <c r="H314" s="289"/>
      <c r="I314" s="289"/>
      <c r="J314" s="289"/>
      <c r="K314" s="289"/>
      <c r="L314" s="289"/>
      <c r="M314" s="289"/>
      <c r="N314" s="289">
        <f>N313</f>
        <v>3</v>
      </c>
      <c r="O314" s="289"/>
      <c r="P314" s="289"/>
      <c r="Q314" s="289"/>
      <c r="R314" s="289"/>
      <c r="S314" s="289"/>
      <c r="T314" s="289"/>
      <c r="U314" s="289"/>
      <c r="V314" s="289"/>
      <c r="W314" s="289"/>
      <c r="X314" s="289"/>
      <c r="Y314" s="405">
        <f>Y313</f>
        <v>0</v>
      </c>
      <c r="Z314" s="405">
        <f>Z313</f>
        <v>0</v>
      </c>
      <c r="AA314" s="405">
        <f t="shared" ref="AA314:AB314" si="82">AA313</f>
        <v>0</v>
      </c>
      <c r="AB314" s="405">
        <f t="shared" si="82"/>
        <v>0</v>
      </c>
      <c r="AC314" s="305"/>
    </row>
    <row r="315" spans="1:29" ht="15.5" hidden="1" outlineLevel="1">
      <c r="B315" s="308"/>
      <c r="C315" s="306"/>
      <c r="D315" s="310"/>
      <c r="E315" s="310"/>
      <c r="F315" s="310"/>
      <c r="G315" s="310"/>
      <c r="H315" s="310"/>
      <c r="I315" s="310"/>
      <c r="J315" s="310"/>
      <c r="K315" s="310"/>
      <c r="L315" s="310"/>
      <c r="M315" s="310"/>
      <c r="N315" s="285"/>
      <c r="O315" s="310"/>
      <c r="P315" s="310"/>
      <c r="Q315" s="310"/>
      <c r="R315" s="310"/>
      <c r="S315" s="310"/>
      <c r="T315" s="310"/>
      <c r="U315" s="310"/>
      <c r="V315" s="310"/>
      <c r="W315" s="310"/>
      <c r="X315" s="310"/>
      <c r="Y315" s="410"/>
      <c r="Z315" s="411"/>
      <c r="AA315" s="410"/>
      <c r="AB315" s="410"/>
      <c r="AC315" s="307"/>
    </row>
    <row r="316" spans="1:29" ht="15.5" hidden="1" outlineLevel="1">
      <c r="A316" s="502">
        <v>13</v>
      </c>
      <c r="B316" s="308" t="s">
        <v>24</v>
      </c>
      <c r="C316" s="285" t="s">
        <v>582</v>
      </c>
      <c r="D316" s="289"/>
      <c r="E316" s="289"/>
      <c r="F316" s="289"/>
      <c r="G316" s="289"/>
      <c r="H316" s="289"/>
      <c r="I316" s="289"/>
      <c r="J316" s="289"/>
      <c r="K316" s="289"/>
      <c r="L316" s="289"/>
      <c r="M316" s="289"/>
      <c r="N316" s="289">
        <v>12</v>
      </c>
      <c r="O316" s="289"/>
      <c r="P316" s="289"/>
      <c r="Q316" s="289"/>
      <c r="R316" s="289"/>
      <c r="S316" s="289"/>
      <c r="T316" s="289"/>
      <c r="U316" s="289"/>
      <c r="V316" s="289"/>
      <c r="W316" s="289"/>
      <c r="X316" s="289"/>
      <c r="Y316" s="409"/>
      <c r="Z316" s="409"/>
      <c r="AA316" s="409"/>
      <c r="AB316" s="409"/>
      <c r="AC316" s="290">
        <f>SUM(Y316:AB316)</f>
        <v>0</v>
      </c>
    </row>
    <row r="317" spans="1:29" ht="15.5" hidden="1" outlineLevel="1">
      <c r="B317" s="288" t="s">
        <v>247</v>
      </c>
      <c r="C317" s="285" t="s">
        <v>575</v>
      </c>
      <c r="D317" s="289"/>
      <c r="E317" s="289"/>
      <c r="F317" s="289"/>
      <c r="G317" s="289"/>
      <c r="H317" s="289"/>
      <c r="I317" s="289"/>
      <c r="J317" s="289"/>
      <c r="K317" s="289"/>
      <c r="L317" s="289"/>
      <c r="M317" s="289"/>
      <c r="N317" s="289">
        <f>N316</f>
        <v>12</v>
      </c>
      <c r="O317" s="289"/>
      <c r="P317" s="289"/>
      <c r="Q317" s="289"/>
      <c r="R317" s="289"/>
      <c r="S317" s="289"/>
      <c r="T317" s="289"/>
      <c r="U317" s="289"/>
      <c r="V317" s="289"/>
      <c r="W317" s="289"/>
      <c r="X317" s="289"/>
      <c r="Y317" s="405">
        <f>Y316</f>
        <v>0</v>
      </c>
      <c r="Z317" s="405">
        <f>Z316</f>
        <v>0</v>
      </c>
      <c r="AA317" s="405">
        <f t="shared" ref="AA317:AB317" si="83">AA316</f>
        <v>0</v>
      </c>
      <c r="AB317" s="405">
        <f t="shared" si="83"/>
        <v>0</v>
      </c>
      <c r="AC317" s="305"/>
    </row>
    <row r="318" spans="1:29" ht="15.5" hidden="1" outlineLevel="1">
      <c r="B318" s="308"/>
      <c r="C318" s="306"/>
      <c r="D318" s="310"/>
      <c r="E318" s="310"/>
      <c r="F318" s="310"/>
      <c r="G318" s="310"/>
      <c r="H318" s="310"/>
      <c r="I318" s="310"/>
      <c r="J318" s="310"/>
      <c r="K318" s="310"/>
      <c r="L318" s="310"/>
      <c r="M318" s="310"/>
      <c r="N318" s="285"/>
      <c r="O318" s="310"/>
      <c r="P318" s="310"/>
      <c r="Q318" s="310"/>
      <c r="R318" s="310"/>
      <c r="S318" s="310"/>
      <c r="T318" s="310"/>
      <c r="U318" s="310"/>
      <c r="V318" s="310"/>
      <c r="W318" s="310"/>
      <c r="X318" s="310"/>
      <c r="Y318" s="410"/>
      <c r="Z318" s="410"/>
      <c r="AA318" s="410"/>
      <c r="AB318" s="410"/>
      <c r="AC318" s="307"/>
    </row>
    <row r="319" spans="1:29" ht="15.5" hidden="1" outlineLevel="1">
      <c r="A319" s="502">
        <v>14</v>
      </c>
      <c r="B319" s="308" t="s">
        <v>20</v>
      </c>
      <c r="C319" s="285" t="s">
        <v>582</v>
      </c>
      <c r="D319" s="289"/>
      <c r="E319" s="289"/>
      <c r="F319" s="289"/>
      <c r="G319" s="289"/>
      <c r="H319" s="289"/>
      <c r="I319" s="289"/>
      <c r="J319" s="289"/>
      <c r="K319" s="289"/>
      <c r="L319" s="289"/>
      <c r="M319" s="289"/>
      <c r="N319" s="289">
        <v>12</v>
      </c>
      <c r="O319" s="289"/>
      <c r="P319" s="289"/>
      <c r="Q319" s="289"/>
      <c r="R319" s="289"/>
      <c r="S319" s="289"/>
      <c r="T319" s="289"/>
      <c r="U319" s="289"/>
      <c r="V319" s="289"/>
      <c r="W319" s="289"/>
      <c r="X319" s="289"/>
      <c r="Y319" s="409"/>
      <c r="Z319" s="409"/>
      <c r="AA319" s="496"/>
      <c r="AB319" s="409"/>
      <c r="AC319" s="290">
        <f>SUM(Y319:AB319)</f>
        <v>0</v>
      </c>
    </row>
    <row r="320" spans="1:29" ht="15.5" hidden="1" outlineLevel="1">
      <c r="B320" s="288" t="s">
        <v>247</v>
      </c>
      <c r="C320" s="285" t="s">
        <v>575</v>
      </c>
      <c r="D320" s="289"/>
      <c r="E320" s="289"/>
      <c r="F320" s="289"/>
      <c r="G320" s="289"/>
      <c r="H320" s="289"/>
      <c r="I320" s="289"/>
      <c r="J320" s="289"/>
      <c r="K320" s="289"/>
      <c r="L320" s="289"/>
      <c r="M320" s="289"/>
      <c r="N320" s="289">
        <f>N319</f>
        <v>12</v>
      </c>
      <c r="O320" s="289"/>
      <c r="P320" s="289"/>
      <c r="Q320" s="289"/>
      <c r="R320" s="289"/>
      <c r="S320" s="289"/>
      <c r="T320" s="289"/>
      <c r="U320" s="289"/>
      <c r="V320" s="289"/>
      <c r="W320" s="289"/>
      <c r="X320" s="289"/>
      <c r="Y320" s="405">
        <f>Y319</f>
        <v>0</v>
      </c>
      <c r="Z320" s="405">
        <f>Z319</f>
        <v>0</v>
      </c>
      <c r="AA320" s="405">
        <f t="shared" ref="AA320:AB320" si="84">AA319</f>
        <v>0</v>
      </c>
      <c r="AB320" s="405">
        <f t="shared" si="84"/>
        <v>0</v>
      </c>
      <c r="AC320" s="305"/>
    </row>
    <row r="321" spans="1:29" ht="15.5" hidden="1" outlineLevel="1">
      <c r="B321" s="308"/>
      <c r="C321" s="306"/>
      <c r="D321" s="310"/>
      <c r="E321" s="310"/>
      <c r="F321" s="310"/>
      <c r="G321" s="310"/>
      <c r="H321" s="310"/>
      <c r="I321" s="310"/>
      <c r="J321" s="310"/>
      <c r="K321" s="310"/>
      <c r="L321" s="310"/>
      <c r="M321" s="310"/>
      <c r="N321" s="285"/>
      <c r="O321" s="310"/>
      <c r="P321" s="310"/>
      <c r="Q321" s="310"/>
      <c r="R321" s="310"/>
      <c r="S321" s="310"/>
      <c r="T321" s="310"/>
      <c r="U321" s="310"/>
      <c r="V321" s="310"/>
      <c r="W321" s="310"/>
      <c r="X321" s="310"/>
      <c r="Y321" s="410"/>
      <c r="Z321" s="411"/>
      <c r="AA321" s="410"/>
      <c r="AB321" s="410"/>
      <c r="AC321" s="307"/>
    </row>
    <row r="322" spans="1:29" s="277" customFormat="1" ht="15.5" hidden="1" outlineLevel="1">
      <c r="A322" s="502">
        <v>15</v>
      </c>
      <c r="B322" s="308" t="s">
        <v>484</v>
      </c>
      <c r="C322" s="285" t="s">
        <v>582</v>
      </c>
      <c r="D322" s="289"/>
      <c r="E322" s="289"/>
      <c r="F322" s="289"/>
      <c r="G322" s="289"/>
      <c r="H322" s="289"/>
      <c r="I322" s="289"/>
      <c r="J322" s="289"/>
      <c r="K322" s="289"/>
      <c r="L322" s="289"/>
      <c r="M322" s="289"/>
      <c r="N322" s="285"/>
      <c r="O322" s="289"/>
      <c r="P322" s="289"/>
      <c r="Q322" s="289"/>
      <c r="R322" s="289"/>
      <c r="S322" s="289"/>
      <c r="T322" s="289"/>
      <c r="U322" s="289"/>
      <c r="V322" s="289"/>
      <c r="W322" s="289"/>
      <c r="X322" s="289"/>
      <c r="Y322" s="409"/>
      <c r="Z322" s="409"/>
      <c r="AA322" s="409"/>
      <c r="AB322" s="409"/>
      <c r="AC322" s="290">
        <f>SUM(Y322:AB322)</f>
        <v>0</v>
      </c>
    </row>
    <row r="323" spans="1:29" s="277" customFormat="1" ht="15.5" hidden="1" outlineLevel="1">
      <c r="A323" s="502"/>
      <c r="B323" s="309" t="s">
        <v>247</v>
      </c>
      <c r="C323" s="285" t="s">
        <v>575</v>
      </c>
      <c r="D323" s="289"/>
      <c r="E323" s="289"/>
      <c r="F323" s="289"/>
      <c r="G323" s="289"/>
      <c r="H323" s="289"/>
      <c r="I323" s="289"/>
      <c r="J323" s="289"/>
      <c r="K323" s="289"/>
      <c r="L323" s="289"/>
      <c r="M323" s="289"/>
      <c r="N323" s="285"/>
      <c r="O323" s="289"/>
      <c r="P323" s="289"/>
      <c r="Q323" s="289"/>
      <c r="R323" s="289"/>
      <c r="S323" s="289"/>
      <c r="T323" s="289"/>
      <c r="U323" s="289"/>
      <c r="V323" s="289"/>
      <c r="W323" s="289"/>
      <c r="X323" s="289"/>
      <c r="Y323" s="405">
        <f>Y322</f>
        <v>0</v>
      </c>
      <c r="Z323" s="405">
        <f>Z322</f>
        <v>0</v>
      </c>
      <c r="AA323" s="405">
        <f t="shared" ref="AA323:AB323" si="85">AA322</f>
        <v>0</v>
      </c>
      <c r="AB323" s="405">
        <f t="shared" si="85"/>
        <v>0</v>
      </c>
      <c r="AC323" s="305"/>
    </row>
    <row r="324" spans="1:29" s="277" customFormat="1" ht="15.5" hidden="1" outlineLevel="1">
      <c r="A324" s="502"/>
      <c r="B324" s="308"/>
      <c r="C324" s="306"/>
      <c r="D324" s="310"/>
      <c r="E324" s="310"/>
      <c r="F324" s="310"/>
      <c r="G324" s="310"/>
      <c r="H324" s="310"/>
      <c r="I324" s="310"/>
      <c r="J324" s="310"/>
      <c r="K324" s="310"/>
      <c r="L324" s="310"/>
      <c r="M324" s="310"/>
      <c r="N324" s="285"/>
      <c r="O324" s="310"/>
      <c r="P324" s="310"/>
      <c r="Q324" s="310"/>
      <c r="R324" s="310"/>
      <c r="S324" s="310"/>
      <c r="T324" s="310"/>
      <c r="U324" s="310"/>
      <c r="V324" s="310"/>
      <c r="W324" s="310"/>
      <c r="X324" s="310"/>
      <c r="Y324" s="412"/>
      <c r="Z324" s="410"/>
      <c r="AA324" s="410"/>
      <c r="AB324" s="410"/>
      <c r="AC324" s="307"/>
    </row>
    <row r="325" spans="1:29" s="277" customFormat="1" ht="31" hidden="1" outlineLevel="1">
      <c r="A325" s="502">
        <v>16</v>
      </c>
      <c r="B325" s="308" t="s">
        <v>485</v>
      </c>
      <c r="C325" s="285" t="s">
        <v>582</v>
      </c>
      <c r="D325" s="289"/>
      <c r="E325" s="289"/>
      <c r="F325" s="289"/>
      <c r="G325" s="289"/>
      <c r="H325" s="289"/>
      <c r="I325" s="289"/>
      <c r="J325" s="289"/>
      <c r="K325" s="289"/>
      <c r="L325" s="289"/>
      <c r="M325" s="289"/>
      <c r="N325" s="285"/>
      <c r="O325" s="289"/>
      <c r="P325" s="289"/>
      <c r="Q325" s="289"/>
      <c r="R325" s="289"/>
      <c r="S325" s="289"/>
      <c r="T325" s="289"/>
      <c r="U325" s="289"/>
      <c r="V325" s="289"/>
      <c r="W325" s="289"/>
      <c r="X325" s="289"/>
      <c r="Y325" s="409"/>
      <c r="Z325" s="409"/>
      <c r="AA325" s="409"/>
      <c r="AB325" s="409"/>
      <c r="AC325" s="290">
        <f>SUM(Y325:AB325)</f>
        <v>0</v>
      </c>
    </row>
    <row r="326" spans="1:29" s="277" customFormat="1" ht="15.5" hidden="1" outlineLevel="1">
      <c r="A326" s="502"/>
      <c r="B326" s="309" t="s">
        <v>247</v>
      </c>
      <c r="C326" s="285" t="s">
        <v>575</v>
      </c>
      <c r="D326" s="289"/>
      <c r="E326" s="289"/>
      <c r="F326" s="289"/>
      <c r="G326" s="289"/>
      <c r="H326" s="289"/>
      <c r="I326" s="289"/>
      <c r="J326" s="289"/>
      <c r="K326" s="289"/>
      <c r="L326" s="289"/>
      <c r="M326" s="289"/>
      <c r="N326" s="285"/>
      <c r="O326" s="289"/>
      <c r="P326" s="289"/>
      <c r="Q326" s="289"/>
      <c r="R326" s="289"/>
      <c r="S326" s="289"/>
      <c r="T326" s="289"/>
      <c r="U326" s="289"/>
      <c r="V326" s="289"/>
      <c r="W326" s="289"/>
      <c r="X326" s="289"/>
      <c r="Y326" s="405">
        <f>Y325</f>
        <v>0</v>
      </c>
      <c r="Z326" s="405">
        <f>Z325</f>
        <v>0</v>
      </c>
      <c r="AA326" s="405">
        <f t="shared" ref="AA326:AB326" si="86">AA325</f>
        <v>0</v>
      </c>
      <c r="AB326" s="405">
        <f t="shared" si="86"/>
        <v>0</v>
      </c>
      <c r="AC326" s="305"/>
    </row>
    <row r="327" spans="1:29" s="277" customFormat="1" ht="15.5" hidden="1" outlineLevel="1">
      <c r="A327" s="502"/>
      <c r="B327" s="308"/>
      <c r="C327" s="306"/>
      <c r="D327" s="310"/>
      <c r="E327" s="310"/>
      <c r="F327" s="310"/>
      <c r="G327" s="310"/>
      <c r="H327" s="310"/>
      <c r="I327" s="310"/>
      <c r="J327" s="310"/>
      <c r="K327" s="310"/>
      <c r="L327" s="310"/>
      <c r="M327" s="310"/>
      <c r="N327" s="285"/>
      <c r="O327" s="310"/>
      <c r="P327" s="310"/>
      <c r="Q327" s="310"/>
      <c r="R327" s="310"/>
      <c r="S327" s="310"/>
      <c r="T327" s="310"/>
      <c r="U327" s="310"/>
      <c r="V327" s="310"/>
      <c r="W327" s="310"/>
      <c r="X327" s="310"/>
      <c r="Y327" s="412"/>
      <c r="Z327" s="410"/>
      <c r="AA327" s="410"/>
      <c r="AB327" s="410"/>
      <c r="AC327" s="307"/>
    </row>
    <row r="328" spans="1:29" ht="15.5" hidden="1" outlineLevel="1">
      <c r="A328" s="502">
        <v>17</v>
      </c>
      <c r="B328" s="308" t="s">
        <v>9</v>
      </c>
      <c r="C328" s="285" t="s">
        <v>582</v>
      </c>
      <c r="D328" s="289"/>
      <c r="E328" s="289"/>
      <c r="F328" s="289"/>
      <c r="G328" s="289"/>
      <c r="H328" s="289"/>
      <c r="I328" s="289"/>
      <c r="J328" s="289"/>
      <c r="K328" s="289"/>
      <c r="L328" s="289"/>
      <c r="M328" s="289"/>
      <c r="N328" s="285"/>
      <c r="O328" s="289"/>
      <c r="P328" s="289"/>
      <c r="Q328" s="289"/>
      <c r="R328" s="289"/>
      <c r="S328" s="289"/>
      <c r="T328" s="289"/>
      <c r="U328" s="289"/>
      <c r="V328" s="289"/>
      <c r="W328" s="289"/>
      <c r="X328" s="289"/>
      <c r="Y328" s="409"/>
      <c r="Z328" s="409"/>
      <c r="AA328" s="409"/>
      <c r="AB328" s="409"/>
      <c r="AC328" s="290">
        <f>SUM(Y328:AB328)</f>
        <v>0</v>
      </c>
    </row>
    <row r="329" spans="1:29" ht="15.5" hidden="1" outlineLevel="1">
      <c r="B329" s="288" t="s">
        <v>247</v>
      </c>
      <c r="C329" s="285" t="s">
        <v>575</v>
      </c>
      <c r="D329" s="289"/>
      <c r="E329" s="289"/>
      <c r="F329" s="289"/>
      <c r="G329" s="289"/>
      <c r="H329" s="289"/>
      <c r="I329" s="289"/>
      <c r="J329" s="289"/>
      <c r="K329" s="289"/>
      <c r="L329" s="289"/>
      <c r="M329" s="289"/>
      <c r="N329" s="285"/>
      <c r="O329" s="289"/>
      <c r="P329" s="289"/>
      <c r="Q329" s="289"/>
      <c r="R329" s="289"/>
      <c r="S329" s="289"/>
      <c r="T329" s="289"/>
      <c r="U329" s="289"/>
      <c r="V329" s="289"/>
      <c r="W329" s="289"/>
      <c r="X329" s="289"/>
      <c r="Y329" s="405">
        <f>Y328</f>
        <v>0</v>
      </c>
      <c r="Z329" s="405">
        <f>Z328</f>
        <v>0</v>
      </c>
      <c r="AA329" s="405">
        <f t="shared" ref="AA329:AB329" si="87">AA328</f>
        <v>0</v>
      </c>
      <c r="AB329" s="405">
        <f t="shared" si="87"/>
        <v>0</v>
      </c>
      <c r="AC329" s="305"/>
    </row>
    <row r="330" spans="1:29" ht="15.5" hidden="1" outlineLevel="1">
      <c r="B330" s="309"/>
      <c r="C330" s="299"/>
      <c r="D330" s="285"/>
      <c r="E330" s="285"/>
      <c r="F330" s="285"/>
      <c r="G330" s="285"/>
      <c r="H330" s="285"/>
      <c r="I330" s="285"/>
      <c r="J330" s="285"/>
      <c r="K330" s="285"/>
      <c r="L330" s="285"/>
      <c r="M330" s="285"/>
      <c r="N330" s="285"/>
      <c r="O330" s="285"/>
      <c r="P330" s="285"/>
      <c r="Q330" s="285"/>
      <c r="R330" s="285"/>
      <c r="S330" s="285"/>
      <c r="T330" s="285"/>
      <c r="U330" s="285"/>
      <c r="V330" s="285"/>
      <c r="W330" s="285"/>
      <c r="X330" s="285"/>
      <c r="Y330" s="413"/>
      <c r="Z330" s="414"/>
      <c r="AA330" s="414"/>
      <c r="AB330" s="414"/>
      <c r="AC330" s="311"/>
    </row>
    <row r="331" spans="1:29" ht="15.5" hidden="1" outlineLevel="1">
      <c r="A331" s="503"/>
      <c r="B331" s="282" t="s">
        <v>10</v>
      </c>
      <c r="C331" s="283"/>
      <c r="D331" s="283"/>
      <c r="E331" s="283"/>
      <c r="F331" s="283"/>
      <c r="G331" s="283"/>
      <c r="H331" s="283"/>
      <c r="I331" s="283"/>
      <c r="J331" s="283"/>
      <c r="K331" s="283"/>
      <c r="L331" s="283"/>
      <c r="M331" s="283"/>
      <c r="N331" s="284"/>
      <c r="O331" s="283"/>
      <c r="P331" s="283"/>
      <c r="Q331" s="283"/>
      <c r="R331" s="283"/>
      <c r="S331" s="283"/>
      <c r="T331" s="283"/>
      <c r="U331" s="283"/>
      <c r="V331" s="283"/>
      <c r="W331" s="283"/>
      <c r="X331" s="283"/>
      <c r="Y331" s="408"/>
      <c r="Z331" s="408"/>
      <c r="AA331" s="408"/>
      <c r="AB331" s="408"/>
      <c r="AC331" s="286"/>
    </row>
    <row r="332" spans="1:29" ht="15.5" hidden="1" outlineLevel="1">
      <c r="A332" s="502">
        <v>18</v>
      </c>
      <c r="B332" s="309" t="s">
        <v>11</v>
      </c>
      <c r="C332" s="285" t="s">
        <v>582</v>
      </c>
      <c r="D332" s="289"/>
      <c r="E332" s="289"/>
      <c r="F332" s="289"/>
      <c r="G332" s="289"/>
      <c r="H332" s="289"/>
      <c r="I332" s="289"/>
      <c r="J332" s="289"/>
      <c r="K332" s="289"/>
      <c r="L332" s="289"/>
      <c r="M332" s="289"/>
      <c r="N332" s="289">
        <v>12</v>
      </c>
      <c r="O332" s="289"/>
      <c r="P332" s="289"/>
      <c r="Q332" s="289"/>
      <c r="R332" s="289"/>
      <c r="S332" s="289"/>
      <c r="T332" s="289"/>
      <c r="U332" s="289"/>
      <c r="V332" s="289"/>
      <c r="W332" s="289"/>
      <c r="X332" s="289"/>
      <c r="Y332" s="420"/>
      <c r="Z332" s="409"/>
      <c r="AA332" s="409"/>
      <c r="AB332" s="409"/>
      <c r="AC332" s="290">
        <f>SUM(Y332:AB332)</f>
        <v>0</v>
      </c>
    </row>
    <row r="333" spans="1:29" ht="15.5" hidden="1" outlineLevel="1">
      <c r="B333" s="288" t="s">
        <v>247</v>
      </c>
      <c r="C333" s="285" t="s">
        <v>575</v>
      </c>
      <c r="D333" s="289"/>
      <c r="E333" s="289"/>
      <c r="F333" s="289"/>
      <c r="G333" s="289"/>
      <c r="H333" s="289"/>
      <c r="I333" s="289"/>
      <c r="J333" s="289"/>
      <c r="K333" s="289"/>
      <c r="L333" s="289"/>
      <c r="M333" s="289"/>
      <c r="N333" s="289">
        <f>N332</f>
        <v>12</v>
      </c>
      <c r="O333" s="289"/>
      <c r="P333" s="289"/>
      <c r="Q333" s="289"/>
      <c r="R333" s="289"/>
      <c r="S333" s="289"/>
      <c r="T333" s="289"/>
      <c r="U333" s="289"/>
      <c r="V333" s="289"/>
      <c r="W333" s="289"/>
      <c r="X333" s="289"/>
      <c r="Y333" s="405">
        <f>Y332</f>
        <v>0</v>
      </c>
      <c r="Z333" s="405">
        <f>Z332</f>
        <v>0</v>
      </c>
      <c r="AA333" s="405">
        <f t="shared" ref="AA333:AB333" si="88">AA332</f>
        <v>0</v>
      </c>
      <c r="AB333" s="405">
        <f t="shared" si="88"/>
        <v>0</v>
      </c>
      <c r="AC333" s="291"/>
    </row>
    <row r="334" spans="1:29" ht="15.5" hidden="1" outlineLevel="1">
      <c r="A334" s="505"/>
      <c r="B334" s="309"/>
      <c r="C334" s="299"/>
      <c r="D334" s="285"/>
      <c r="E334" s="285"/>
      <c r="F334" s="285"/>
      <c r="G334" s="285"/>
      <c r="H334" s="285"/>
      <c r="I334" s="285"/>
      <c r="J334" s="285"/>
      <c r="K334" s="285"/>
      <c r="L334" s="285"/>
      <c r="M334" s="285"/>
      <c r="N334" s="285"/>
      <c r="O334" s="285"/>
      <c r="P334" s="285"/>
      <c r="Q334" s="285"/>
      <c r="R334" s="285"/>
      <c r="S334" s="285"/>
      <c r="T334" s="285"/>
      <c r="U334" s="285"/>
      <c r="V334" s="285"/>
      <c r="W334" s="285"/>
      <c r="X334" s="285"/>
      <c r="Y334" s="406"/>
      <c r="Z334" s="415"/>
      <c r="AA334" s="415"/>
      <c r="AB334" s="415"/>
      <c r="AC334" s="300"/>
    </row>
    <row r="335" spans="1:29" ht="15.5" hidden="1" outlineLevel="1">
      <c r="A335" s="502">
        <v>19</v>
      </c>
      <c r="B335" s="309" t="s">
        <v>12</v>
      </c>
      <c r="C335" s="285" t="s">
        <v>582</v>
      </c>
      <c r="D335" s="289"/>
      <c r="E335" s="289"/>
      <c r="F335" s="289"/>
      <c r="G335" s="289"/>
      <c r="H335" s="289"/>
      <c r="I335" s="289"/>
      <c r="J335" s="289"/>
      <c r="K335" s="289"/>
      <c r="L335" s="289"/>
      <c r="M335" s="289"/>
      <c r="N335" s="289">
        <v>12</v>
      </c>
      <c r="O335" s="289"/>
      <c r="P335" s="289"/>
      <c r="Q335" s="289"/>
      <c r="R335" s="289"/>
      <c r="S335" s="289"/>
      <c r="T335" s="289"/>
      <c r="U335" s="289"/>
      <c r="V335" s="289"/>
      <c r="W335" s="289"/>
      <c r="X335" s="289"/>
      <c r="Y335" s="404"/>
      <c r="Z335" s="409"/>
      <c r="AA335" s="409"/>
      <c r="AB335" s="409"/>
      <c r="AC335" s="290">
        <f>SUM(Y335:AB335)</f>
        <v>0</v>
      </c>
    </row>
    <row r="336" spans="1:29" ht="15.5" hidden="1" outlineLevel="1">
      <c r="B336" s="288" t="s">
        <v>247</v>
      </c>
      <c r="C336" s="285" t="s">
        <v>575</v>
      </c>
      <c r="D336" s="289"/>
      <c r="E336" s="289"/>
      <c r="F336" s="289"/>
      <c r="G336" s="289"/>
      <c r="H336" s="289"/>
      <c r="I336" s="289"/>
      <c r="J336" s="289"/>
      <c r="K336" s="289"/>
      <c r="L336" s="289"/>
      <c r="M336" s="289"/>
      <c r="N336" s="289">
        <f>N335</f>
        <v>12</v>
      </c>
      <c r="O336" s="289"/>
      <c r="P336" s="289"/>
      <c r="Q336" s="289"/>
      <c r="R336" s="289"/>
      <c r="S336" s="289"/>
      <c r="T336" s="289"/>
      <c r="U336" s="289"/>
      <c r="V336" s="289"/>
      <c r="W336" s="289"/>
      <c r="X336" s="289"/>
      <c r="Y336" s="405">
        <f>Y335</f>
        <v>0</v>
      </c>
      <c r="Z336" s="405">
        <f>Z335</f>
        <v>0</v>
      </c>
      <c r="AA336" s="405">
        <f t="shared" ref="AA336:AB336" si="89">AA335</f>
        <v>0</v>
      </c>
      <c r="AB336" s="405">
        <f t="shared" si="89"/>
        <v>0</v>
      </c>
      <c r="AC336" s="291"/>
    </row>
    <row r="337" spans="1:29" ht="15.5" hidden="1" outlineLevel="1">
      <c r="B337" s="309"/>
      <c r="C337" s="299"/>
      <c r="D337" s="285"/>
      <c r="E337" s="285"/>
      <c r="F337" s="285"/>
      <c r="G337" s="285"/>
      <c r="H337" s="285"/>
      <c r="I337" s="285"/>
      <c r="J337" s="285"/>
      <c r="K337" s="285"/>
      <c r="L337" s="285"/>
      <c r="M337" s="285"/>
      <c r="N337" s="285"/>
      <c r="O337" s="285"/>
      <c r="P337" s="285"/>
      <c r="Q337" s="285"/>
      <c r="R337" s="285"/>
      <c r="S337" s="285"/>
      <c r="T337" s="285"/>
      <c r="U337" s="285"/>
      <c r="V337" s="285"/>
      <c r="W337" s="285"/>
      <c r="X337" s="285"/>
      <c r="Y337" s="416"/>
      <c r="Z337" s="416"/>
      <c r="AA337" s="406"/>
      <c r="AB337" s="406"/>
      <c r="AC337" s="300"/>
    </row>
    <row r="338" spans="1:29" ht="15.5" hidden="1" outlineLevel="1">
      <c r="A338" s="502">
        <v>20</v>
      </c>
      <c r="B338" s="309" t="s">
        <v>13</v>
      </c>
      <c r="C338" s="285" t="s">
        <v>582</v>
      </c>
      <c r="D338" s="289"/>
      <c r="E338" s="289"/>
      <c r="F338" s="289"/>
      <c r="G338" s="289"/>
      <c r="H338" s="289"/>
      <c r="I338" s="289"/>
      <c r="J338" s="289"/>
      <c r="K338" s="289"/>
      <c r="L338" s="289"/>
      <c r="M338" s="289"/>
      <c r="N338" s="289">
        <v>12</v>
      </c>
      <c r="O338" s="289"/>
      <c r="P338" s="289"/>
      <c r="Q338" s="289"/>
      <c r="R338" s="289"/>
      <c r="S338" s="289"/>
      <c r="T338" s="289"/>
      <c r="U338" s="289"/>
      <c r="V338" s="289"/>
      <c r="W338" s="289"/>
      <c r="X338" s="289"/>
      <c r="Y338" s="404"/>
      <c r="Z338" s="409"/>
      <c r="AA338" s="409"/>
      <c r="AB338" s="409"/>
      <c r="AC338" s="290">
        <f>SUM(Y338:AB338)</f>
        <v>0</v>
      </c>
    </row>
    <row r="339" spans="1:29" ht="15.5" hidden="1" outlineLevel="1">
      <c r="B339" s="288" t="s">
        <v>247</v>
      </c>
      <c r="C339" s="285" t="s">
        <v>575</v>
      </c>
      <c r="D339" s="289"/>
      <c r="E339" s="289"/>
      <c r="F339" s="289"/>
      <c r="G339" s="289"/>
      <c r="H339" s="289"/>
      <c r="I339" s="289"/>
      <c r="J339" s="289"/>
      <c r="K339" s="289"/>
      <c r="L339" s="289"/>
      <c r="M339" s="289"/>
      <c r="N339" s="289">
        <f>N338</f>
        <v>12</v>
      </c>
      <c r="O339" s="289"/>
      <c r="P339" s="289"/>
      <c r="Q339" s="289"/>
      <c r="R339" s="289"/>
      <c r="S339" s="289"/>
      <c r="T339" s="289"/>
      <c r="U339" s="289"/>
      <c r="V339" s="289"/>
      <c r="W339" s="289"/>
      <c r="X339" s="289"/>
      <c r="Y339" s="405">
        <f>Y338</f>
        <v>0</v>
      </c>
      <c r="Z339" s="405">
        <f>Z338</f>
        <v>0</v>
      </c>
      <c r="AA339" s="405">
        <f t="shared" ref="AA339:AB339" si="90">AA338</f>
        <v>0</v>
      </c>
      <c r="AB339" s="405">
        <f t="shared" si="90"/>
        <v>0</v>
      </c>
      <c r="AC339" s="300"/>
    </row>
    <row r="340" spans="1:29" ht="15.5" hidden="1" outlineLevel="1">
      <c r="B340" s="309"/>
      <c r="C340" s="299"/>
      <c r="D340" s="285"/>
      <c r="E340" s="285"/>
      <c r="F340" s="285"/>
      <c r="G340" s="285"/>
      <c r="H340" s="285"/>
      <c r="I340" s="285"/>
      <c r="J340" s="285"/>
      <c r="K340" s="285"/>
      <c r="L340" s="285"/>
      <c r="M340" s="285"/>
      <c r="N340" s="312"/>
      <c r="O340" s="285"/>
      <c r="P340" s="285"/>
      <c r="Q340" s="285"/>
      <c r="R340" s="285"/>
      <c r="S340" s="285"/>
      <c r="T340" s="285"/>
      <c r="U340" s="285"/>
      <c r="V340" s="285"/>
      <c r="W340" s="285"/>
      <c r="X340" s="285"/>
      <c r="Y340" s="406"/>
      <c r="Z340" s="406"/>
      <c r="AA340" s="406"/>
      <c r="AB340" s="406"/>
      <c r="AC340" s="300"/>
    </row>
    <row r="341" spans="1:29" ht="15.5" hidden="1" outlineLevel="1">
      <c r="A341" s="502">
        <v>21</v>
      </c>
      <c r="B341" s="309" t="s">
        <v>22</v>
      </c>
      <c r="C341" s="285" t="s">
        <v>582</v>
      </c>
      <c r="D341" s="289"/>
      <c r="E341" s="289"/>
      <c r="F341" s="289"/>
      <c r="G341" s="289"/>
      <c r="H341" s="289"/>
      <c r="I341" s="289"/>
      <c r="J341" s="289"/>
      <c r="K341" s="289"/>
      <c r="L341" s="289"/>
      <c r="M341" s="289"/>
      <c r="N341" s="289">
        <v>12</v>
      </c>
      <c r="O341" s="289"/>
      <c r="P341" s="289"/>
      <c r="Q341" s="289"/>
      <c r="R341" s="289"/>
      <c r="S341" s="289"/>
      <c r="T341" s="289"/>
      <c r="U341" s="289"/>
      <c r="V341" s="289"/>
      <c r="W341" s="289"/>
      <c r="X341" s="289"/>
      <c r="Y341" s="404"/>
      <c r="Z341" s="409"/>
      <c r="AA341" s="409"/>
      <c r="AB341" s="409"/>
      <c r="AC341" s="290">
        <f>SUM(Y341:AB341)</f>
        <v>0</v>
      </c>
    </row>
    <row r="342" spans="1:29" ht="15.5" hidden="1" outlineLevel="1">
      <c r="B342" s="288" t="s">
        <v>247</v>
      </c>
      <c r="C342" s="285" t="s">
        <v>575</v>
      </c>
      <c r="D342" s="289"/>
      <c r="E342" s="289"/>
      <c r="F342" s="289"/>
      <c r="G342" s="289"/>
      <c r="H342" s="289"/>
      <c r="I342" s="289"/>
      <c r="J342" s="289"/>
      <c r="K342" s="289"/>
      <c r="L342" s="289"/>
      <c r="M342" s="289"/>
      <c r="N342" s="289">
        <f>N341</f>
        <v>12</v>
      </c>
      <c r="O342" s="289"/>
      <c r="P342" s="289"/>
      <c r="Q342" s="289"/>
      <c r="R342" s="289"/>
      <c r="S342" s="289"/>
      <c r="T342" s="289"/>
      <c r="U342" s="289"/>
      <c r="V342" s="289"/>
      <c r="W342" s="289"/>
      <c r="X342" s="289"/>
      <c r="Y342" s="405">
        <f>Y341</f>
        <v>0</v>
      </c>
      <c r="Z342" s="405">
        <f>Z341</f>
        <v>0</v>
      </c>
      <c r="AA342" s="405">
        <f t="shared" ref="AA342:AB342" si="91">AA341</f>
        <v>0</v>
      </c>
      <c r="AB342" s="405">
        <f t="shared" si="91"/>
        <v>0</v>
      </c>
      <c r="AC342" s="291"/>
    </row>
    <row r="343" spans="1:29" ht="15.5" hidden="1" outlineLevel="1">
      <c r="B343" s="309"/>
      <c r="C343" s="299"/>
      <c r="D343" s="285"/>
      <c r="E343" s="285"/>
      <c r="F343" s="285"/>
      <c r="G343" s="285"/>
      <c r="H343" s="285"/>
      <c r="I343" s="285"/>
      <c r="J343" s="285"/>
      <c r="K343" s="285"/>
      <c r="L343" s="285"/>
      <c r="M343" s="285"/>
      <c r="N343" s="285"/>
      <c r="O343" s="285"/>
      <c r="P343" s="285"/>
      <c r="Q343" s="285"/>
      <c r="R343" s="285"/>
      <c r="S343" s="285"/>
      <c r="T343" s="285"/>
      <c r="U343" s="285"/>
      <c r="V343" s="285"/>
      <c r="W343" s="285"/>
      <c r="X343" s="285"/>
      <c r="Y343" s="416"/>
      <c r="Z343" s="406"/>
      <c r="AA343" s="406"/>
      <c r="AB343" s="406"/>
      <c r="AC343" s="300"/>
    </row>
    <row r="344" spans="1:29" ht="15.5" hidden="1" outlineLevel="1">
      <c r="A344" s="502">
        <v>22</v>
      </c>
      <c r="B344" s="309" t="s">
        <v>9</v>
      </c>
      <c r="C344" s="285" t="s">
        <v>582</v>
      </c>
      <c r="D344" s="289"/>
      <c r="E344" s="289"/>
      <c r="F344" s="289"/>
      <c r="G344" s="289"/>
      <c r="H344" s="289"/>
      <c r="I344" s="289"/>
      <c r="J344" s="289"/>
      <c r="K344" s="289"/>
      <c r="L344" s="289"/>
      <c r="M344" s="289"/>
      <c r="N344" s="285"/>
      <c r="O344" s="289"/>
      <c r="P344" s="289"/>
      <c r="Q344" s="289"/>
      <c r="R344" s="289"/>
      <c r="S344" s="289"/>
      <c r="T344" s="289"/>
      <c r="U344" s="289"/>
      <c r="V344" s="289"/>
      <c r="W344" s="289"/>
      <c r="X344" s="289"/>
      <c r="Y344" s="404"/>
      <c r="Z344" s="409"/>
      <c r="AA344" s="409"/>
      <c r="AB344" s="409"/>
      <c r="AC344" s="290">
        <f>SUM(Y344:AB344)</f>
        <v>0</v>
      </c>
    </row>
    <row r="345" spans="1:29" ht="15.5" hidden="1" outlineLevel="1">
      <c r="B345" s="288" t="s">
        <v>247</v>
      </c>
      <c r="C345" s="285" t="s">
        <v>575</v>
      </c>
      <c r="D345" s="289"/>
      <c r="E345" s="289"/>
      <c r="F345" s="289"/>
      <c r="G345" s="289"/>
      <c r="H345" s="289"/>
      <c r="I345" s="289"/>
      <c r="J345" s="289"/>
      <c r="K345" s="289"/>
      <c r="L345" s="289"/>
      <c r="M345" s="289"/>
      <c r="N345" s="285"/>
      <c r="O345" s="289"/>
      <c r="P345" s="289"/>
      <c r="Q345" s="289"/>
      <c r="R345" s="289"/>
      <c r="S345" s="289"/>
      <c r="T345" s="289"/>
      <c r="U345" s="289"/>
      <c r="V345" s="289"/>
      <c r="W345" s="289"/>
      <c r="X345" s="289"/>
      <c r="Y345" s="405">
        <f>Y344</f>
        <v>0</v>
      </c>
      <c r="Z345" s="405">
        <f>Z344</f>
        <v>0</v>
      </c>
      <c r="AA345" s="405">
        <f t="shared" ref="AA345:AB345" si="92">AA344</f>
        <v>0</v>
      </c>
      <c r="AB345" s="405">
        <f t="shared" si="92"/>
        <v>0</v>
      </c>
      <c r="AC345" s="300"/>
    </row>
    <row r="346" spans="1:29" ht="15.5" hidden="1" outlineLevel="1">
      <c r="B346" s="309"/>
      <c r="C346" s="299"/>
      <c r="D346" s="285"/>
      <c r="E346" s="285"/>
      <c r="F346" s="285"/>
      <c r="G346" s="285"/>
      <c r="H346" s="285"/>
      <c r="I346" s="285"/>
      <c r="J346" s="285"/>
      <c r="K346" s="285"/>
      <c r="L346" s="285"/>
      <c r="M346" s="285"/>
      <c r="N346" s="285"/>
      <c r="O346" s="285"/>
      <c r="P346" s="285"/>
      <c r="Q346" s="285"/>
      <c r="R346" s="285"/>
      <c r="S346" s="285"/>
      <c r="T346" s="285"/>
      <c r="U346" s="285"/>
      <c r="V346" s="285"/>
      <c r="W346" s="285"/>
      <c r="X346" s="285"/>
      <c r="Y346" s="406"/>
      <c r="Z346" s="406"/>
      <c r="AA346" s="406"/>
      <c r="AB346" s="406"/>
      <c r="AC346" s="300"/>
    </row>
    <row r="347" spans="1:29" ht="15.5" hidden="1" outlineLevel="1">
      <c r="A347" s="503"/>
      <c r="B347" s="282" t="s">
        <v>14</v>
      </c>
      <c r="C347" s="283"/>
      <c r="D347" s="284"/>
      <c r="E347" s="284"/>
      <c r="F347" s="284"/>
      <c r="G347" s="284"/>
      <c r="H347" s="284"/>
      <c r="I347" s="284"/>
      <c r="J347" s="284"/>
      <c r="K347" s="284"/>
      <c r="L347" s="284"/>
      <c r="M347" s="284"/>
      <c r="N347" s="284"/>
      <c r="O347" s="284"/>
      <c r="P347" s="283"/>
      <c r="Q347" s="283"/>
      <c r="R347" s="283"/>
      <c r="S347" s="283"/>
      <c r="T347" s="283"/>
      <c r="U347" s="283"/>
      <c r="V347" s="283"/>
      <c r="W347" s="283"/>
      <c r="X347" s="283"/>
      <c r="Y347" s="408"/>
      <c r="Z347" s="408"/>
      <c r="AA347" s="408"/>
      <c r="AB347" s="408"/>
      <c r="AC347" s="286"/>
    </row>
    <row r="348" spans="1:29" ht="15.5" hidden="1" outlineLevel="1">
      <c r="A348" s="502">
        <v>23</v>
      </c>
      <c r="B348" s="309" t="s">
        <v>14</v>
      </c>
      <c r="C348" s="285" t="s">
        <v>582</v>
      </c>
      <c r="D348" s="289"/>
      <c r="E348" s="289"/>
      <c r="F348" s="289"/>
      <c r="G348" s="289"/>
      <c r="H348" s="289"/>
      <c r="I348" s="289"/>
      <c r="J348" s="289"/>
      <c r="K348" s="289"/>
      <c r="L348" s="289"/>
      <c r="M348" s="289"/>
      <c r="N348" s="285"/>
      <c r="O348" s="289"/>
      <c r="P348" s="289"/>
      <c r="Q348" s="289"/>
      <c r="R348" s="289"/>
      <c r="S348" s="289"/>
      <c r="T348" s="289"/>
      <c r="U348" s="289"/>
      <c r="V348" s="289"/>
      <c r="W348" s="289"/>
      <c r="X348" s="289"/>
      <c r="Y348" s="464"/>
      <c r="Z348" s="404"/>
      <c r="AA348" s="404"/>
      <c r="AB348" s="404"/>
      <c r="AC348" s="290">
        <f>SUM(Y348:AB348)</f>
        <v>0</v>
      </c>
    </row>
    <row r="349" spans="1:29" ht="15.5" hidden="1" outlineLevel="1">
      <c r="B349" s="288" t="s">
        <v>247</v>
      </c>
      <c r="C349" s="285" t="s">
        <v>575</v>
      </c>
      <c r="D349" s="289"/>
      <c r="E349" s="289"/>
      <c r="F349" s="289"/>
      <c r="G349" s="289"/>
      <c r="H349" s="289"/>
      <c r="I349" s="289"/>
      <c r="J349" s="289"/>
      <c r="K349" s="289"/>
      <c r="L349" s="289"/>
      <c r="M349" s="289"/>
      <c r="N349" s="462"/>
      <c r="O349" s="289"/>
      <c r="P349" s="289"/>
      <c r="Q349" s="289"/>
      <c r="R349" s="289"/>
      <c r="S349" s="289"/>
      <c r="T349" s="289"/>
      <c r="U349" s="289"/>
      <c r="V349" s="289"/>
      <c r="W349" s="289"/>
      <c r="X349" s="289"/>
      <c r="Y349" s="405">
        <f>Y348</f>
        <v>0</v>
      </c>
      <c r="Z349" s="405">
        <f>Z348</f>
        <v>0</v>
      </c>
      <c r="AA349" s="405">
        <f t="shared" ref="AA349:AB349" si="93">AA348</f>
        <v>0</v>
      </c>
      <c r="AB349" s="405">
        <f t="shared" si="93"/>
        <v>0</v>
      </c>
      <c r="AC349" s="291"/>
    </row>
    <row r="350" spans="1:29" ht="15.5" hidden="1" outlineLevel="1">
      <c r="B350" s="309"/>
      <c r="C350" s="299"/>
      <c r="D350" s="285"/>
      <c r="E350" s="285"/>
      <c r="F350" s="285"/>
      <c r="G350" s="285"/>
      <c r="H350" s="285"/>
      <c r="I350" s="285"/>
      <c r="J350" s="285"/>
      <c r="K350" s="285"/>
      <c r="L350" s="285"/>
      <c r="M350" s="285"/>
      <c r="N350" s="285"/>
      <c r="O350" s="285"/>
      <c r="P350" s="285"/>
      <c r="Q350" s="285"/>
      <c r="R350" s="285"/>
      <c r="S350" s="285"/>
      <c r="T350" s="285"/>
      <c r="U350" s="285"/>
      <c r="V350" s="285"/>
      <c r="W350" s="285"/>
      <c r="X350" s="285"/>
      <c r="Y350" s="406"/>
      <c r="Z350" s="406"/>
      <c r="AA350" s="406"/>
      <c r="AB350" s="406"/>
      <c r="AC350" s="300"/>
    </row>
    <row r="351" spans="1:29" s="287" customFormat="1" ht="15.5" hidden="1" outlineLevel="1">
      <c r="A351" s="503"/>
      <c r="B351" s="282" t="s">
        <v>486</v>
      </c>
      <c r="C351" s="283"/>
      <c r="D351" s="284"/>
      <c r="E351" s="284"/>
      <c r="F351" s="284"/>
      <c r="G351" s="284"/>
      <c r="H351" s="284"/>
      <c r="I351" s="284"/>
      <c r="J351" s="284"/>
      <c r="K351" s="284"/>
      <c r="L351" s="284"/>
      <c r="M351" s="284"/>
      <c r="N351" s="284"/>
      <c r="O351" s="284"/>
      <c r="P351" s="283"/>
      <c r="Q351" s="283"/>
      <c r="R351" s="283"/>
      <c r="S351" s="283"/>
      <c r="T351" s="283"/>
      <c r="U351" s="283"/>
      <c r="V351" s="283"/>
      <c r="W351" s="283"/>
      <c r="X351" s="283"/>
      <c r="Y351" s="408"/>
      <c r="Z351" s="408"/>
      <c r="AA351" s="408"/>
      <c r="AB351" s="408"/>
      <c r="AC351" s="286"/>
    </row>
    <row r="352" spans="1:29" s="277" customFormat="1" ht="15.5" hidden="1" outlineLevel="1">
      <c r="A352" s="502">
        <v>24</v>
      </c>
      <c r="B352" s="309" t="s">
        <v>14</v>
      </c>
      <c r="C352" s="285" t="s">
        <v>582</v>
      </c>
      <c r="D352" s="289"/>
      <c r="E352" s="289"/>
      <c r="F352" s="289"/>
      <c r="G352" s="289"/>
      <c r="H352" s="289"/>
      <c r="I352" s="289"/>
      <c r="J352" s="289"/>
      <c r="K352" s="289"/>
      <c r="L352" s="289"/>
      <c r="M352" s="289"/>
      <c r="N352" s="285"/>
      <c r="O352" s="289"/>
      <c r="P352" s="289"/>
      <c r="Q352" s="289"/>
      <c r="R352" s="289"/>
      <c r="S352" s="289"/>
      <c r="T352" s="289"/>
      <c r="U352" s="289"/>
      <c r="V352" s="289"/>
      <c r="W352" s="289"/>
      <c r="X352" s="289"/>
      <c r="Y352" s="404"/>
      <c r="Z352" s="404"/>
      <c r="AA352" s="404"/>
      <c r="AB352" s="404"/>
      <c r="AC352" s="290">
        <f>SUM(Y352:AB352)</f>
        <v>0</v>
      </c>
    </row>
    <row r="353" spans="1:29" s="277" customFormat="1" ht="15.5" hidden="1" outlineLevel="1">
      <c r="A353" s="502"/>
      <c r="B353" s="309" t="s">
        <v>247</v>
      </c>
      <c r="C353" s="285" t="s">
        <v>575</v>
      </c>
      <c r="D353" s="289"/>
      <c r="E353" s="289"/>
      <c r="F353" s="289"/>
      <c r="G353" s="289"/>
      <c r="H353" s="289"/>
      <c r="I353" s="289"/>
      <c r="J353" s="289"/>
      <c r="K353" s="289"/>
      <c r="L353" s="289"/>
      <c r="M353" s="289"/>
      <c r="N353" s="462"/>
      <c r="O353" s="289"/>
      <c r="P353" s="289"/>
      <c r="Q353" s="289"/>
      <c r="R353" s="289"/>
      <c r="S353" s="289"/>
      <c r="T353" s="289"/>
      <c r="U353" s="289"/>
      <c r="V353" s="289"/>
      <c r="W353" s="289"/>
      <c r="X353" s="289"/>
      <c r="Y353" s="405">
        <f>Y352</f>
        <v>0</v>
      </c>
      <c r="Z353" s="405">
        <f>Z352</f>
        <v>0</v>
      </c>
      <c r="AA353" s="405">
        <f t="shared" ref="AA353:AB353" si="94">AA352</f>
        <v>0</v>
      </c>
      <c r="AB353" s="405">
        <f t="shared" si="94"/>
        <v>0</v>
      </c>
      <c r="AC353" s="291"/>
    </row>
    <row r="354" spans="1:29" s="277" customFormat="1" ht="15.5" hidden="1" outlineLevel="1">
      <c r="A354" s="502"/>
      <c r="B354" s="309"/>
      <c r="C354" s="299"/>
      <c r="D354" s="285"/>
      <c r="E354" s="285"/>
      <c r="F354" s="285"/>
      <c r="G354" s="285"/>
      <c r="H354" s="285"/>
      <c r="I354" s="285"/>
      <c r="J354" s="285"/>
      <c r="K354" s="285"/>
      <c r="L354" s="285"/>
      <c r="M354" s="285"/>
      <c r="N354" s="285"/>
      <c r="O354" s="285"/>
      <c r="P354" s="285"/>
      <c r="Q354" s="285"/>
      <c r="R354" s="285"/>
      <c r="S354" s="285"/>
      <c r="T354" s="285"/>
      <c r="U354" s="285"/>
      <c r="V354" s="285"/>
      <c r="W354" s="285"/>
      <c r="X354" s="285"/>
      <c r="Y354" s="406"/>
      <c r="Z354" s="406"/>
      <c r="AA354" s="406"/>
      <c r="AB354" s="406"/>
      <c r="AC354" s="300"/>
    </row>
    <row r="355" spans="1:29" s="277" customFormat="1" ht="15.5" hidden="1" outlineLevel="1">
      <c r="A355" s="502">
        <v>25</v>
      </c>
      <c r="B355" s="308" t="s">
        <v>21</v>
      </c>
      <c r="C355" s="285" t="s">
        <v>582</v>
      </c>
      <c r="D355" s="289"/>
      <c r="E355" s="289"/>
      <c r="F355" s="289"/>
      <c r="G355" s="289"/>
      <c r="H355" s="289"/>
      <c r="I355" s="289"/>
      <c r="J355" s="289"/>
      <c r="K355" s="289"/>
      <c r="L355" s="289"/>
      <c r="M355" s="289"/>
      <c r="N355" s="289">
        <v>0</v>
      </c>
      <c r="O355" s="289"/>
      <c r="P355" s="289"/>
      <c r="Q355" s="289"/>
      <c r="R355" s="289"/>
      <c r="S355" s="289"/>
      <c r="T355" s="289"/>
      <c r="U355" s="289"/>
      <c r="V355" s="289"/>
      <c r="W355" s="289"/>
      <c r="X355" s="289"/>
      <c r="Y355" s="409"/>
      <c r="Z355" s="409"/>
      <c r="AA355" s="409"/>
      <c r="AB355" s="409"/>
      <c r="AC355" s="290">
        <f>SUM(Y355:AB355)</f>
        <v>0</v>
      </c>
    </row>
    <row r="356" spans="1:29" s="277" customFormat="1" ht="15.5" hidden="1" outlineLevel="1">
      <c r="A356" s="502"/>
      <c r="B356" s="309" t="s">
        <v>247</v>
      </c>
      <c r="C356" s="285" t="s">
        <v>575</v>
      </c>
      <c r="D356" s="289"/>
      <c r="E356" s="289"/>
      <c r="F356" s="289"/>
      <c r="G356" s="289"/>
      <c r="H356" s="289"/>
      <c r="I356" s="289"/>
      <c r="J356" s="289"/>
      <c r="K356" s="289"/>
      <c r="L356" s="289"/>
      <c r="M356" s="289"/>
      <c r="N356" s="289">
        <f>N355</f>
        <v>0</v>
      </c>
      <c r="O356" s="289"/>
      <c r="P356" s="289"/>
      <c r="Q356" s="289"/>
      <c r="R356" s="289"/>
      <c r="S356" s="289"/>
      <c r="T356" s="289"/>
      <c r="U356" s="289"/>
      <c r="V356" s="289"/>
      <c r="W356" s="289"/>
      <c r="X356" s="289"/>
      <c r="Y356" s="405">
        <f>Y355</f>
        <v>0</v>
      </c>
      <c r="Z356" s="405">
        <f>Z355</f>
        <v>0</v>
      </c>
      <c r="AA356" s="405">
        <f t="shared" ref="AA356:AB356" si="95">AA355</f>
        <v>0</v>
      </c>
      <c r="AB356" s="405">
        <f t="shared" si="95"/>
        <v>0</v>
      </c>
      <c r="AC356" s="305"/>
    </row>
    <row r="357" spans="1:29" s="277" customFormat="1" ht="15.5" hidden="1" outlineLevel="1">
      <c r="A357" s="502"/>
      <c r="B357" s="308"/>
      <c r="C357" s="306"/>
      <c r="D357" s="285"/>
      <c r="E357" s="285"/>
      <c r="F357" s="285"/>
      <c r="G357" s="285"/>
      <c r="H357" s="285"/>
      <c r="I357" s="285"/>
      <c r="J357" s="285"/>
      <c r="K357" s="285"/>
      <c r="L357" s="285"/>
      <c r="M357" s="285"/>
      <c r="N357" s="285"/>
      <c r="O357" s="285"/>
      <c r="P357" s="285"/>
      <c r="Q357" s="285"/>
      <c r="R357" s="285"/>
      <c r="S357" s="285"/>
      <c r="T357" s="285"/>
      <c r="U357" s="285"/>
      <c r="V357" s="285"/>
      <c r="W357" s="285"/>
      <c r="X357" s="285"/>
      <c r="Y357" s="410"/>
      <c r="Z357" s="411"/>
      <c r="AA357" s="410"/>
      <c r="AB357" s="410"/>
      <c r="AC357" s="307"/>
    </row>
    <row r="358" spans="1:29" ht="15.5" hidden="1" outlineLevel="1">
      <c r="A358" s="503"/>
      <c r="B358" s="282" t="s">
        <v>15</v>
      </c>
      <c r="C358" s="314"/>
      <c r="D358" s="284"/>
      <c r="E358" s="283"/>
      <c r="F358" s="283"/>
      <c r="G358" s="283"/>
      <c r="H358" s="283"/>
      <c r="I358" s="283"/>
      <c r="J358" s="283"/>
      <c r="K358" s="283"/>
      <c r="L358" s="283"/>
      <c r="M358" s="283"/>
      <c r="N358" s="285"/>
      <c r="O358" s="283"/>
      <c r="P358" s="283"/>
      <c r="Q358" s="283"/>
      <c r="R358" s="283"/>
      <c r="S358" s="283"/>
      <c r="T358" s="283"/>
      <c r="U358" s="283"/>
      <c r="V358" s="283"/>
      <c r="W358" s="283"/>
      <c r="X358" s="283"/>
      <c r="Y358" s="408"/>
      <c r="Z358" s="408"/>
      <c r="AA358" s="408"/>
      <c r="AB358" s="408"/>
      <c r="AC358" s="286"/>
    </row>
    <row r="359" spans="1:29" ht="15.5" hidden="1" outlineLevel="1">
      <c r="A359" s="502">
        <v>26</v>
      </c>
      <c r="B359" s="315" t="s">
        <v>16</v>
      </c>
      <c r="C359" s="285" t="s">
        <v>582</v>
      </c>
      <c r="D359" s="289"/>
      <c r="E359" s="289"/>
      <c r="F359" s="289"/>
      <c r="G359" s="289"/>
      <c r="H359" s="289"/>
      <c r="I359" s="289"/>
      <c r="J359" s="289"/>
      <c r="K359" s="289"/>
      <c r="L359" s="289"/>
      <c r="M359" s="289"/>
      <c r="N359" s="289">
        <v>12</v>
      </c>
      <c r="O359" s="289"/>
      <c r="P359" s="289"/>
      <c r="Q359" s="289"/>
      <c r="R359" s="289"/>
      <c r="S359" s="289"/>
      <c r="T359" s="289"/>
      <c r="U359" s="289"/>
      <c r="V359" s="289"/>
      <c r="W359" s="289"/>
      <c r="X359" s="289"/>
      <c r="Y359" s="420"/>
      <c r="Z359" s="409"/>
      <c r="AA359" s="409"/>
      <c r="AB359" s="409"/>
      <c r="AC359" s="290">
        <f>SUM(Y359:AB359)</f>
        <v>0</v>
      </c>
    </row>
    <row r="360" spans="1:29" ht="15.5" hidden="1" outlineLevel="1">
      <c r="B360" s="288" t="s">
        <v>247</v>
      </c>
      <c r="C360" s="285" t="s">
        <v>575</v>
      </c>
      <c r="D360" s="289"/>
      <c r="E360" s="289"/>
      <c r="F360" s="289"/>
      <c r="G360" s="289"/>
      <c r="H360" s="289"/>
      <c r="I360" s="289"/>
      <c r="J360" s="289"/>
      <c r="K360" s="289"/>
      <c r="L360" s="289"/>
      <c r="M360" s="289"/>
      <c r="N360" s="289">
        <f>N359</f>
        <v>12</v>
      </c>
      <c r="O360" s="289"/>
      <c r="P360" s="289"/>
      <c r="Q360" s="289"/>
      <c r="R360" s="289"/>
      <c r="S360" s="289"/>
      <c r="T360" s="289"/>
      <c r="U360" s="289"/>
      <c r="V360" s="289"/>
      <c r="W360" s="289"/>
      <c r="X360" s="289"/>
      <c r="Y360" s="405">
        <f>Y359</f>
        <v>0</v>
      </c>
      <c r="Z360" s="405">
        <f>Z359</f>
        <v>0</v>
      </c>
      <c r="AA360" s="405">
        <f t="shared" ref="AA360:AB360" si="96">AA359</f>
        <v>0</v>
      </c>
      <c r="AB360" s="405">
        <f t="shared" si="96"/>
        <v>0</v>
      </c>
      <c r="AC360" s="300"/>
    </row>
    <row r="361" spans="1:29" ht="15.5" hidden="1" outlineLevel="1">
      <c r="A361" s="505"/>
      <c r="B361" s="316"/>
      <c r="C361" s="285"/>
      <c r="D361" s="285"/>
      <c r="E361" s="285"/>
      <c r="F361" s="285"/>
      <c r="G361" s="285"/>
      <c r="H361" s="285"/>
      <c r="I361" s="285"/>
      <c r="J361" s="285"/>
      <c r="K361" s="285"/>
      <c r="L361" s="285"/>
      <c r="M361" s="285"/>
      <c r="N361" s="285"/>
      <c r="O361" s="285"/>
      <c r="P361" s="285"/>
      <c r="Q361" s="285"/>
      <c r="R361" s="285"/>
      <c r="S361" s="285"/>
      <c r="T361" s="285"/>
      <c r="U361" s="285"/>
      <c r="V361" s="285"/>
      <c r="W361" s="285"/>
      <c r="X361" s="285"/>
      <c r="Y361" s="417"/>
      <c r="Z361" s="418"/>
      <c r="AA361" s="418"/>
      <c r="AB361" s="418"/>
      <c r="AC361" s="291"/>
    </row>
    <row r="362" spans="1:29" ht="15.5" hidden="1" outlineLevel="1">
      <c r="A362" s="502">
        <v>27</v>
      </c>
      <c r="B362" s="315" t="s">
        <v>17</v>
      </c>
      <c r="C362" s="285" t="s">
        <v>582</v>
      </c>
      <c r="D362" s="289"/>
      <c r="E362" s="289"/>
      <c r="F362" s="289"/>
      <c r="G362" s="289"/>
      <c r="H362" s="289"/>
      <c r="I362" s="289"/>
      <c r="J362" s="289"/>
      <c r="K362" s="289"/>
      <c r="L362" s="289"/>
      <c r="M362" s="289"/>
      <c r="N362" s="289">
        <v>12</v>
      </c>
      <c r="O362" s="289"/>
      <c r="P362" s="289"/>
      <c r="Q362" s="289"/>
      <c r="R362" s="289"/>
      <c r="S362" s="289"/>
      <c r="T362" s="289"/>
      <c r="U362" s="289"/>
      <c r="V362" s="289"/>
      <c r="W362" s="289"/>
      <c r="X362" s="289"/>
      <c r="Y362" s="420"/>
      <c r="Z362" s="409"/>
      <c r="AA362" s="409"/>
      <c r="AB362" s="409"/>
      <c r="AC362" s="290">
        <f>SUM(Y362:AB362)</f>
        <v>0</v>
      </c>
    </row>
    <row r="363" spans="1:29" ht="15.5" hidden="1" outlineLevel="1">
      <c r="B363" s="288" t="s">
        <v>247</v>
      </c>
      <c r="C363" s="285" t="s">
        <v>575</v>
      </c>
      <c r="D363" s="289"/>
      <c r="E363" s="289"/>
      <c r="F363" s="289"/>
      <c r="G363" s="289"/>
      <c r="H363" s="289"/>
      <c r="I363" s="289"/>
      <c r="J363" s="289"/>
      <c r="K363" s="289"/>
      <c r="L363" s="289"/>
      <c r="M363" s="289"/>
      <c r="N363" s="289">
        <f>N362</f>
        <v>12</v>
      </c>
      <c r="O363" s="289"/>
      <c r="P363" s="289"/>
      <c r="Q363" s="289"/>
      <c r="R363" s="289"/>
      <c r="S363" s="289"/>
      <c r="T363" s="289"/>
      <c r="U363" s="289"/>
      <c r="V363" s="289"/>
      <c r="W363" s="289"/>
      <c r="X363" s="289"/>
      <c r="Y363" s="405">
        <f>Y362</f>
        <v>0</v>
      </c>
      <c r="Z363" s="405">
        <f>Z362</f>
        <v>0</v>
      </c>
      <c r="AA363" s="405">
        <f t="shared" ref="AA363:AB363" si="97">AA362</f>
        <v>0</v>
      </c>
      <c r="AB363" s="405">
        <f t="shared" si="97"/>
        <v>0</v>
      </c>
      <c r="AC363" s="300"/>
    </row>
    <row r="364" spans="1:29" ht="15.5" hidden="1" outlineLevel="1">
      <c r="A364" s="505"/>
      <c r="B364" s="317"/>
      <c r="C364" s="294"/>
      <c r="D364" s="285"/>
      <c r="E364" s="285"/>
      <c r="F364" s="285"/>
      <c r="G364" s="285"/>
      <c r="H364" s="285"/>
      <c r="I364" s="285"/>
      <c r="J364" s="285"/>
      <c r="K364" s="285"/>
      <c r="L364" s="285"/>
      <c r="M364" s="285"/>
      <c r="N364" s="294"/>
      <c r="O364" s="285"/>
      <c r="P364" s="285"/>
      <c r="Q364" s="285"/>
      <c r="R364" s="285"/>
      <c r="S364" s="285"/>
      <c r="T364" s="285"/>
      <c r="U364" s="285"/>
      <c r="V364" s="285"/>
      <c r="W364" s="285"/>
      <c r="X364" s="285"/>
      <c r="Y364" s="406"/>
      <c r="Z364" s="406"/>
      <c r="AA364" s="406"/>
      <c r="AB364" s="406"/>
      <c r="AC364" s="300"/>
    </row>
    <row r="365" spans="1:29" ht="15.5" hidden="1" outlineLevel="1">
      <c r="A365" s="502">
        <v>28</v>
      </c>
      <c r="B365" s="315" t="s">
        <v>18</v>
      </c>
      <c r="C365" s="285" t="s">
        <v>582</v>
      </c>
      <c r="D365" s="289"/>
      <c r="E365" s="289"/>
      <c r="F365" s="289"/>
      <c r="G365" s="289"/>
      <c r="H365" s="289"/>
      <c r="I365" s="289"/>
      <c r="J365" s="289"/>
      <c r="K365" s="289"/>
      <c r="L365" s="289"/>
      <c r="M365" s="289"/>
      <c r="N365" s="289">
        <v>0</v>
      </c>
      <c r="O365" s="289"/>
      <c r="P365" s="289"/>
      <c r="Q365" s="289"/>
      <c r="R365" s="289"/>
      <c r="S365" s="289"/>
      <c r="T365" s="289"/>
      <c r="U365" s="289"/>
      <c r="V365" s="289"/>
      <c r="W365" s="289"/>
      <c r="X365" s="289"/>
      <c r="Y365" s="420"/>
      <c r="Z365" s="409"/>
      <c r="AA365" s="409"/>
      <c r="AB365" s="409"/>
      <c r="AC365" s="290">
        <f>SUM(Y365:AB365)</f>
        <v>0</v>
      </c>
    </row>
    <row r="366" spans="1:29" ht="15.5" hidden="1" outlineLevel="1">
      <c r="B366" s="288" t="s">
        <v>247</v>
      </c>
      <c r="C366" s="285" t="s">
        <v>575</v>
      </c>
      <c r="D366" s="289"/>
      <c r="E366" s="289"/>
      <c r="F366" s="289"/>
      <c r="G366" s="289"/>
      <c r="H366" s="289"/>
      <c r="I366" s="289"/>
      <c r="J366" s="289"/>
      <c r="K366" s="289"/>
      <c r="L366" s="289"/>
      <c r="M366" s="289"/>
      <c r="N366" s="289">
        <f>N365</f>
        <v>0</v>
      </c>
      <c r="O366" s="289"/>
      <c r="P366" s="289"/>
      <c r="Q366" s="289"/>
      <c r="R366" s="289"/>
      <c r="S366" s="289"/>
      <c r="T366" s="289"/>
      <c r="U366" s="289"/>
      <c r="V366" s="289"/>
      <c r="W366" s="289"/>
      <c r="X366" s="289"/>
      <c r="Y366" s="405">
        <f>Y365</f>
        <v>0</v>
      </c>
      <c r="Z366" s="405">
        <f>Z365</f>
        <v>0</v>
      </c>
      <c r="AA366" s="405">
        <f t="shared" ref="AA366:AB366" si="98">AA365</f>
        <v>0</v>
      </c>
      <c r="AB366" s="405">
        <f t="shared" si="98"/>
        <v>0</v>
      </c>
      <c r="AC366" s="291"/>
    </row>
    <row r="367" spans="1:29" ht="15.5" hidden="1" outlineLevel="1">
      <c r="A367" s="505"/>
      <c r="B367" s="316"/>
      <c r="C367" s="285"/>
      <c r="D367" s="285"/>
      <c r="E367" s="285"/>
      <c r="F367" s="285"/>
      <c r="G367" s="285"/>
      <c r="H367" s="285"/>
      <c r="I367" s="285"/>
      <c r="J367" s="285"/>
      <c r="K367" s="285"/>
      <c r="L367" s="285"/>
      <c r="M367" s="285"/>
      <c r="N367" s="285"/>
      <c r="O367" s="285"/>
      <c r="P367" s="285"/>
      <c r="Q367" s="285"/>
      <c r="R367" s="285"/>
      <c r="S367" s="285"/>
      <c r="T367" s="285"/>
      <c r="U367" s="285"/>
      <c r="V367" s="285"/>
      <c r="W367" s="285"/>
      <c r="X367" s="285"/>
      <c r="Y367" s="406"/>
      <c r="Z367" s="406"/>
      <c r="AA367" s="406"/>
      <c r="AB367" s="406"/>
      <c r="AC367" s="300"/>
    </row>
    <row r="368" spans="1:29" ht="15.5" hidden="1" outlineLevel="1">
      <c r="A368" s="502">
        <v>29</v>
      </c>
      <c r="B368" s="318" t="s">
        <v>19</v>
      </c>
      <c r="C368" s="285" t="s">
        <v>582</v>
      </c>
      <c r="D368" s="289"/>
      <c r="E368" s="289"/>
      <c r="F368" s="289"/>
      <c r="G368" s="289"/>
      <c r="H368" s="289"/>
      <c r="I368" s="289"/>
      <c r="J368" s="289"/>
      <c r="K368" s="289"/>
      <c r="L368" s="289"/>
      <c r="M368" s="289"/>
      <c r="N368" s="289">
        <v>0</v>
      </c>
      <c r="O368" s="289"/>
      <c r="P368" s="289"/>
      <c r="Q368" s="289"/>
      <c r="R368" s="289"/>
      <c r="S368" s="289"/>
      <c r="T368" s="289"/>
      <c r="U368" s="289"/>
      <c r="V368" s="289"/>
      <c r="W368" s="289"/>
      <c r="X368" s="289"/>
      <c r="Y368" s="420"/>
      <c r="Z368" s="409"/>
      <c r="AA368" s="409"/>
      <c r="AB368" s="409"/>
      <c r="AC368" s="290">
        <f>SUM(Y368:AB368)</f>
        <v>0</v>
      </c>
    </row>
    <row r="369" spans="1:29" ht="15.5" hidden="1" outlineLevel="1">
      <c r="B369" s="318" t="s">
        <v>247</v>
      </c>
      <c r="C369" s="285" t="s">
        <v>575</v>
      </c>
      <c r="D369" s="289"/>
      <c r="E369" s="289"/>
      <c r="F369" s="289"/>
      <c r="G369" s="289"/>
      <c r="H369" s="289"/>
      <c r="I369" s="289"/>
      <c r="J369" s="289"/>
      <c r="K369" s="289"/>
      <c r="L369" s="289"/>
      <c r="M369" s="289"/>
      <c r="N369" s="289">
        <f>N368</f>
        <v>0</v>
      </c>
      <c r="O369" s="289"/>
      <c r="P369" s="289"/>
      <c r="Q369" s="289"/>
      <c r="R369" s="289"/>
      <c r="S369" s="289"/>
      <c r="T369" s="289"/>
      <c r="U369" s="289"/>
      <c r="V369" s="289"/>
      <c r="W369" s="289"/>
      <c r="X369" s="289"/>
      <c r="Y369" s="405">
        <f>Y368</f>
        <v>0</v>
      </c>
      <c r="Z369" s="405">
        <f t="shared" ref="Z369:AB369" si="99">Z368</f>
        <v>0</v>
      </c>
      <c r="AA369" s="405">
        <f t="shared" si="99"/>
        <v>0</v>
      </c>
      <c r="AB369" s="405">
        <f t="shared" si="99"/>
        <v>0</v>
      </c>
      <c r="AC369" s="291"/>
    </row>
    <row r="370" spans="1:29" ht="15.5" hidden="1" outlineLevel="1">
      <c r="B370" s="318"/>
      <c r="C370" s="285"/>
      <c r="D370" s="285"/>
      <c r="E370" s="285"/>
      <c r="F370" s="285"/>
      <c r="G370" s="285"/>
      <c r="H370" s="285"/>
      <c r="I370" s="285"/>
      <c r="J370" s="285"/>
      <c r="K370" s="285"/>
      <c r="L370" s="285"/>
      <c r="M370" s="285"/>
      <c r="N370" s="285"/>
      <c r="O370" s="285"/>
      <c r="P370" s="285"/>
      <c r="Q370" s="285"/>
      <c r="R370" s="285"/>
      <c r="S370" s="285"/>
      <c r="T370" s="285"/>
      <c r="U370" s="285"/>
      <c r="V370" s="285"/>
      <c r="W370" s="285"/>
      <c r="X370" s="285"/>
      <c r="Y370" s="417"/>
      <c r="Z370" s="417"/>
      <c r="AA370" s="417"/>
      <c r="AB370" s="417"/>
      <c r="AC370" s="307"/>
    </row>
    <row r="371" spans="1:29" s="277" customFormat="1" ht="15.5" hidden="1" outlineLevel="1">
      <c r="A371" s="502">
        <v>30</v>
      </c>
      <c r="B371" s="318" t="s">
        <v>487</v>
      </c>
      <c r="C371" s="285" t="s">
        <v>582</v>
      </c>
      <c r="D371" s="289"/>
      <c r="E371" s="289"/>
      <c r="F371" s="289"/>
      <c r="G371" s="289"/>
      <c r="H371" s="289"/>
      <c r="I371" s="289"/>
      <c r="J371" s="289"/>
      <c r="K371" s="289"/>
      <c r="L371" s="289"/>
      <c r="M371" s="289"/>
      <c r="N371" s="289">
        <v>0</v>
      </c>
      <c r="O371" s="289"/>
      <c r="P371" s="289"/>
      <c r="Q371" s="289"/>
      <c r="R371" s="289"/>
      <c r="S371" s="289"/>
      <c r="T371" s="289"/>
      <c r="U371" s="289"/>
      <c r="V371" s="289"/>
      <c r="W371" s="289"/>
      <c r="X371" s="289"/>
      <c r="Y371" s="404"/>
      <c r="Z371" s="404"/>
      <c r="AA371" s="404"/>
      <c r="AB371" s="404"/>
      <c r="AC371" s="290">
        <f>SUM(Y371:AB371)</f>
        <v>0</v>
      </c>
    </row>
    <row r="372" spans="1:29" s="277" customFormat="1" ht="15.5" hidden="1" outlineLevel="1">
      <c r="A372" s="502"/>
      <c r="B372" s="318" t="s">
        <v>247</v>
      </c>
      <c r="C372" s="285" t="s">
        <v>575</v>
      </c>
      <c r="D372" s="289"/>
      <c r="E372" s="289"/>
      <c r="F372" s="289"/>
      <c r="G372" s="289"/>
      <c r="H372" s="289"/>
      <c r="I372" s="289"/>
      <c r="J372" s="289"/>
      <c r="K372" s="289"/>
      <c r="L372" s="289"/>
      <c r="M372" s="289"/>
      <c r="N372" s="289">
        <f>N371</f>
        <v>0</v>
      </c>
      <c r="O372" s="289"/>
      <c r="P372" s="289"/>
      <c r="Q372" s="289"/>
      <c r="R372" s="289"/>
      <c r="S372" s="289"/>
      <c r="T372" s="289"/>
      <c r="U372" s="289"/>
      <c r="V372" s="289"/>
      <c r="W372" s="289"/>
      <c r="X372" s="289"/>
      <c r="Y372" s="405">
        <f>Y371</f>
        <v>0</v>
      </c>
      <c r="Z372" s="405">
        <f t="shared" ref="Z372:AB372" si="100">Z371</f>
        <v>0</v>
      </c>
      <c r="AA372" s="405">
        <f t="shared" si="100"/>
        <v>0</v>
      </c>
      <c r="AB372" s="405">
        <f t="shared" si="100"/>
        <v>0</v>
      </c>
      <c r="AC372" s="291"/>
    </row>
    <row r="373" spans="1:29" s="277" customFormat="1" ht="15.5" hidden="1" outlineLevel="1">
      <c r="A373" s="502"/>
      <c r="B373" s="318"/>
      <c r="C373" s="285"/>
      <c r="D373" s="285"/>
      <c r="E373" s="285"/>
      <c r="F373" s="285"/>
      <c r="G373" s="285"/>
      <c r="H373" s="285"/>
      <c r="I373" s="285"/>
      <c r="J373" s="285"/>
      <c r="K373" s="285"/>
      <c r="L373" s="285"/>
      <c r="M373" s="285"/>
      <c r="N373" s="285"/>
      <c r="O373" s="285"/>
      <c r="P373" s="285"/>
      <c r="Q373" s="285"/>
      <c r="R373" s="285"/>
      <c r="S373" s="285"/>
      <c r="T373" s="285"/>
      <c r="U373" s="285"/>
      <c r="V373" s="285"/>
      <c r="W373" s="285"/>
      <c r="X373" s="285"/>
      <c r="Y373" s="406"/>
      <c r="Z373" s="406"/>
      <c r="AA373" s="406"/>
      <c r="AB373" s="406"/>
      <c r="AC373" s="307"/>
    </row>
    <row r="374" spans="1:29" s="277" customFormat="1" ht="15.5" hidden="1" outlineLevel="1">
      <c r="A374" s="502"/>
      <c r="B374" s="282" t="s">
        <v>488</v>
      </c>
      <c r="C374" s="285"/>
      <c r="D374" s="285"/>
      <c r="E374" s="285"/>
      <c r="F374" s="285"/>
      <c r="G374" s="285"/>
      <c r="H374" s="285"/>
      <c r="I374" s="285"/>
      <c r="J374" s="285"/>
      <c r="K374" s="285"/>
      <c r="L374" s="285"/>
      <c r="M374" s="285"/>
      <c r="N374" s="285"/>
      <c r="O374" s="285"/>
      <c r="P374" s="285"/>
      <c r="Q374" s="285"/>
      <c r="R374" s="285"/>
      <c r="S374" s="285"/>
      <c r="T374" s="285"/>
      <c r="U374" s="285"/>
      <c r="V374" s="285"/>
      <c r="W374" s="285"/>
      <c r="X374" s="285"/>
      <c r="Y374" s="406"/>
      <c r="Z374" s="406"/>
      <c r="AA374" s="406"/>
      <c r="AB374" s="406"/>
      <c r="AC374" s="307"/>
    </row>
    <row r="375" spans="1:29" s="277" customFormat="1" ht="15.5" hidden="1" outlineLevel="1">
      <c r="A375" s="502">
        <v>31</v>
      </c>
      <c r="B375" s="318" t="s">
        <v>489</v>
      </c>
      <c r="C375" s="285" t="s">
        <v>582</v>
      </c>
      <c r="D375" s="289"/>
      <c r="E375" s="289"/>
      <c r="F375" s="289"/>
      <c r="G375" s="289"/>
      <c r="H375" s="289"/>
      <c r="I375" s="289"/>
      <c r="J375" s="289"/>
      <c r="K375" s="289"/>
      <c r="L375" s="289"/>
      <c r="M375" s="289"/>
      <c r="N375" s="289">
        <v>0</v>
      </c>
      <c r="O375" s="289"/>
      <c r="P375" s="289"/>
      <c r="Q375" s="289"/>
      <c r="R375" s="289"/>
      <c r="S375" s="289"/>
      <c r="T375" s="289"/>
      <c r="U375" s="289"/>
      <c r="V375" s="289"/>
      <c r="W375" s="289"/>
      <c r="X375" s="289"/>
      <c r="Y375" s="404"/>
      <c r="Z375" s="404"/>
      <c r="AA375" s="404"/>
      <c r="AB375" s="404"/>
      <c r="AC375" s="290">
        <f>SUM(Y375:AB375)</f>
        <v>0</v>
      </c>
    </row>
    <row r="376" spans="1:29" s="277" customFormat="1" ht="15.5" hidden="1" outlineLevel="1">
      <c r="A376" s="502"/>
      <c r="B376" s="318" t="s">
        <v>247</v>
      </c>
      <c r="C376" s="285" t="s">
        <v>575</v>
      </c>
      <c r="D376" s="289"/>
      <c r="E376" s="289"/>
      <c r="F376" s="289"/>
      <c r="G376" s="289"/>
      <c r="H376" s="289"/>
      <c r="I376" s="289"/>
      <c r="J376" s="289"/>
      <c r="K376" s="289"/>
      <c r="L376" s="289"/>
      <c r="M376" s="289"/>
      <c r="N376" s="289">
        <f>N375</f>
        <v>0</v>
      </c>
      <c r="O376" s="289"/>
      <c r="P376" s="289"/>
      <c r="Q376" s="289"/>
      <c r="R376" s="289"/>
      <c r="S376" s="289"/>
      <c r="T376" s="289"/>
      <c r="U376" s="289"/>
      <c r="V376" s="289"/>
      <c r="W376" s="289"/>
      <c r="X376" s="289"/>
      <c r="Y376" s="405">
        <f>Y375</f>
        <v>0</v>
      </c>
      <c r="Z376" s="405">
        <f t="shared" ref="Z376:AB376" si="101">Z375</f>
        <v>0</v>
      </c>
      <c r="AA376" s="405">
        <f t="shared" si="101"/>
        <v>0</v>
      </c>
      <c r="AB376" s="405">
        <f t="shared" si="101"/>
        <v>0</v>
      </c>
      <c r="AC376" s="291"/>
    </row>
    <row r="377" spans="1:29" s="277" customFormat="1" ht="15.5" hidden="1" outlineLevel="1">
      <c r="A377" s="502"/>
      <c r="B377" s="318"/>
      <c r="C377" s="285"/>
      <c r="D377" s="285"/>
      <c r="E377" s="285"/>
      <c r="F377" s="285"/>
      <c r="G377" s="285"/>
      <c r="H377" s="285"/>
      <c r="I377" s="285"/>
      <c r="J377" s="285"/>
      <c r="K377" s="285"/>
      <c r="L377" s="285"/>
      <c r="M377" s="285"/>
      <c r="N377" s="285"/>
      <c r="O377" s="285"/>
      <c r="P377" s="285"/>
      <c r="Q377" s="285"/>
      <c r="R377" s="285"/>
      <c r="S377" s="285"/>
      <c r="T377" s="285"/>
      <c r="U377" s="285"/>
      <c r="V377" s="285"/>
      <c r="W377" s="285"/>
      <c r="X377" s="285"/>
      <c r="Y377" s="406"/>
      <c r="Z377" s="406"/>
      <c r="AA377" s="406"/>
      <c r="AB377" s="406"/>
      <c r="AC377" s="307"/>
    </row>
    <row r="378" spans="1:29" s="277" customFormat="1" ht="15.5" hidden="1" outlineLevel="1">
      <c r="A378" s="502">
        <v>32</v>
      </c>
      <c r="B378" s="318" t="s">
        <v>490</v>
      </c>
      <c r="C378" s="285" t="s">
        <v>582</v>
      </c>
      <c r="D378" s="289"/>
      <c r="E378" s="289"/>
      <c r="F378" s="289"/>
      <c r="G378" s="289"/>
      <c r="H378" s="289"/>
      <c r="I378" s="289"/>
      <c r="J378" s="289"/>
      <c r="K378" s="289"/>
      <c r="L378" s="289"/>
      <c r="M378" s="289"/>
      <c r="N378" s="289">
        <v>0</v>
      </c>
      <c r="O378" s="289"/>
      <c r="P378" s="289"/>
      <c r="Q378" s="289"/>
      <c r="R378" s="289"/>
      <c r="S378" s="289"/>
      <c r="T378" s="289"/>
      <c r="U378" s="289"/>
      <c r="V378" s="289"/>
      <c r="W378" s="289"/>
      <c r="X378" s="289"/>
      <c r="Y378" s="404"/>
      <c r="Z378" s="404"/>
      <c r="AA378" s="404"/>
      <c r="AB378" s="404"/>
      <c r="AC378" s="290">
        <f>SUM(Y378:AB378)</f>
        <v>0</v>
      </c>
    </row>
    <row r="379" spans="1:29" s="277" customFormat="1" ht="15.5" hidden="1" outlineLevel="1">
      <c r="A379" s="502"/>
      <c r="B379" s="318" t="s">
        <v>247</v>
      </c>
      <c r="C379" s="285" t="s">
        <v>575</v>
      </c>
      <c r="D379" s="289"/>
      <c r="E379" s="289"/>
      <c r="F379" s="289"/>
      <c r="G379" s="289"/>
      <c r="H379" s="289"/>
      <c r="I379" s="289"/>
      <c r="J379" s="289"/>
      <c r="K379" s="289"/>
      <c r="L379" s="289"/>
      <c r="M379" s="289"/>
      <c r="N379" s="289">
        <f>N378</f>
        <v>0</v>
      </c>
      <c r="O379" s="289"/>
      <c r="P379" s="289"/>
      <c r="Q379" s="289"/>
      <c r="R379" s="289"/>
      <c r="S379" s="289"/>
      <c r="T379" s="289"/>
      <c r="U379" s="289"/>
      <c r="V379" s="289"/>
      <c r="W379" s="289"/>
      <c r="X379" s="289"/>
      <c r="Y379" s="405">
        <f>Y378</f>
        <v>0</v>
      </c>
      <c r="Z379" s="405">
        <f t="shared" ref="Z379:AB379" si="102">Z378</f>
        <v>0</v>
      </c>
      <c r="AA379" s="405">
        <f t="shared" si="102"/>
        <v>0</v>
      </c>
      <c r="AB379" s="405">
        <f t="shared" si="102"/>
        <v>0</v>
      </c>
      <c r="AC379" s="291"/>
    </row>
    <row r="380" spans="1:29" s="277" customFormat="1" ht="15.5" hidden="1" outlineLevel="1">
      <c r="A380" s="502"/>
      <c r="B380" s="318"/>
      <c r="C380" s="285"/>
      <c r="D380" s="285"/>
      <c r="E380" s="285"/>
      <c r="F380" s="285"/>
      <c r="G380" s="285"/>
      <c r="H380" s="285"/>
      <c r="I380" s="285"/>
      <c r="J380" s="285"/>
      <c r="K380" s="285"/>
      <c r="L380" s="285"/>
      <c r="M380" s="285"/>
      <c r="N380" s="285"/>
      <c r="O380" s="285"/>
      <c r="P380" s="285"/>
      <c r="Q380" s="285"/>
      <c r="R380" s="285"/>
      <c r="S380" s="285"/>
      <c r="T380" s="285"/>
      <c r="U380" s="285"/>
      <c r="V380" s="285"/>
      <c r="W380" s="285"/>
      <c r="X380" s="285"/>
      <c r="Y380" s="406"/>
      <c r="Z380" s="406"/>
      <c r="AA380" s="406"/>
      <c r="AB380" s="406"/>
      <c r="AC380" s="307"/>
    </row>
    <row r="381" spans="1:29" s="277" customFormat="1" ht="15.5" hidden="1" outlineLevel="1">
      <c r="A381" s="502">
        <v>33</v>
      </c>
      <c r="B381" s="318" t="s">
        <v>491</v>
      </c>
      <c r="C381" s="285" t="s">
        <v>582</v>
      </c>
      <c r="D381" s="289"/>
      <c r="E381" s="289"/>
      <c r="F381" s="289"/>
      <c r="G381" s="289"/>
      <c r="H381" s="289"/>
      <c r="I381" s="289"/>
      <c r="J381" s="289"/>
      <c r="K381" s="289"/>
      <c r="L381" s="289"/>
      <c r="M381" s="289"/>
      <c r="N381" s="289">
        <v>12</v>
      </c>
      <c r="O381" s="289"/>
      <c r="P381" s="289"/>
      <c r="Q381" s="289"/>
      <c r="R381" s="289"/>
      <c r="S381" s="289"/>
      <c r="T381" s="289"/>
      <c r="U381" s="289"/>
      <c r="V381" s="289"/>
      <c r="W381" s="289"/>
      <c r="X381" s="289"/>
      <c r="Y381" s="404"/>
      <c r="Z381" s="404"/>
      <c r="AA381" s="404"/>
      <c r="AB381" s="404"/>
      <c r="AC381" s="290">
        <f>SUM(Y381:AB381)</f>
        <v>0</v>
      </c>
    </row>
    <row r="382" spans="1:29" s="277" customFormat="1" ht="15.5" hidden="1" outlineLevel="1">
      <c r="A382" s="502"/>
      <c r="B382" s="318" t="s">
        <v>247</v>
      </c>
      <c r="C382" s="285" t="s">
        <v>575</v>
      </c>
      <c r="D382" s="289"/>
      <c r="E382" s="289"/>
      <c r="F382" s="289"/>
      <c r="G382" s="289"/>
      <c r="H382" s="289"/>
      <c r="I382" s="289"/>
      <c r="J382" s="289"/>
      <c r="K382" s="289"/>
      <c r="L382" s="289"/>
      <c r="M382" s="289"/>
      <c r="N382" s="289">
        <f>N381</f>
        <v>12</v>
      </c>
      <c r="O382" s="289"/>
      <c r="P382" s="289"/>
      <c r="Q382" s="289"/>
      <c r="R382" s="289"/>
      <c r="S382" s="289"/>
      <c r="T382" s="289"/>
      <c r="U382" s="289"/>
      <c r="V382" s="289"/>
      <c r="W382" s="289"/>
      <c r="X382" s="289"/>
      <c r="Y382" s="405">
        <f>Y381</f>
        <v>0</v>
      </c>
      <c r="Z382" s="405">
        <f t="shared" ref="Z382:AB382" si="103">Z381</f>
        <v>0</v>
      </c>
      <c r="AA382" s="405">
        <f t="shared" si="103"/>
        <v>0</v>
      </c>
      <c r="AB382" s="405">
        <f t="shared" si="103"/>
        <v>0</v>
      </c>
      <c r="AC382" s="291"/>
    </row>
    <row r="383" spans="1:29" ht="15.5" hidden="1" outlineLevel="1">
      <c r="B383" s="309"/>
      <c r="C383" s="319"/>
      <c r="D383" s="320"/>
      <c r="E383" s="320"/>
      <c r="F383" s="320"/>
      <c r="G383" s="320"/>
      <c r="H383" s="320"/>
      <c r="I383" s="320"/>
      <c r="J383" s="320"/>
      <c r="K383" s="320"/>
      <c r="L383" s="320"/>
      <c r="M383" s="320"/>
      <c r="N383" s="320"/>
      <c r="O383" s="320"/>
      <c r="P383" s="320"/>
      <c r="Q383" s="320"/>
      <c r="R383" s="320"/>
      <c r="S383" s="320"/>
      <c r="T383" s="320"/>
      <c r="U383" s="320"/>
      <c r="V383" s="320"/>
      <c r="W383" s="320"/>
      <c r="X383" s="320"/>
      <c r="Y383" s="295"/>
      <c r="Z383" s="295"/>
      <c r="AA383" s="295"/>
      <c r="AB383" s="295"/>
      <c r="AC383" s="300"/>
    </row>
    <row r="384" spans="1:29" ht="15.5" collapsed="1">
      <c r="B384" s="321" t="s">
        <v>248</v>
      </c>
      <c r="C384" s="323"/>
      <c r="D384" s="323">
        <f>SUM(D279:D382)</f>
        <v>0</v>
      </c>
      <c r="E384" s="323"/>
      <c r="F384" s="323"/>
      <c r="G384" s="323"/>
      <c r="H384" s="323"/>
      <c r="I384" s="323"/>
      <c r="J384" s="323"/>
      <c r="K384" s="323"/>
      <c r="L384" s="323"/>
      <c r="M384" s="323"/>
      <c r="N384" s="323"/>
      <c r="O384" s="323">
        <f>SUM(O279:O382)</f>
        <v>0</v>
      </c>
      <c r="P384" s="323"/>
      <c r="Q384" s="323"/>
      <c r="R384" s="323"/>
      <c r="S384" s="323"/>
      <c r="T384" s="323"/>
      <c r="U384" s="323"/>
      <c r="V384" s="323"/>
      <c r="W384" s="323"/>
      <c r="X384" s="323"/>
      <c r="Y384" s="323">
        <f>IF(Y278="kWh",SUMPRODUCT(D279:D382,Y279:Y382))</f>
        <v>0</v>
      </c>
      <c r="Z384" s="323">
        <f>IF(Z278="kWh",SUMPRODUCT(D279:D382,Z279:Z382))</f>
        <v>0</v>
      </c>
      <c r="AA384" s="323">
        <f>IF(AA278="kW",SUMPRODUCT(N279:N382,O279:O382,AA279:AA382),SUMPRODUCT(D279:D382,AA279:AA382))</f>
        <v>0</v>
      </c>
      <c r="AB384" s="323">
        <f>IF(AB278="kW",SUMPRODUCT(N279:N382,O279:O382,AB279:AB382),SUMPRODUCT(D279:D382,AB279:AB382))</f>
        <v>0</v>
      </c>
      <c r="AC384" s="324"/>
    </row>
    <row r="385" spans="1:29" ht="15.5">
      <c r="B385" s="385" t="s">
        <v>249</v>
      </c>
      <c r="C385" s="386"/>
      <c r="D385" s="386"/>
      <c r="E385" s="386"/>
      <c r="F385" s="386"/>
      <c r="G385" s="386"/>
      <c r="H385" s="386"/>
      <c r="I385" s="386"/>
      <c r="J385" s="386"/>
      <c r="K385" s="386"/>
      <c r="L385" s="386"/>
      <c r="M385" s="386"/>
      <c r="N385" s="386"/>
      <c r="O385" s="386"/>
      <c r="P385" s="386"/>
      <c r="Q385" s="386"/>
      <c r="R385" s="386"/>
      <c r="S385" s="386"/>
      <c r="T385" s="386"/>
      <c r="U385" s="386"/>
      <c r="V385" s="386"/>
      <c r="W385" s="386"/>
      <c r="X385" s="386"/>
      <c r="Y385" s="322">
        <f>HLOOKUP(Y277,'2. LRAMVA Threshold'!$B$42:$L$53,5,FALSE)</f>
        <v>0</v>
      </c>
      <c r="Z385" s="322">
        <f>HLOOKUP(Z277,'2. LRAMVA Threshold'!$B$42:$L$53,5,FALSE)</f>
        <v>0</v>
      </c>
      <c r="AA385" s="322">
        <f>HLOOKUP(AA277,'2. LRAMVA Threshold'!$B$42:$L$53,5,FALSE)</f>
        <v>0</v>
      </c>
      <c r="AB385" s="322">
        <f>HLOOKUP(AB277,'2. LRAMVA Threshold'!$B$42:$L$53,5,FALSE)</f>
        <v>0</v>
      </c>
      <c r="AC385" s="387"/>
    </row>
    <row r="386" spans="1:29" ht="15.5">
      <c r="B386" s="388"/>
      <c r="C386" s="389"/>
      <c r="D386" s="390"/>
      <c r="E386" s="390"/>
      <c r="F386" s="390"/>
      <c r="G386" s="390"/>
      <c r="H386" s="390"/>
      <c r="I386" s="390"/>
      <c r="J386" s="390"/>
      <c r="K386" s="390"/>
      <c r="L386" s="390"/>
      <c r="M386" s="390"/>
      <c r="N386" s="390"/>
      <c r="O386" s="391"/>
      <c r="P386" s="390"/>
      <c r="Q386" s="390"/>
      <c r="R386" s="390"/>
      <c r="S386" s="392"/>
      <c r="T386" s="392"/>
      <c r="U386" s="392"/>
      <c r="V386" s="392"/>
      <c r="W386" s="390"/>
      <c r="X386" s="390"/>
      <c r="Y386" s="393"/>
      <c r="Z386" s="393"/>
      <c r="AA386" s="393"/>
      <c r="AB386" s="393"/>
      <c r="AC386" s="394"/>
    </row>
    <row r="387" spans="1:29" ht="15.5">
      <c r="B387" s="318" t="s">
        <v>164</v>
      </c>
      <c r="C387" s="332"/>
      <c r="D387" s="332"/>
      <c r="E387" s="370"/>
      <c r="F387" s="370"/>
      <c r="G387" s="370"/>
      <c r="H387" s="370"/>
      <c r="I387" s="370"/>
      <c r="J387" s="370"/>
      <c r="K387" s="370"/>
      <c r="L387" s="370"/>
      <c r="M387" s="370"/>
      <c r="N387" s="370"/>
      <c r="O387" s="285"/>
      <c r="P387" s="334"/>
      <c r="Q387" s="334"/>
      <c r="R387" s="334"/>
      <c r="S387" s="333"/>
      <c r="T387" s="333"/>
      <c r="U387" s="333"/>
      <c r="V387" s="333"/>
      <c r="W387" s="334"/>
      <c r="X387" s="334"/>
      <c r="Y387" s="335">
        <f>HLOOKUP(Y$20,'3.  Distribution Rates'!$C$122:$P$133,5,FALSE)</f>
        <v>1.9900000000000001E-2</v>
      </c>
      <c r="Z387" s="335">
        <f>HLOOKUP(Z$20,'3.  Distribution Rates'!$C$122:$P$133,5,FALSE)</f>
        <v>1.5699999999999999E-2</v>
      </c>
      <c r="AA387" s="335">
        <f>HLOOKUP(AA$20,'3.  Distribution Rates'!$C$122:$P$133,5,FALSE)</f>
        <v>3.0550999999999999</v>
      </c>
      <c r="AB387" s="335">
        <f>HLOOKUP(AB$20,'3.  Distribution Rates'!$C$122:$P$133,5,FALSE)</f>
        <v>8.5136000000000003</v>
      </c>
      <c r="AC387" s="395"/>
    </row>
    <row r="388" spans="1:29" ht="15.5">
      <c r="B388" s="318" t="s">
        <v>155</v>
      </c>
      <c r="C388" s="339"/>
      <c r="D388" s="303"/>
      <c r="E388" s="273"/>
      <c r="F388" s="273"/>
      <c r="G388" s="273"/>
      <c r="H388" s="273"/>
      <c r="I388" s="273"/>
      <c r="J388" s="273"/>
      <c r="K388" s="273"/>
      <c r="L388" s="273"/>
      <c r="M388" s="273"/>
      <c r="N388" s="273"/>
      <c r="O388" s="285"/>
      <c r="P388" s="273"/>
      <c r="Q388" s="273"/>
      <c r="R388" s="273"/>
      <c r="S388" s="303"/>
      <c r="T388" s="303"/>
      <c r="U388" s="303"/>
      <c r="V388" s="303"/>
      <c r="W388" s="273"/>
      <c r="X388" s="273"/>
      <c r="Y388" s="372">
        <f t="shared" ref="Y388:AB388" si="104">Y136*Y387</f>
        <v>0</v>
      </c>
      <c r="Z388" s="372">
        <f t="shared" si="104"/>
        <v>0</v>
      </c>
      <c r="AA388" s="372">
        <f t="shared" si="104"/>
        <v>0</v>
      </c>
      <c r="AB388" s="372">
        <f t="shared" si="104"/>
        <v>0</v>
      </c>
      <c r="AC388" s="617">
        <f>SUM(Y388:AB388)</f>
        <v>0</v>
      </c>
    </row>
    <row r="389" spans="1:29" ht="15.5">
      <c r="B389" s="318" t="s">
        <v>156</v>
      </c>
      <c r="C389" s="339"/>
      <c r="D389" s="303"/>
      <c r="E389" s="273"/>
      <c r="F389" s="273"/>
      <c r="G389" s="273"/>
      <c r="H389" s="273"/>
      <c r="I389" s="273"/>
      <c r="J389" s="273"/>
      <c r="K389" s="273"/>
      <c r="L389" s="273"/>
      <c r="M389" s="273"/>
      <c r="N389" s="273"/>
      <c r="O389" s="285"/>
      <c r="P389" s="273"/>
      <c r="Q389" s="273"/>
      <c r="R389" s="273"/>
      <c r="S389" s="303"/>
      <c r="T389" s="303"/>
      <c r="U389" s="303"/>
      <c r="V389" s="303"/>
      <c r="W389" s="273"/>
      <c r="X389" s="273"/>
      <c r="Y389" s="372">
        <f t="shared" ref="Y389:AB389" si="105">Y265*Y387</f>
        <v>0</v>
      </c>
      <c r="Z389" s="372">
        <f t="shared" si="105"/>
        <v>0</v>
      </c>
      <c r="AA389" s="372">
        <f t="shared" si="105"/>
        <v>0</v>
      </c>
      <c r="AB389" s="372">
        <f t="shared" si="105"/>
        <v>0</v>
      </c>
      <c r="AC389" s="617">
        <f>SUM(Y389:AB389)</f>
        <v>0</v>
      </c>
    </row>
    <row r="390" spans="1:29" ht="15.5">
      <c r="B390" s="318" t="s">
        <v>157</v>
      </c>
      <c r="C390" s="339"/>
      <c r="D390" s="303"/>
      <c r="E390" s="273"/>
      <c r="F390" s="273"/>
      <c r="G390" s="273"/>
      <c r="H390" s="273"/>
      <c r="I390" s="273"/>
      <c r="J390" s="273"/>
      <c r="K390" s="273"/>
      <c r="L390" s="273"/>
      <c r="M390" s="273"/>
      <c r="N390" s="273"/>
      <c r="O390" s="285"/>
      <c r="P390" s="273"/>
      <c r="Q390" s="273"/>
      <c r="R390" s="273"/>
      <c r="S390" s="303"/>
      <c r="T390" s="303"/>
      <c r="U390" s="303"/>
      <c r="V390" s="303"/>
      <c r="W390" s="273"/>
      <c r="X390" s="273"/>
      <c r="Y390" s="372">
        <f>Y384*Y387</f>
        <v>0</v>
      </c>
      <c r="Z390" s="372">
        <f t="shared" ref="Z390:AB390" si="106">Z384*Z387</f>
        <v>0</v>
      </c>
      <c r="AA390" s="372">
        <f t="shared" si="106"/>
        <v>0</v>
      </c>
      <c r="AB390" s="372">
        <f t="shared" si="106"/>
        <v>0</v>
      </c>
      <c r="AC390" s="617">
        <f>SUM(Y390:AB390)</f>
        <v>0</v>
      </c>
    </row>
    <row r="391" spans="1:29" s="374" customFormat="1" ht="15.5">
      <c r="A391" s="504"/>
      <c r="B391" s="343" t="s">
        <v>255</v>
      </c>
      <c r="C391" s="339"/>
      <c r="D391" s="330"/>
      <c r="E391" s="328"/>
      <c r="F391" s="328"/>
      <c r="G391" s="328"/>
      <c r="H391" s="328"/>
      <c r="I391" s="328"/>
      <c r="J391" s="328"/>
      <c r="K391" s="328"/>
      <c r="L391" s="328"/>
      <c r="M391" s="328"/>
      <c r="N391" s="328"/>
      <c r="O391" s="294"/>
      <c r="P391" s="328"/>
      <c r="Q391" s="328"/>
      <c r="R391" s="328"/>
      <c r="S391" s="330"/>
      <c r="T391" s="330"/>
      <c r="U391" s="330"/>
      <c r="V391" s="330"/>
      <c r="W391" s="328"/>
      <c r="X391" s="328"/>
      <c r="Y391" s="340">
        <f>SUM(Y388:Y390)</f>
        <v>0</v>
      </c>
      <c r="Z391" s="340">
        <f>SUM(Z388:Z390)</f>
        <v>0</v>
      </c>
      <c r="AA391" s="340">
        <f t="shared" ref="AA391:AB391" si="107">SUM(AA388:AA390)</f>
        <v>0</v>
      </c>
      <c r="AB391" s="340">
        <f t="shared" si="107"/>
        <v>0</v>
      </c>
      <c r="AC391" s="401">
        <f>SUM(AC388:AC390)</f>
        <v>0</v>
      </c>
    </row>
    <row r="392" spans="1:29" s="374" customFormat="1" ht="15.5">
      <c r="A392" s="504"/>
      <c r="B392" s="343" t="s">
        <v>250</v>
      </c>
      <c r="C392" s="339"/>
      <c r="D392" s="344"/>
      <c r="E392" s="328"/>
      <c r="F392" s="328"/>
      <c r="G392" s="328"/>
      <c r="H392" s="328"/>
      <c r="I392" s="328"/>
      <c r="J392" s="328"/>
      <c r="K392" s="328"/>
      <c r="L392" s="328"/>
      <c r="M392" s="328"/>
      <c r="N392" s="328"/>
      <c r="O392" s="294"/>
      <c r="P392" s="328"/>
      <c r="Q392" s="328"/>
      <c r="R392" s="328"/>
      <c r="S392" s="330"/>
      <c r="T392" s="330"/>
      <c r="U392" s="330"/>
      <c r="V392" s="330"/>
      <c r="W392" s="328"/>
      <c r="X392" s="328"/>
      <c r="Y392" s="341">
        <f t="shared" ref="Y392:AB392" si="108">Y385*Y387</f>
        <v>0</v>
      </c>
      <c r="Z392" s="341">
        <f t="shared" si="108"/>
        <v>0</v>
      </c>
      <c r="AA392" s="341">
        <f t="shared" si="108"/>
        <v>0</v>
      </c>
      <c r="AB392" s="341">
        <f t="shared" si="108"/>
        <v>0</v>
      </c>
      <c r="AC392" s="401">
        <f>SUM(Y392:AB392)</f>
        <v>0</v>
      </c>
    </row>
    <row r="393" spans="1:29" ht="15.75" customHeight="1">
      <c r="A393" s="504"/>
      <c r="B393" s="343" t="s">
        <v>262</v>
      </c>
      <c r="C393" s="339"/>
      <c r="D393" s="344"/>
      <c r="E393" s="328"/>
      <c r="F393" s="328"/>
      <c r="G393" s="328"/>
      <c r="H393" s="328"/>
      <c r="I393" s="328"/>
      <c r="J393" s="328"/>
      <c r="K393" s="328"/>
      <c r="L393" s="328"/>
      <c r="M393" s="328"/>
      <c r="N393" s="328"/>
      <c r="O393" s="294"/>
      <c r="P393" s="328"/>
      <c r="Q393" s="328"/>
      <c r="R393" s="328"/>
      <c r="S393" s="344"/>
      <c r="T393" s="344"/>
      <c r="U393" s="344"/>
      <c r="V393" s="344"/>
      <c r="W393" s="328"/>
      <c r="X393" s="328"/>
      <c r="Y393" s="294"/>
      <c r="Z393" s="345"/>
      <c r="AA393" s="345"/>
      <c r="AB393" s="345"/>
      <c r="AC393" s="401">
        <f>AC391-AC392</f>
        <v>0</v>
      </c>
    </row>
    <row r="394" spans="1:29" ht="15.5">
      <c r="B394" s="318"/>
      <c r="C394" s="344"/>
      <c r="D394" s="344"/>
      <c r="E394" s="328"/>
      <c r="F394" s="328"/>
      <c r="G394" s="328"/>
      <c r="H394" s="328"/>
      <c r="I394" s="328"/>
      <c r="J394" s="328"/>
      <c r="K394" s="328"/>
      <c r="L394" s="328"/>
      <c r="M394" s="328"/>
      <c r="N394" s="328"/>
      <c r="O394" s="294"/>
      <c r="P394" s="328"/>
      <c r="Q394" s="328"/>
      <c r="R394" s="328"/>
      <c r="S394" s="344"/>
      <c r="T394" s="339"/>
      <c r="U394" s="344"/>
      <c r="V394" s="344"/>
      <c r="W394" s="328"/>
      <c r="X394" s="328"/>
      <c r="Y394" s="249"/>
      <c r="Z394" s="249"/>
      <c r="AA394" s="249"/>
      <c r="AB394" s="249"/>
      <c r="AC394" s="347"/>
    </row>
    <row r="395" spans="1:29" ht="15.5">
      <c r="B395" s="318" t="s">
        <v>71</v>
      </c>
      <c r="C395" s="350"/>
      <c r="D395" s="273"/>
      <c r="E395" s="273"/>
      <c r="F395" s="273"/>
      <c r="G395" s="273"/>
      <c r="H395" s="273"/>
      <c r="I395" s="273"/>
      <c r="J395" s="273"/>
      <c r="K395" s="273"/>
      <c r="L395" s="273"/>
      <c r="M395" s="273"/>
      <c r="N395" s="273"/>
      <c r="O395" s="351"/>
      <c r="P395" s="273"/>
      <c r="Q395" s="273"/>
      <c r="R395" s="273"/>
      <c r="S395" s="298"/>
      <c r="T395" s="303"/>
      <c r="U395" s="303"/>
      <c r="V395" s="273"/>
      <c r="W395" s="273"/>
      <c r="X395" s="303"/>
      <c r="Y395" s="285">
        <f>SUMPRODUCT(E279:E382,Y279:Y382)</f>
        <v>0</v>
      </c>
      <c r="Z395" s="285">
        <f>SUMPRODUCT(E279:E382,Z279:Z382)</f>
        <v>0</v>
      </c>
      <c r="AA395" s="285">
        <f>IF(AA278="kW",SUMPRODUCT(N279:N382,P279:P382,AA279:AA382),SUMPRODUCT(E279:E382,AA279:AA382))</f>
        <v>0</v>
      </c>
      <c r="AB395" s="285">
        <f>IF(AB278="kW",SUMPRODUCT(N279:N382,P279:P382,AB279:AB382),SUMPRODUCT(E279:E382,AB279:AB382))</f>
        <v>0</v>
      </c>
      <c r="AC395" s="331"/>
    </row>
    <row r="396" spans="1:29" ht="15.5">
      <c r="B396" s="318" t="s">
        <v>193</v>
      </c>
      <c r="C396" s="350"/>
      <c r="D396" s="273"/>
      <c r="E396" s="273"/>
      <c r="F396" s="273"/>
      <c r="G396" s="273"/>
      <c r="H396" s="273"/>
      <c r="I396" s="273"/>
      <c r="J396" s="273"/>
      <c r="K396" s="273"/>
      <c r="L396" s="273"/>
      <c r="M396" s="273"/>
      <c r="N396" s="273"/>
      <c r="O396" s="351"/>
      <c r="P396" s="273"/>
      <c r="Q396" s="273"/>
      <c r="R396" s="273"/>
      <c r="S396" s="298"/>
      <c r="T396" s="303"/>
      <c r="U396" s="303"/>
      <c r="V396" s="273"/>
      <c r="W396" s="273"/>
      <c r="X396" s="303"/>
      <c r="Y396" s="285">
        <f>SUMPRODUCT(F279:F382,Y279:Y382)</f>
        <v>0</v>
      </c>
      <c r="Z396" s="285">
        <f>SUMPRODUCT(F279:F382,Z279:Z382)</f>
        <v>0</v>
      </c>
      <c r="AA396" s="285">
        <f>IF(AA278="kW",SUMPRODUCT(N279:N382,Q279:Q382,AA279:AA382),SUMPRODUCT(F279:F382,AA279:AA382))</f>
        <v>0</v>
      </c>
      <c r="AB396" s="285">
        <f>IF(AB278="kW",SUMPRODUCT(N279:N382,Q279:Q382,AB279:AB382),SUMPRODUCT(F279:F382,AB279:AB382))</f>
        <v>0</v>
      </c>
      <c r="AC396" s="331"/>
    </row>
    <row r="397" spans="1:29" ht="15.5">
      <c r="B397" s="318" t="s">
        <v>194</v>
      </c>
      <c r="C397" s="350"/>
      <c r="D397" s="273"/>
      <c r="E397" s="273"/>
      <c r="F397" s="273"/>
      <c r="G397" s="273"/>
      <c r="H397" s="273"/>
      <c r="I397" s="273"/>
      <c r="J397" s="273"/>
      <c r="K397" s="273"/>
      <c r="L397" s="273"/>
      <c r="M397" s="273"/>
      <c r="N397" s="273"/>
      <c r="O397" s="351"/>
      <c r="P397" s="273"/>
      <c r="Q397" s="273"/>
      <c r="R397" s="273"/>
      <c r="S397" s="298"/>
      <c r="T397" s="303"/>
      <c r="U397" s="303"/>
      <c r="V397" s="273"/>
      <c r="W397" s="273"/>
      <c r="X397" s="303"/>
      <c r="Y397" s="285">
        <f>SUMPRODUCT(G279:G382,Y279:Y382)</f>
        <v>0</v>
      </c>
      <c r="Z397" s="285">
        <f>SUMPRODUCT(G279:G382,Z279:Z382)</f>
        <v>0</v>
      </c>
      <c r="AA397" s="285">
        <f>IF(AA278="kW",SUMPRODUCT(N279:N382,R279:R382,AA279:AA382),SUMPRODUCT(G279:G382,AA279:AA382))</f>
        <v>0</v>
      </c>
      <c r="AB397" s="285">
        <f>IF(AB278="kW",SUMPRODUCT(N279:N382,R279:R382,AB279:AB382),SUMPRODUCT(G279:G382,AB279:AB382))</f>
        <v>0</v>
      </c>
      <c r="AC397" s="331"/>
    </row>
    <row r="398" spans="1:29" ht="15.5">
      <c r="B398" s="318" t="s">
        <v>195</v>
      </c>
      <c r="C398" s="350"/>
      <c r="D398" s="273"/>
      <c r="E398" s="273"/>
      <c r="F398" s="273"/>
      <c r="G398" s="273"/>
      <c r="H398" s="273"/>
      <c r="I398" s="273"/>
      <c r="J398" s="273"/>
      <c r="K398" s="273"/>
      <c r="L398" s="273"/>
      <c r="M398" s="273"/>
      <c r="N398" s="273"/>
      <c r="O398" s="351"/>
      <c r="P398" s="273"/>
      <c r="Q398" s="273"/>
      <c r="R398" s="273"/>
      <c r="S398" s="298"/>
      <c r="T398" s="303"/>
      <c r="U398" s="303"/>
      <c r="V398" s="273"/>
      <c r="W398" s="273"/>
      <c r="X398" s="303"/>
      <c r="Y398" s="285">
        <f>SUMPRODUCT(H279:H382,Y279:Y382)</f>
        <v>0</v>
      </c>
      <c r="Z398" s="285">
        <f>SUMPRODUCT(H279:H382,Z279:Z382)</f>
        <v>0</v>
      </c>
      <c r="AA398" s="285">
        <f>IF(AA278="kW",SUMPRODUCT(N279:N382,S279:S382,AA279:AA382),SUMPRODUCT(H279:H382,AA279:AA382))</f>
        <v>0</v>
      </c>
      <c r="AB398" s="285">
        <f>IF(AB278="kW",SUMPRODUCT(N279:N382,S279:S382,AB279:AB382),SUMPRODUCT(H279:H382,AB279:AB382))</f>
        <v>0</v>
      </c>
      <c r="AC398" s="331"/>
    </row>
    <row r="399" spans="1:29" ht="15.5">
      <c r="B399" s="318" t="s">
        <v>196</v>
      </c>
      <c r="C399" s="350"/>
      <c r="D399" s="273"/>
      <c r="E399" s="273"/>
      <c r="F399" s="273"/>
      <c r="G399" s="273"/>
      <c r="H399" s="273"/>
      <c r="I399" s="273"/>
      <c r="J399" s="273"/>
      <c r="K399" s="273"/>
      <c r="L399" s="273"/>
      <c r="M399" s="273"/>
      <c r="N399" s="273"/>
      <c r="O399" s="351"/>
      <c r="P399" s="273"/>
      <c r="Q399" s="273"/>
      <c r="R399" s="273"/>
      <c r="S399" s="298"/>
      <c r="T399" s="303"/>
      <c r="U399" s="303"/>
      <c r="V399" s="273"/>
      <c r="W399" s="273"/>
      <c r="X399" s="303"/>
      <c r="Y399" s="285">
        <f>SUMPRODUCT(I279:I382,Y279:Y382)</f>
        <v>0</v>
      </c>
      <c r="Z399" s="285">
        <f>SUMPRODUCT(I279:I382,Z279:Z382)</f>
        <v>0</v>
      </c>
      <c r="AA399" s="285">
        <f>IF(AA278="kW",SUMPRODUCT(N279:N382,T279:T382,AA279:AA382),SUMPRODUCT(I279:I382,AA279:AA382))</f>
        <v>0</v>
      </c>
      <c r="AB399" s="285">
        <f>IF(AB278="kW",SUMPRODUCT(N279:N382,T279:T382,AB279:AB382),SUMPRODUCT(I279:I382,AB279:AB382))</f>
        <v>0</v>
      </c>
      <c r="AC399" s="331"/>
    </row>
    <row r="400" spans="1:29" ht="15.5">
      <c r="B400" s="318" t="s">
        <v>197</v>
      </c>
      <c r="C400" s="350"/>
      <c r="D400" s="303"/>
      <c r="E400" s="303"/>
      <c r="F400" s="303"/>
      <c r="G400" s="303"/>
      <c r="H400" s="303"/>
      <c r="I400" s="303"/>
      <c r="J400" s="303"/>
      <c r="K400" s="303"/>
      <c r="L400" s="303"/>
      <c r="M400" s="303"/>
      <c r="N400" s="303"/>
      <c r="O400" s="351"/>
      <c r="P400" s="303"/>
      <c r="Q400" s="303"/>
      <c r="R400" s="303"/>
      <c r="S400" s="298"/>
      <c r="T400" s="303"/>
      <c r="U400" s="303"/>
      <c r="V400" s="303"/>
      <c r="W400" s="303"/>
      <c r="X400" s="303"/>
      <c r="Y400" s="285">
        <f>SUMPRODUCT(J279:J382,Y279:Y382)</f>
        <v>0</v>
      </c>
      <c r="Z400" s="285">
        <f>SUMPRODUCT(J279:J382,Z279:Z382)</f>
        <v>0</v>
      </c>
      <c r="AA400" s="285">
        <f>IF(AA278="kW",SUMPRODUCT(N279:N382,U279:U382,AA279:AA382),SUMPRODUCT(J279:J382,AA279:AA382))</f>
        <v>0</v>
      </c>
      <c r="AB400" s="285">
        <f>IF(AB278="kW",SUMPRODUCT(N279:N382,U279:U382,AB279:AB382),SUMPRODUCT(J279:J382,AB279:AB382))</f>
        <v>0</v>
      </c>
      <c r="AC400" s="331"/>
    </row>
    <row r="401" spans="1:30" ht="15.75" customHeight="1">
      <c r="B401" s="375" t="s">
        <v>198</v>
      </c>
      <c r="C401" s="396"/>
      <c r="D401" s="397"/>
      <c r="E401" s="397"/>
      <c r="F401" s="397"/>
      <c r="G401" s="397"/>
      <c r="H401" s="397"/>
      <c r="I401" s="397"/>
      <c r="J401" s="397"/>
      <c r="K401" s="397"/>
      <c r="L401" s="397"/>
      <c r="M401" s="397"/>
      <c r="N401" s="397"/>
      <c r="O401" s="398"/>
      <c r="P401" s="399"/>
      <c r="Q401" s="399"/>
      <c r="R401" s="398"/>
      <c r="S401" s="400"/>
      <c r="T401" s="398"/>
      <c r="U401" s="398"/>
      <c r="V401" s="377"/>
      <c r="W401" s="377"/>
      <c r="X401" s="379"/>
      <c r="Y401" s="320">
        <f>SUMPRODUCT(K279:K382,Y279:Y382)</f>
        <v>0</v>
      </c>
      <c r="Z401" s="320">
        <f>SUMPRODUCT(K279:K382,Z279:Z382)</f>
        <v>0</v>
      </c>
      <c r="AA401" s="320">
        <f>IF(AA278="kW",SUMPRODUCT(N279:N382,V279:V382,AA279:AA382),SUMPRODUCT(K279:K382,AA279:AA382))</f>
        <v>0</v>
      </c>
      <c r="AB401" s="320">
        <f>IF(AB278="kW",SUMPRODUCT(N279:N382,V279:V382,AB279:AB382),SUMPRODUCT(K279:K382,AB279:AB382))</f>
        <v>0</v>
      </c>
      <c r="AC401" s="380"/>
    </row>
    <row r="402" spans="1:30" ht="21.75" customHeight="1">
      <c r="B402" s="362" t="s">
        <v>579</v>
      </c>
      <c r="C402" s="381"/>
      <c r="D402" s="382"/>
      <c r="E402" s="382"/>
      <c r="F402" s="382"/>
      <c r="G402" s="382"/>
      <c r="H402" s="382"/>
      <c r="I402" s="382"/>
      <c r="J402" s="382"/>
      <c r="K402" s="382"/>
      <c r="L402" s="382"/>
      <c r="M402" s="382"/>
      <c r="N402" s="382"/>
      <c r="O402" s="382"/>
      <c r="P402" s="382"/>
      <c r="Q402" s="382"/>
      <c r="R402" s="382"/>
      <c r="S402" s="365"/>
      <c r="T402" s="366"/>
      <c r="U402" s="382"/>
      <c r="V402" s="382"/>
      <c r="W402" s="382"/>
      <c r="X402" s="382"/>
      <c r="Y402" s="383"/>
      <c r="Z402" s="383"/>
      <c r="AA402" s="383"/>
      <c r="AB402" s="383"/>
      <c r="AC402" s="383"/>
      <c r="AD402" s="384"/>
    </row>
    <row r="404" spans="1:30" ht="15.5">
      <c r="B404" s="274" t="s">
        <v>256</v>
      </c>
      <c r="C404" s="275"/>
      <c r="D404" s="580" t="s">
        <v>519</v>
      </c>
      <c r="F404" s="580"/>
      <c r="O404" s="275"/>
      <c r="Y404" s="265"/>
      <c r="Z404" s="263"/>
      <c r="AA404" s="263"/>
      <c r="AB404" s="263"/>
      <c r="AC404" s="276"/>
    </row>
    <row r="405" spans="1:30" ht="36" customHeight="1">
      <c r="B405" s="848" t="s">
        <v>209</v>
      </c>
      <c r="C405" s="850" t="s">
        <v>32</v>
      </c>
      <c r="D405" s="278" t="s">
        <v>420</v>
      </c>
      <c r="E405" s="852" t="s">
        <v>207</v>
      </c>
      <c r="F405" s="853"/>
      <c r="G405" s="853"/>
      <c r="H405" s="853"/>
      <c r="I405" s="853"/>
      <c r="J405" s="853"/>
      <c r="K405" s="853"/>
      <c r="L405" s="853"/>
      <c r="M405" s="854"/>
      <c r="N405" s="855" t="s">
        <v>211</v>
      </c>
      <c r="O405" s="278" t="s">
        <v>421</v>
      </c>
      <c r="P405" s="852" t="s">
        <v>210</v>
      </c>
      <c r="Q405" s="853"/>
      <c r="R405" s="853"/>
      <c r="S405" s="853"/>
      <c r="T405" s="853"/>
      <c r="U405" s="853"/>
      <c r="V405" s="853"/>
      <c r="W405" s="853"/>
      <c r="X405" s="854"/>
      <c r="Y405" s="845" t="s">
        <v>241</v>
      </c>
      <c r="Z405" s="846"/>
      <c r="AA405" s="846"/>
      <c r="AB405" s="846"/>
      <c r="AC405" s="847"/>
    </row>
    <row r="406" spans="1:30" ht="45.75" customHeight="1">
      <c r="B406" s="849"/>
      <c r="C406" s="851"/>
      <c r="D406" s="279">
        <v>2014</v>
      </c>
      <c r="E406" s="279">
        <v>2015</v>
      </c>
      <c r="F406" s="279">
        <v>2016</v>
      </c>
      <c r="G406" s="279">
        <v>2017</v>
      </c>
      <c r="H406" s="279">
        <v>2018</v>
      </c>
      <c r="I406" s="279">
        <v>2019</v>
      </c>
      <c r="J406" s="279">
        <v>2020</v>
      </c>
      <c r="K406" s="279">
        <v>2021</v>
      </c>
      <c r="L406" s="279">
        <v>2022</v>
      </c>
      <c r="M406" s="279">
        <v>2023</v>
      </c>
      <c r="N406" s="856"/>
      <c r="O406" s="279">
        <v>2014</v>
      </c>
      <c r="P406" s="279">
        <v>2015</v>
      </c>
      <c r="Q406" s="279">
        <v>2016</v>
      </c>
      <c r="R406" s="279">
        <v>2017</v>
      </c>
      <c r="S406" s="279">
        <v>2018</v>
      </c>
      <c r="T406" s="279">
        <v>2019</v>
      </c>
      <c r="U406" s="279">
        <v>2020</v>
      </c>
      <c r="V406" s="279">
        <v>2021</v>
      </c>
      <c r="W406" s="279">
        <v>2022</v>
      </c>
      <c r="X406" s="279">
        <v>2023</v>
      </c>
      <c r="Y406" s="279" t="str">
        <f>'1.  LRAMVA Summary'!D52</f>
        <v>Residential</v>
      </c>
      <c r="Z406" s="279" t="str">
        <f>'1.  LRAMVA Summary'!E52</f>
        <v>GS&lt;50</v>
      </c>
      <c r="AA406" s="279" t="str">
        <f>'1.  LRAMVA Summary'!F52</f>
        <v>GS&gt;50</v>
      </c>
      <c r="AB406" s="279" t="str">
        <f>'1.  LRAMVA Summary'!G52</f>
        <v>Street Lights</v>
      </c>
      <c r="AC406" s="281" t="str">
        <f>'1.  LRAMVA Summary'!M52</f>
        <v>Total</v>
      </c>
    </row>
    <row r="407" spans="1:30" ht="15.75" customHeight="1">
      <c r="A407" s="503"/>
      <c r="B407" s="282" t="s">
        <v>0</v>
      </c>
      <c r="C407" s="283"/>
      <c r="D407" s="283"/>
      <c r="E407" s="283"/>
      <c r="F407" s="283"/>
      <c r="G407" s="283"/>
      <c r="H407" s="283"/>
      <c r="I407" s="283"/>
      <c r="J407" s="283"/>
      <c r="K407" s="283"/>
      <c r="L407" s="283"/>
      <c r="M407" s="283"/>
      <c r="N407" s="284"/>
      <c r="O407" s="283"/>
      <c r="P407" s="283"/>
      <c r="Q407" s="283"/>
      <c r="R407" s="283"/>
      <c r="S407" s="283"/>
      <c r="T407" s="283"/>
      <c r="U407" s="283"/>
      <c r="V407" s="283"/>
      <c r="W407" s="283"/>
      <c r="X407" s="283"/>
      <c r="Y407" s="285" t="str">
        <f>'1.  LRAMVA Summary'!D53</f>
        <v>kWh</v>
      </c>
      <c r="Z407" s="285" t="str">
        <f>'1.  LRAMVA Summary'!E53</f>
        <v>kWh</v>
      </c>
      <c r="AA407" s="285" t="str">
        <f>'1.  LRAMVA Summary'!F53</f>
        <v>kW</v>
      </c>
      <c r="AB407" s="285" t="str">
        <f>'1.  LRAMVA Summary'!G53</f>
        <v>kW</v>
      </c>
      <c r="AC407" s="286"/>
    </row>
    <row r="408" spans="1:30" ht="15.5" hidden="1" outlineLevel="1">
      <c r="A408" s="502">
        <v>1</v>
      </c>
      <c r="B408" s="288" t="s">
        <v>1</v>
      </c>
      <c r="C408" s="285" t="s">
        <v>582</v>
      </c>
      <c r="D408" s="289"/>
      <c r="E408" s="289"/>
      <c r="F408" s="289"/>
      <c r="G408" s="289"/>
      <c r="H408" s="289"/>
      <c r="I408" s="289"/>
      <c r="J408" s="289"/>
      <c r="K408" s="289"/>
      <c r="L408" s="289"/>
      <c r="M408" s="289"/>
      <c r="N408" s="285"/>
      <c r="O408" s="289"/>
      <c r="P408" s="289"/>
      <c r="Q408" s="289"/>
      <c r="R408" s="289"/>
      <c r="S408" s="289"/>
      <c r="T408" s="289"/>
      <c r="U408" s="289"/>
      <c r="V408" s="289"/>
      <c r="W408" s="289"/>
      <c r="X408" s="289"/>
      <c r="Y408" s="464"/>
      <c r="Z408" s="404"/>
      <c r="AA408" s="404"/>
      <c r="AB408" s="404"/>
      <c r="AC408" s="290">
        <f>SUM(Y408:AB408)</f>
        <v>0</v>
      </c>
    </row>
    <row r="409" spans="1:30" ht="15.5" hidden="1" outlineLevel="1">
      <c r="B409" s="288" t="s">
        <v>257</v>
      </c>
      <c r="C409" s="285" t="s">
        <v>575</v>
      </c>
      <c r="D409" s="289"/>
      <c r="E409" s="289"/>
      <c r="F409" s="289"/>
      <c r="G409" s="289"/>
      <c r="H409" s="289"/>
      <c r="I409" s="289"/>
      <c r="J409" s="289"/>
      <c r="K409" s="289"/>
      <c r="L409" s="289"/>
      <c r="M409" s="289"/>
      <c r="N409" s="462"/>
      <c r="O409" s="289"/>
      <c r="P409" s="289"/>
      <c r="Q409" s="289"/>
      <c r="R409" s="289"/>
      <c r="S409" s="289"/>
      <c r="T409" s="289"/>
      <c r="U409" s="289"/>
      <c r="V409" s="289"/>
      <c r="W409" s="289"/>
      <c r="X409" s="289"/>
      <c r="Y409" s="405">
        <f>Y408</f>
        <v>0</v>
      </c>
      <c r="Z409" s="405">
        <f>Z408</f>
        <v>0</v>
      </c>
      <c r="AA409" s="405">
        <f t="shared" ref="AA409:AB409" si="109">AA408</f>
        <v>0</v>
      </c>
      <c r="AB409" s="405">
        <f t="shared" si="109"/>
        <v>0</v>
      </c>
      <c r="AC409" s="291"/>
    </row>
    <row r="410" spans="1:30" ht="15.5" hidden="1" outlineLevel="1">
      <c r="A410" s="504"/>
      <c r="B410" s="292"/>
      <c r="C410" s="293"/>
      <c r="D410" s="293"/>
      <c r="E410" s="293"/>
      <c r="F410" s="293"/>
      <c r="G410" s="293"/>
      <c r="H410" s="293"/>
      <c r="I410" s="293"/>
      <c r="J410" s="293"/>
      <c r="K410" s="293"/>
      <c r="L410" s="293"/>
      <c r="M410" s="293"/>
      <c r="N410" s="297"/>
      <c r="O410" s="293"/>
      <c r="P410" s="293"/>
      <c r="Q410" s="293"/>
      <c r="R410" s="293"/>
      <c r="S410" s="293"/>
      <c r="T410" s="775"/>
      <c r="U410" s="775"/>
      <c r="V410" s="775"/>
      <c r="W410" s="775"/>
      <c r="X410" s="775"/>
      <c r="Y410" s="406"/>
      <c r="Z410" s="407"/>
      <c r="AA410" s="407"/>
      <c r="AB410" s="407"/>
      <c r="AC410" s="296"/>
    </row>
    <row r="411" spans="1:30" ht="15.5" hidden="1" outlineLevel="1">
      <c r="A411" s="502">
        <v>2</v>
      </c>
      <c r="B411" s="288" t="s">
        <v>2</v>
      </c>
      <c r="C411" s="285" t="s">
        <v>582</v>
      </c>
      <c r="D411" s="289"/>
      <c r="E411" s="289"/>
      <c r="F411" s="289"/>
      <c r="G411" s="289"/>
      <c r="H411" s="289"/>
      <c r="I411" s="289"/>
      <c r="J411" s="289"/>
      <c r="K411" s="289"/>
      <c r="L411" s="289"/>
      <c r="M411" s="289"/>
      <c r="N411" s="285"/>
      <c r="O411" s="289"/>
      <c r="P411" s="289"/>
      <c r="Q411" s="289"/>
      <c r="R411" s="289"/>
      <c r="S411" s="289"/>
      <c r="T411" s="289"/>
      <c r="U411" s="289"/>
      <c r="V411" s="289"/>
      <c r="W411" s="289"/>
      <c r="X411" s="289"/>
      <c r="Y411" s="464"/>
      <c r="Z411" s="404"/>
      <c r="AA411" s="404"/>
      <c r="AB411" s="404"/>
      <c r="AC411" s="290">
        <f>SUM(Y411:AB411)</f>
        <v>0</v>
      </c>
    </row>
    <row r="412" spans="1:30" ht="15.5" hidden="1" outlineLevel="1">
      <c r="B412" s="288" t="s">
        <v>257</v>
      </c>
      <c r="C412" s="285" t="s">
        <v>575</v>
      </c>
      <c r="D412" s="289"/>
      <c r="E412" s="289"/>
      <c r="F412" s="289"/>
      <c r="G412" s="289"/>
      <c r="H412" s="289"/>
      <c r="I412" s="289"/>
      <c r="J412" s="289"/>
      <c r="K412" s="289"/>
      <c r="L412" s="289"/>
      <c r="M412" s="289"/>
      <c r="N412" s="462"/>
      <c r="O412" s="289"/>
      <c r="P412" s="289"/>
      <c r="Q412" s="289"/>
      <c r="R412" s="289"/>
      <c r="S412" s="289"/>
      <c r="T412" s="289"/>
      <c r="U412" s="289"/>
      <c r="V412" s="289"/>
      <c r="W412" s="289"/>
      <c r="X412" s="289"/>
      <c r="Y412" s="405">
        <f>Y411</f>
        <v>0</v>
      </c>
      <c r="Z412" s="405">
        <f>Z411</f>
        <v>0</v>
      </c>
      <c r="AA412" s="405">
        <f t="shared" ref="AA412:AB412" si="110">AA411</f>
        <v>0</v>
      </c>
      <c r="AB412" s="405">
        <f t="shared" si="110"/>
        <v>0</v>
      </c>
      <c r="AC412" s="291"/>
    </row>
    <row r="413" spans="1:30" ht="15.5" outlineLevel="1">
      <c r="A413" s="504"/>
      <c r="B413" s="292"/>
      <c r="C413" s="293"/>
      <c r="D413" s="293"/>
      <c r="E413" s="293"/>
      <c r="F413" s="293"/>
      <c r="G413" s="293"/>
      <c r="H413" s="293"/>
      <c r="I413" s="293"/>
      <c r="J413" s="293"/>
      <c r="K413" s="293"/>
      <c r="L413" s="293"/>
      <c r="M413" s="293"/>
      <c r="N413" s="297"/>
      <c r="O413" s="293"/>
      <c r="P413" s="293"/>
      <c r="Q413" s="293"/>
      <c r="R413" s="293"/>
      <c r="S413" s="293"/>
      <c r="T413" s="776"/>
      <c r="U413" s="776"/>
      <c r="V413" s="776"/>
      <c r="W413" s="776"/>
      <c r="X413" s="776"/>
      <c r="Y413" s="406"/>
      <c r="Z413" s="407"/>
      <c r="AA413" s="407"/>
      <c r="AB413" s="407"/>
      <c r="AC413" s="296"/>
    </row>
    <row r="414" spans="1:30" ht="15.5" outlineLevel="1">
      <c r="A414" s="502">
        <v>3</v>
      </c>
      <c r="B414" s="288" t="s">
        <v>3</v>
      </c>
      <c r="C414" s="285" t="s">
        <v>582</v>
      </c>
      <c r="D414" s="289"/>
      <c r="E414" s="289"/>
      <c r="F414" s="289"/>
      <c r="G414" s="289"/>
      <c r="H414" s="289"/>
      <c r="I414" s="289">
        <v>43485.945112000001</v>
      </c>
      <c r="J414" s="289"/>
      <c r="K414" s="289"/>
      <c r="L414" s="289"/>
      <c r="M414" s="289"/>
      <c r="N414" s="285"/>
      <c r="O414" s="289"/>
      <c r="P414" s="289"/>
      <c r="Q414" s="289"/>
      <c r="R414" s="289"/>
      <c r="S414" s="289"/>
      <c r="T414" s="289">
        <v>22.872256203999999</v>
      </c>
      <c r="U414" s="289"/>
      <c r="V414" s="289"/>
      <c r="W414" s="289"/>
      <c r="X414" s="289"/>
      <c r="Y414" s="773">
        <v>1</v>
      </c>
      <c r="Z414" s="404"/>
      <c r="AA414" s="404"/>
      <c r="AB414" s="404"/>
      <c r="AC414" s="290">
        <f>SUM(Y414:AB414)</f>
        <v>1</v>
      </c>
    </row>
    <row r="415" spans="1:30" ht="15.5" outlineLevel="1">
      <c r="B415" s="288" t="s">
        <v>257</v>
      </c>
      <c r="C415" s="285" t="s">
        <v>575</v>
      </c>
      <c r="D415" s="289"/>
      <c r="E415" s="289"/>
      <c r="F415" s="289"/>
      <c r="G415" s="289"/>
      <c r="H415" s="289"/>
      <c r="I415" s="289"/>
      <c r="J415" s="289"/>
      <c r="K415" s="289"/>
      <c r="L415" s="289"/>
      <c r="M415" s="289"/>
      <c r="N415" s="462"/>
      <c r="O415" s="289"/>
      <c r="P415" s="289"/>
      <c r="Q415" s="289"/>
      <c r="R415" s="289"/>
      <c r="S415" s="289"/>
      <c r="T415" s="289"/>
      <c r="U415" s="289"/>
      <c r="V415" s="289"/>
      <c r="W415" s="289"/>
      <c r="X415" s="289"/>
      <c r="Y415" s="405">
        <f>Y414</f>
        <v>1</v>
      </c>
      <c r="Z415" s="405">
        <f>Z414</f>
        <v>0</v>
      </c>
      <c r="AA415" s="405">
        <f t="shared" ref="AA415:AB415" si="111">AA414</f>
        <v>0</v>
      </c>
      <c r="AB415" s="405">
        <f t="shared" si="111"/>
        <v>0</v>
      </c>
      <c r="AC415" s="291"/>
    </row>
    <row r="416" spans="1:30" ht="15.5" outlineLevel="1">
      <c r="B416" s="288"/>
      <c r="C416" s="299"/>
      <c r="D416" s="293"/>
      <c r="E416" s="293"/>
      <c r="F416" s="293"/>
      <c r="G416" s="293"/>
      <c r="H416" s="293"/>
      <c r="I416" s="293"/>
      <c r="J416" s="293"/>
      <c r="K416" s="293"/>
      <c r="L416" s="293"/>
      <c r="M416" s="293"/>
      <c r="N416" s="297"/>
      <c r="O416" s="293"/>
      <c r="P416" s="293"/>
      <c r="Q416" s="293"/>
      <c r="R416" s="293"/>
      <c r="S416" s="293"/>
      <c r="T416" s="777"/>
      <c r="U416" s="777"/>
      <c r="V416" s="777"/>
      <c r="W416" s="777"/>
      <c r="X416" s="777"/>
      <c r="Y416" s="406"/>
      <c r="Z416" s="406"/>
      <c r="AA416" s="406"/>
      <c r="AB416" s="406"/>
      <c r="AC416" s="300"/>
    </row>
    <row r="417" spans="1:29" ht="15.5" outlineLevel="1">
      <c r="A417" s="502">
        <v>4</v>
      </c>
      <c r="B417" s="288" t="s">
        <v>4</v>
      </c>
      <c r="C417" s="285" t="s">
        <v>582</v>
      </c>
      <c r="D417" s="289"/>
      <c r="E417" s="289"/>
      <c r="F417" s="289"/>
      <c r="G417" s="289"/>
      <c r="H417" s="289"/>
      <c r="I417" s="289">
        <v>35126.237560000001</v>
      </c>
      <c r="J417" s="289"/>
      <c r="K417" s="289"/>
      <c r="L417" s="289"/>
      <c r="M417" s="289"/>
      <c r="N417" s="285"/>
      <c r="O417" s="289"/>
      <c r="P417" s="289"/>
      <c r="Q417" s="289"/>
      <c r="R417" s="289"/>
      <c r="S417" s="289"/>
      <c r="T417" s="289">
        <v>2.6103511749999999</v>
      </c>
      <c r="U417" s="289"/>
      <c r="V417" s="289"/>
      <c r="W417" s="289"/>
      <c r="X417" s="289"/>
      <c r="Y417" s="773">
        <v>1</v>
      </c>
      <c r="Z417" s="404"/>
      <c r="AA417" s="404"/>
      <c r="AB417" s="404"/>
      <c r="AC417" s="290">
        <f>SUM(Y417:AB417)</f>
        <v>1</v>
      </c>
    </row>
    <row r="418" spans="1:29" ht="15.5" outlineLevel="1">
      <c r="B418" s="288" t="s">
        <v>257</v>
      </c>
      <c r="C418" s="285" t="s">
        <v>575</v>
      </c>
      <c r="D418" s="289"/>
      <c r="E418" s="289"/>
      <c r="F418" s="289"/>
      <c r="G418" s="289"/>
      <c r="H418" s="289"/>
      <c r="I418" s="289"/>
      <c r="J418" s="289"/>
      <c r="K418" s="289"/>
      <c r="L418" s="289"/>
      <c r="M418" s="289"/>
      <c r="N418" s="462"/>
      <c r="O418" s="289"/>
      <c r="P418" s="289"/>
      <c r="Q418" s="289"/>
      <c r="R418" s="289"/>
      <c r="S418" s="289"/>
      <c r="T418" s="289"/>
      <c r="U418" s="289"/>
      <c r="V418" s="289"/>
      <c r="W418" s="289"/>
      <c r="X418" s="289"/>
      <c r="Y418" s="405">
        <f>Y417</f>
        <v>1</v>
      </c>
      <c r="Z418" s="405">
        <f>Z417</f>
        <v>0</v>
      </c>
      <c r="AA418" s="405">
        <f t="shared" ref="AA418:AB418" si="112">AA417</f>
        <v>0</v>
      </c>
      <c r="AB418" s="405">
        <f t="shared" si="112"/>
        <v>0</v>
      </c>
      <c r="AC418" s="291"/>
    </row>
    <row r="419" spans="1:29" ht="15.5" outlineLevel="1">
      <c r="B419" s="288"/>
      <c r="C419" s="299"/>
      <c r="D419" s="293"/>
      <c r="E419" s="293"/>
      <c r="F419" s="293"/>
      <c r="G419" s="293"/>
      <c r="H419" s="293"/>
      <c r="I419" s="293"/>
      <c r="J419" s="293"/>
      <c r="K419" s="293"/>
      <c r="L419" s="293"/>
      <c r="M419" s="293"/>
      <c r="N419" s="297"/>
      <c r="O419" s="293"/>
      <c r="P419" s="293"/>
      <c r="Q419" s="293"/>
      <c r="R419" s="293"/>
      <c r="S419" s="293"/>
      <c r="T419" s="776"/>
      <c r="U419" s="776"/>
      <c r="V419" s="776"/>
      <c r="W419" s="776"/>
      <c r="X419" s="776"/>
      <c r="Y419" s="406"/>
      <c r="Z419" s="406"/>
      <c r="AA419" s="406"/>
      <c r="AB419" s="406"/>
      <c r="AC419" s="300"/>
    </row>
    <row r="420" spans="1:29" ht="15.5" outlineLevel="1">
      <c r="A420" s="502">
        <v>5</v>
      </c>
      <c r="B420" s="288" t="s">
        <v>5</v>
      </c>
      <c r="C420" s="285" t="s">
        <v>582</v>
      </c>
      <c r="D420" s="289"/>
      <c r="E420" s="289"/>
      <c r="F420" s="289"/>
      <c r="G420" s="289"/>
      <c r="H420" s="289"/>
      <c r="I420" s="289">
        <v>117313.98639999999</v>
      </c>
      <c r="J420" s="289"/>
      <c r="K420" s="289"/>
      <c r="L420" s="289"/>
      <c r="M420" s="289"/>
      <c r="N420" s="285"/>
      <c r="O420" s="289"/>
      <c r="P420" s="289"/>
      <c r="Q420" s="289"/>
      <c r="R420" s="289"/>
      <c r="S420" s="289"/>
      <c r="T420" s="289">
        <v>7.7566649400000003</v>
      </c>
      <c r="U420" s="289"/>
      <c r="V420" s="289"/>
      <c r="W420" s="289"/>
      <c r="X420" s="289"/>
      <c r="Y420" s="773">
        <v>1</v>
      </c>
      <c r="Z420" s="404"/>
      <c r="AA420" s="404"/>
      <c r="AB420" s="404"/>
      <c r="AC420" s="290">
        <f>SUM(Y420:AB420)</f>
        <v>1</v>
      </c>
    </row>
    <row r="421" spans="1:29" ht="15.5" outlineLevel="1">
      <c r="B421" s="288" t="s">
        <v>257</v>
      </c>
      <c r="C421" s="285" t="s">
        <v>575</v>
      </c>
      <c r="D421" s="289"/>
      <c r="E421" s="289"/>
      <c r="F421" s="289"/>
      <c r="G421" s="289"/>
      <c r="H421" s="289"/>
      <c r="I421" s="289"/>
      <c r="J421" s="289"/>
      <c r="K421" s="289"/>
      <c r="L421" s="289"/>
      <c r="M421" s="289"/>
      <c r="N421" s="462"/>
      <c r="O421" s="289"/>
      <c r="P421" s="289"/>
      <c r="Q421" s="289"/>
      <c r="R421" s="289"/>
      <c r="S421" s="289"/>
      <c r="T421" s="289"/>
      <c r="U421" s="289"/>
      <c r="V421" s="289"/>
      <c r="W421" s="289"/>
      <c r="X421" s="289"/>
      <c r="Y421" s="405">
        <f>Y420</f>
        <v>1</v>
      </c>
      <c r="Z421" s="405">
        <f>Z420</f>
        <v>0</v>
      </c>
      <c r="AA421" s="405">
        <f t="shared" ref="AA421:AB421" si="113">AA420</f>
        <v>0</v>
      </c>
      <c r="AB421" s="405">
        <f t="shared" si="113"/>
        <v>0</v>
      </c>
      <c r="AC421" s="291"/>
    </row>
    <row r="422" spans="1:29" ht="15.5" outlineLevel="1">
      <c r="B422" s="288"/>
      <c r="C422" s="299"/>
      <c r="D422" s="293"/>
      <c r="E422" s="293"/>
      <c r="F422" s="293"/>
      <c r="G422" s="293"/>
      <c r="H422" s="293"/>
      <c r="I422" s="293"/>
      <c r="J422" s="293"/>
      <c r="K422" s="293"/>
      <c r="L422" s="293"/>
      <c r="M422" s="293"/>
      <c r="N422" s="297"/>
      <c r="O422" s="293"/>
      <c r="P422" s="293"/>
      <c r="Q422" s="293"/>
      <c r="R422" s="293"/>
      <c r="S422" s="293"/>
      <c r="T422" s="776"/>
      <c r="U422" s="776"/>
      <c r="V422" s="776"/>
      <c r="W422" s="776"/>
      <c r="X422" s="776"/>
      <c r="Y422" s="406"/>
      <c r="Z422" s="406"/>
      <c r="AA422" s="406"/>
      <c r="AB422" s="406"/>
      <c r="AC422" s="300"/>
    </row>
    <row r="423" spans="1:29" ht="15.5" hidden="1" outlineLevel="1">
      <c r="A423" s="502">
        <v>6</v>
      </c>
      <c r="B423" s="288" t="s">
        <v>6</v>
      </c>
      <c r="C423" s="285" t="s">
        <v>582</v>
      </c>
      <c r="D423" s="289"/>
      <c r="E423" s="289"/>
      <c r="F423" s="289"/>
      <c r="G423" s="289"/>
      <c r="H423" s="289"/>
      <c r="I423" s="289"/>
      <c r="J423" s="289"/>
      <c r="K423" s="289"/>
      <c r="L423" s="289"/>
      <c r="M423" s="289"/>
      <c r="N423" s="285"/>
      <c r="O423" s="289"/>
      <c r="P423" s="289"/>
      <c r="Q423" s="289"/>
      <c r="R423" s="289"/>
      <c r="S423" s="289"/>
      <c r="T423" s="289"/>
      <c r="U423" s="289"/>
      <c r="V423" s="289"/>
      <c r="W423" s="289"/>
      <c r="X423" s="289"/>
      <c r="Y423" s="404"/>
      <c r="Z423" s="404"/>
      <c r="AA423" s="404"/>
      <c r="AB423" s="404"/>
      <c r="AC423" s="290">
        <f>SUM(Y423:AB423)</f>
        <v>0</v>
      </c>
    </row>
    <row r="424" spans="1:29" ht="15.5" hidden="1" outlineLevel="1">
      <c r="B424" s="288" t="s">
        <v>257</v>
      </c>
      <c r="C424" s="285" t="s">
        <v>575</v>
      </c>
      <c r="D424" s="289"/>
      <c r="E424" s="289"/>
      <c r="F424" s="289"/>
      <c r="G424" s="289"/>
      <c r="H424" s="289"/>
      <c r="I424" s="289"/>
      <c r="J424" s="289"/>
      <c r="K424" s="289"/>
      <c r="L424" s="289"/>
      <c r="M424" s="289"/>
      <c r="N424" s="462"/>
      <c r="O424" s="289"/>
      <c r="P424" s="289"/>
      <c r="Q424" s="289"/>
      <c r="R424" s="289"/>
      <c r="S424" s="289"/>
      <c r="T424" s="289"/>
      <c r="U424" s="289"/>
      <c r="V424" s="289"/>
      <c r="W424" s="289"/>
      <c r="X424" s="289"/>
      <c r="Y424" s="405">
        <f>Y423</f>
        <v>0</v>
      </c>
      <c r="Z424" s="405">
        <f>Z423</f>
        <v>0</v>
      </c>
      <c r="AA424" s="405">
        <f t="shared" ref="AA424:AB424" si="114">AA423</f>
        <v>0</v>
      </c>
      <c r="AB424" s="405">
        <f t="shared" si="114"/>
        <v>0</v>
      </c>
      <c r="AC424" s="291"/>
    </row>
    <row r="425" spans="1:29" ht="15.5" hidden="1" outlineLevel="1">
      <c r="B425" s="288"/>
      <c r="C425" s="299"/>
      <c r="D425" s="293"/>
      <c r="E425" s="293"/>
      <c r="F425" s="293"/>
      <c r="G425" s="293"/>
      <c r="H425" s="293"/>
      <c r="I425" s="293"/>
      <c r="J425" s="293"/>
      <c r="K425" s="293"/>
      <c r="L425" s="293"/>
      <c r="M425" s="293"/>
      <c r="N425" s="297"/>
      <c r="O425" s="293"/>
      <c r="P425" s="293"/>
      <c r="Q425" s="293"/>
      <c r="R425" s="293"/>
      <c r="S425" s="293"/>
      <c r="T425" s="776"/>
      <c r="U425" s="776"/>
      <c r="V425" s="776"/>
      <c r="W425" s="776"/>
      <c r="X425" s="776"/>
      <c r="Y425" s="406"/>
      <c r="Z425" s="406"/>
      <c r="AA425" s="406"/>
      <c r="AB425" s="406"/>
      <c r="AC425" s="300"/>
    </row>
    <row r="426" spans="1:29" ht="15.5" hidden="1" outlineLevel="1">
      <c r="A426" s="502">
        <v>7</v>
      </c>
      <c r="B426" s="288" t="s">
        <v>41</v>
      </c>
      <c r="C426" s="285" t="s">
        <v>582</v>
      </c>
      <c r="D426" s="289"/>
      <c r="E426" s="289"/>
      <c r="F426" s="289"/>
      <c r="G426" s="289"/>
      <c r="H426" s="289"/>
      <c r="I426" s="289"/>
      <c r="J426" s="289"/>
      <c r="K426" s="289"/>
      <c r="L426" s="289"/>
      <c r="M426" s="289"/>
      <c r="N426" s="285"/>
      <c r="O426" s="289"/>
      <c r="P426" s="289"/>
      <c r="Q426" s="289"/>
      <c r="R426" s="289"/>
      <c r="S426" s="289"/>
      <c r="T426" s="289"/>
      <c r="U426" s="289"/>
      <c r="V426" s="289"/>
      <c r="W426" s="289"/>
      <c r="X426" s="289"/>
      <c r="Y426" s="404"/>
      <c r="Z426" s="404"/>
      <c r="AA426" s="404"/>
      <c r="AB426" s="404"/>
      <c r="AC426" s="290">
        <f>SUM(Y426:AB426)</f>
        <v>0</v>
      </c>
    </row>
    <row r="427" spans="1:29" ht="15.5" hidden="1" outlineLevel="1">
      <c r="B427" s="288" t="s">
        <v>257</v>
      </c>
      <c r="C427" s="285" t="s">
        <v>575</v>
      </c>
      <c r="D427" s="289"/>
      <c r="E427" s="289"/>
      <c r="F427" s="289"/>
      <c r="G427" s="289"/>
      <c r="H427" s="289"/>
      <c r="I427" s="289"/>
      <c r="J427" s="289"/>
      <c r="K427" s="289"/>
      <c r="L427" s="289"/>
      <c r="M427" s="289"/>
      <c r="N427" s="462"/>
      <c r="O427" s="289"/>
      <c r="P427" s="289"/>
      <c r="Q427" s="289"/>
      <c r="R427" s="289"/>
      <c r="S427" s="289"/>
      <c r="T427" s="289"/>
      <c r="U427" s="289"/>
      <c r="V427" s="289"/>
      <c r="W427" s="289"/>
      <c r="X427" s="289"/>
      <c r="Y427" s="405">
        <f>Y426</f>
        <v>0</v>
      </c>
      <c r="Z427" s="405">
        <f>Z426</f>
        <v>0</v>
      </c>
      <c r="AA427" s="405">
        <f t="shared" ref="AA427:AB427" si="115">AA426</f>
        <v>0</v>
      </c>
      <c r="AB427" s="405">
        <f t="shared" si="115"/>
        <v>0</v>
      </c>
      <c r="AC427" s="291"/>
    </row>
    <row r="428" spans="1:29" ht="15.5" hidden="1" outlineLevel="1">
      <c r="B428" s="288"/>
      <c r="C428" s="299"/>
      <c r="D428" s="293"/>
      <c r="E428" s="293"/>
      <c r="F428" s="293"/>
      <c r="G428" s="293"/>
      <c r="H428" s="293"/>
      <c r="I428" s="293"/>
      <c r="J428" s="293"/>
      <c r="K428" s="293"/>
      <c r="L428" s="293"/>
      <c r="M428" s="293"/>
      <c r="N428" s="297"/>
      <c r="O428" s="293"/>
      <c r="P428" s="293"/>
      <c r="Q428" s="293"/>
      <c r="R428" s="293"/>
      <c r="S428" s="293"/>
      <c r="T428" s="776"/>
      <c r="U428" s="776"/>
      <c r="V428" s="776"/>
      <c r="W428" s="776"/>
      <c r="X428" s="776"/>
      <c r="Y428" s="406"/>
      <c r="Z428" s="406"/>
      <c r="AA428" s="406"/>
      <c r="AB428" s="406"/>
      <c r="AC428" s="300"/>
    </row>
    <row r="429" spans="1:29" s="277" customFormat="1" ht="15.5" hidden="1" outlineLevel="1">
      <c r="A429" s="502">
        <v>8</v>
      </c>
      <c r="B429" s="288" t="s">
        <v>483</v>
      </c>
      <c r="C429" s="285" t="s">
        <v>582</v>
      </c>
      <c r="D429" s="289"/>
      <c r="E429" s="289"/>
      <c r="F429" s="289"/>
      <c r="G429" s="289"/>
      <c r="H429" s="289"/>
      <c r="I429" s="289"/>
      <c r="J429" s="289"/>
      <c r="K429" s="289"/>
      <c r="L429" s="289"/>
      <c r="M429" s="289"/>
      <c r="N429" s="285"/>
      <c r="O429" s="289"/>
      <c r="P429" s="289"/>
      <c r="Q429" s="289"/>
      <c r="R429" s="289"/>
      <c r="S429" s="289"/>
      <c r="T429" s="289"/>
      <c r="U429" s="289"/>
      <c r="V429" s="289"/>
      <c r="W429" s="289"/>
      <c r="X429" s="289"/>
      <c r="Y429" s="404"/>
      <c r="Z429" s="404"/>
      <c r="AA429" s="404"/>
      <c r="AB429" s="404"/>
      <c r="AC429" s="290">
        <f>SUM(Y429:AB429)</f>
        <v>0</v>
      </c>
    </row>
    <row r="430" spans="1:29" s="277" customFormat="1" ht="15.5" hidden="1" outlineLevel="1">
      <c r="A430" s="502"/>
      <c r="B430" s="288" t="s">
        <v>257</v>
      </c>
      <c r="C430" s="285" t="s">
        <v>575</v>
      </c>
      <c r="D430" s="289"/>
      <c r="E430" s="289"/>
      <c r="F430" s="289"/>
      <c r="G430" s="289"/>
      <c r="H430" s="289"/>
      <c r="I430" s="289"/>
      <c r="J430" s="289"/>
      <c r="K430" s="289"/>
      <c r="L430" s="289"/>
      <c r="M430" s="289"/>
      <c r="N430" s="462"/>
      <c r="O430" s="289"/>
      <c r="P430" s="289"/>
      <c r="Q430" s="289"/>
      <c r="R430" s="289"/>
      <c r="S430" s="289"/>
      <c r="T430" s="289"/>
      <c r="U430" s="289"/>
      <c r="V430" s="289"/>
      <c r="W430" s="289"/>
      <c r="X430" s="289"/>
      <c r="Y430" s="405">
        <f>Y429</f>
        <v>0</v>
      </c>
      <c r="Z430" s="405">
        <f>Z429</f>
        <v>0</v>
      </c>
      <c r="AA430" s="405">
        <f t="shared" ref="AA430:AB430" si="116">AA429</f>
        <v>0</v>
      </c>
      <c r="AB430" s="405">
        <f t="shared" si="116"/>
        <v>0</v>
      </c>
      <c r="AC430" s="291"/>
    </row>
    <row r="431" spans="1:29" s="277" customFormat="1" ht="15.5" hidden="1" outlineLevel="1">
      <c r="A431" s="502"/>
      <c r="B431" s="288"/>
      <c r="C431" s="299"/>
      <c r="D431" s="293"/>
      <c r="E431" s="293"/>
      <c r="F431" s="293"/>
      <c r="G431" s="293"/>
      <c r="H431" s="293"/>
      <c r="I431" s="293"/>
      <c r="J431" s="293"/>
      <c r="K431" s="293"/>
      <c r="L431" s="293"/>
      <c r="M431" s="293"/>
      <c r="N431" s="297"/>
      <c r="O431" s="293"/>
      <c r="P431" s="293"/>
      <c r="Q431" s="293"/>
      <c r="R431" s="293"/>
      <c r="S431" s="293"/>
      <c r="T431" s="776"/>
      <c r="U431" s="776"/>
      <c r="V431" s="776"/>
      <c r="W431" s="776"/>
      <c r="X431" s="776"/>
      <c r="Y431" s="406"/>
      <c r="Z431" s="406"/>
      <c r="AA431" s="406"/>
      <c r="AB431" s="406"/>
      <c r="AC431" s="300"/>
    </row>
    <row r="432" spans="1:29" ht="15.5" hidden="1" outlineLevel="1">
      <c r="A432" s="502">
        <v>9</v>
      </c>
      <c r="B432" s="288" t="s">
        <v>7</v>
      </c>
      <c r="C432" s="285" t="s">
        <v>582</v>
      </c>
      <c r="D432" s="289"/>
      <c r="E432" s="289"/>
      <c r="F432" s="289"/>
      <c r="G432" s="289"/>
      <c r="H432" s="289"/>
      <c r="I432" s="289"/>
      <c r="J432" s="289"/>
      <c r="K432" s="289"/>
      <c r="L432" s="289"/>
      <c r="M432" s="289"/>
      <c r="N432" s="285"/>
      <c r="O432" s="289"/>
      <c r="P432" s="289"/>
      <c r="Q432" s="289"/>
      <c r="R432" s="289"/>
      <c r="S432" s="289"/>
      <c r="T432" s="289"/>
      <c r="U432" s="289"/>
      <c r="V432" s="289"/>
      <c r="W432" s="289"/>
      <c r="X432" s="289"/>
      <c r="Y432" s="404"/>
      <c r="Z432" s="404"/>
      <c r="AA432" s="404"/>
      <c r="AB432" s="404"/>
      <c r="AC432" s="290">
        <f>SUM(Y432:AB432)</f>
        <v>0</v>
      </c>
    </row>
    <row r="433" spans="1:29" ht="15.5" hidden="1" outlineLevel="1">
      <c r="B433" s="288" t="s">
        <v>257</v>
      </c>
      <c r="C433" s="285" t="s">
        <v>575</v>
      </c>
      <c r="D433" s="289"/>
      <c r="E433" s="289"/>
      <c r="F433" s="289"/>
      <c r="G433" s="289"/>
      <c r="H433" s="289"/>
      <c r="I433" s="289"/>
      <c r="J433" s="289"/>
      <c r="K433" s="289"/>
      <c r="L433" s="289"/>
      <c r="M433" s="289"/>
      <c r="N433" s="462"/>
      <c r="O433" s="289"/>
      <c r="P433" s="289"/>
      <c r="Q433" s="289"/>
      <c r="R433" s="289"/>
      <c r="S433" s="289"/>
      <c r="T433" s="289"/>
      <c r="U433" s="289"/>
      <c r="V433" s="289"/>
      <c r="W433" s="289"/>
      <c r="X433" s="289"/>
      <c r="Y433" s="405">
        <f>Y432</f>
        <v>0</v>
      </c>
      <c r="Z433" s="405">
        <f>Z432</f>
        <v>0</v>
      </c>
      <c r="AA433" s="405">
        <f t="shared" ref="AA433:AB433" si="117">AA432</f>
        <v>0</v>
      </c>
      <c r="AB433" s="405">
        <f t="shared" si="117"/>
        <v>0</v>
      </c>
      <c r="AC433" s="291"/>
    </row>
    <row r="434" spans="1:29" ht="15.5" hidden="1" outlineLevel="1">
      <c r="B434" s="301"/>
      <c r="C434" s="302"/>
      <c r="D434" s="293"/>
      <c r="E434" s="293"/>
      <c r="F434" s="293"/>
      <c r="G434" s="293"/>
      <c r="H434" s="293"/>
      <c r="I434" s="293"/>
      <c r="J434" s="293"/>
      <c r="K434" s="293"/>
      <c r="L434" s="293"/>
      <c r="M434" s="293"/>
      <c r="N434" s="297"/>
      <c r="O434" s="293"/>
      <c r="P434" s="293"/>
      <c r="Q434" s="293"/>
      <c r="R434" s="293"/>
      <c r="S434" s="293"/>
      <c r="T434" s="777"/>
      <c r="U434" s="777"/>
      <c r="V434" s="777"/>
      <c r="W434" s="777"/>
      <c r="X434" s="777"/>
      <c r="Y434" s="406"/>
      <c r="Z434" s="406"/>
      <c r="AA434" s="406"/>
      <c r="AB434" s="406"/>
      <c r="AC434" s="300"/>
    </row>
    <row r="435" spans="1:29" ht="15.5" outlineLevel="1">
      <c r="A435" s="503"/>
      <c r="B435" s="282" t="s">
        <v>8</v>
      </c>
      <c r="C435" s="283"/>
      <c r="D435" s="283"/>
      <c r="E435" s="283"/>
      <c r="F435" s="283"/>
      <c r="G435" s="283"/>
      <c r="H435" s="283"/>
      <c r="I435" s="283"/>
      <c r="J435" s="283"/>
      <c r="K435" s="283"/>
      <c r="L435" s="283"/>
      <c r="M435" s="283"/>
      <c r="N435" s="285"/>
      <c r="O435" s="283"/>
      <c r="P435" s="283"/>
      <c r="Q435" s="283"/>
      <c r="R435" s="283"/>
      <c r="S435" s="283"/>
      <c r="T435" s="778"/>
      <c r="U435" s="778"/>
      <c r="V435" s="778"/>
      <c r="W435" s="778"/>
      <c r="X435" s="778"/>
      <c r="Y435" s="408"/>
      <c r="Z435" s="408"/>
      <c r="AA435" s="408"/>
      <c r="AB435" s="408"/>
      <c r="AC435" s="286"/>
    </row>
    <row r="436" spans="1:29" ht="15.5" outlineLevel="1">
      <c r="A436" s="502">
        <v>10</v>
      </c>
      <c r="B436" s="304" t="s">
        <v>22</v>
      </c>
      <c r="C436" s="285" t="s">
        <v>582</v>
      </c>
      <c r="D436" s="289"/>
      <c r="E436" s="289"/>
      <c r="F436" s="289"/>
      <c r="G436" s="289"/>
      <c r="H436" s="289"/>
      <c r="I436" s="289"/>
      <c r="J436" s="289"/>
      <c r="K436" s="289"/>
      <c r="L436" s="289"/>
      <c r="M436" s="289"/>
      <c r="N436" s="289">
        <v>12</v>
      </c>
      <c r="O436" s="289"/>
      <c r="P436" s="289"/>
      <c r="Q436" s="289"/>
      <c r="R436" s="289"/>
      <c r="S436" s="289"/>
      <c r="T436" s="289"/>
      <c r="U436" s="289"/>
      <c r="V436" s="289"/>
      <c r="W436" s="289"/>
      <c r="X436" s="289"/>
      <c r="Y436" s="409"/>
      <c r="Z436" s="463"/>
      <c r="AA436" s="463"/>
      <c r="AB436" s="463"/>
      <c r="AC436" s="290">
        <f>SUM(Y436:AB436)</f>
        <v>0</v>
      </c>
    </row>
    <row r="437" spans="1:29" ht="15.5" outlineLevel="1">
      <c r="B437" s="288" t="s">
        <v>257</v>
      </c>
      <c r="C437" s="285" t="s">
        <v>575</v>
      </c>
      <c r="D437" s="289"/>
      <c r="E437" s="289"/>
      <c r="F437" s="289"/>
      <c r="G437" s="289"/>
      <c r="H437" s="289"/>
      <c r="I437" s="289"/>
      <c r="J437" s="289"/>
      <c r="K437" s="289"/>
      <c r="L437" s="289"/>
      <c r="M437" s="289"/>
      <c r="N437" s="289">
        <v>12</v>
      </c>
      <c r="O437" s="289"/>
      <c r="P437" s="289"/>
      <c r="Q437" s="289"/>
      <c r="R437" s="289"/>
      <c r="S437" s="289"/>
      <c r="T437" s="289"/>
      <c r="U437" s="289"/>
      <c r="V437" s="289"/>
      <c r="W437" s="289"/>
      <c r="X437" s="289"/>
      <c r="Y437" s="405">
        <f>Y436</f>
        <v>0</v>
      </c>
      <c r="Z437" s="405">
        <f>Z436</f>
        <v>0</v>
      </c>
      <c r="AA437" s="405">
        <f t="shared" ref="AA437:AB437" si="118">AA436</f>
        <v>0</v>
      </c>
      <c r="AB437" s="405">
        <f t="shared" si="118"/>
        <v>0</v>
      </c>
      <c r="AC437" s="305"/>
    </row>
    <row r="438" spans="1:29" ht="15.5" outlineLevel="1">
      <c r="B438" s="304"/>
      <c r="C438" s="306"/>
      <c r="D438" s="293"/>
      <c r="E438" s="293"/>
      <c r="F438" s="293"/>
      <c r="G438" s="293"/>
      <c r="H438" s="293"/>
      <c r="I438" s="293"/>
      <c r="J438" s="293"/>
      <c r="K438" s="293"/>
      <c r="L438" s="293"/>
      <c r="M438" s="293"/>
      <c r="N438" s="285"/>
      <c r="O438" s="293"/>
      <c r="P438" s="293"/>
      <c r="Q438" s="293"/>
      <c r="R438" s="293"/>
      <c r="S438" s="293"/>
      <c r="T438" s="777"/>
      <c r="U438" s="777"/>
      <c r="V438" s="777"/>
      <c r="W438" s="777"/>
      <c r="X438" s="777"/>
      <c r="Y438" s="410"/>
      <c r="Z438" s="410"/>
      <c r="AA438" s="410"/>
      <c r="AB438" s="410"/>
      <c r="AC438" s="307"/>
    </row>
    <row r="439" spans="1:29" ht="15.5" outlineLevel="1">
      <c r="A439" s="502">
        <v>11</v>
      </c>
      <c r="B439" s="308" t="s">
        <v>21</v>
      </c>
      <c r="C439" s="285" t="s">
        <v>582</v>
      </c>
      <c r="D439" s="289"/>
      <c r="E439" s="289"/>
      <c r="F439" s="289"/>
      <c r="G439" s="289"/>
      <c r="H439" s="289"/>
      <c r="I439" s="289">
        <v>184101.22510000001</v>
      </c>
      <c r="J439" s="289"/>
      <c r="K439" s="289"/>
      <c r="L439" s="289"/>
      <c r="M439" s="289"/>
      <c r="N439" s="289">
        <v>12</v>
      </c>
      <c r="O439" s="289"/>
      <c r="P439" s="289"/>
      <c r="Q439" s="289"/>
      <c r="R439" s="289"/>
      <c r="S439" s="289"/>
      <c r="T439" s="289">
        <v>45.809722090000001</v>
      </c>
      <c r="U439" s="289"/>
      <c r="V439" s="289"/>
      <c r="W439" s="289"/>
      <c r="X439" s="289"/>
      <c r="Y439" s="409"/>
      <c r="Z439" s="774">
        <v>1</v>
      </c>
      <c r="AA439" s="409"/>
      <c r="AB439" s="409"/>
      <c r="AC439" s="290">
        <f>SUM(Y439:AB439)</f>
        <v>1</v>
      </c>
    </row>
    <row r="440" spans="1:29" ht="15.5" outlineLevel="1">
      <c r="B440" s="288" t="s">
        <v>257</v>
      </c>
      <c r="C440" s="285" t="s">
        <v>575</v>
      </c>
      <c r="D440" s="289"/>
      <c r="E440" s="289"/>
      <c r="F440" s="289"/>
      <c r="G440" s="289"/>
      <c r="H440" s="289"/>
      <c r="I440" s="289"/>
      <c r="J440" s="289"/>
      <c r="K440" s="289"/>
      <c r="L440" s="289"/>
      <c r="M440" s="289"/>
      <c r="N440" s="289">
        <v>12</v>
      </c>
      <c r="O440" s="289"/>
      <c r="P440" s="289"/>
      <c r="Q440" s="289"/>
      <c r="R440" s="289"/>
      <c r="S440" s="289"/>
      <c r="T440" s="289"/>
      <c r="U440" s="289"/>
      <c r="V440" s="289"/>
      <c r="W440" s="289"/>
      <c r="X440" s="289"/>
      <c r="Y440" s="405">
        <f>Y439</f>
        <v>0</v>
      </c>
      <c r="Z440" s="405">
        <f>Z439</f>
        <v>1</v>
      </c>
      <c r="AA440" s="405">
        <f t="shared" ref="AA440:AB440" si="119">AA439</f>
        <v>0</v>
      </c>
      <c r="AB440" s="405">
        <f t="shared" si="119"/>
        <v>0</v>
      </c>
      <c r="AC440" s="305"/>
    </row>
    <row r="441" spans="1:29" ht="15.5" hidden="1" outlineLevel="1">
      <c r="B441" s="308"/>
      <c r="C441" s="306"/>
      <c r="D441" s="293"/>
      <c r="E441" s="293"/>
      <c r="F441" s="293"/>
      <c r="G441" s="293"/>
      <c r="H441" s="293"/>
      <c r="I441" s="293"/>
      <c r="J441" s="293"/>
      <c r="K441" s="293"/>
      <c r="L441" s="293"/>
      <c r="M441" s="293"/>
      <c r="N441" s="285"/>
      <c r="O441" s="293"/>
      <c r="P441" s="293"/>
      <c r="Q441" s="293"/>
      <c r="R441" s="293"/>
      <c r="S441" s="293"/>
      <c r="T441" s="777"/>
      <c r="U441" s="777"/>
      <c r="V441" s="777"/>
      <c r="W441" s="777"/>
      <c r="X441" s="777"/>
      <c r="Y441" s="410"/>
      <c r="Z441" s="411"/>
      <c r="AA441" s="410"/>
      <c r="AB441" s="410"/>
      <c r="AC441" s="307"/>
    </row>
    <row r="442" spans="1:29" ht="15.5" hidden="1" outlineLevel="1">
      <c r="A442" s="502">
        <v>12</v>
      </c>
      <c r="B442" s="308" t="s">
        <v>23</v>
      </c>
      <c r="C442" s="285" t="s">
        <v>582</v>
      </c>
      <c r="D442" s="289"/>
      <c r="E442" s="289"/>
      <c r="F442" s="289"/>
      <c r="G442" s="289"/>
      <c r="H442" s="289"/>
      <c r="I442" s="289"/>
      <c r="J442" s="289"/>
      <c r="K442" s="289"/>
      <c r="L442" s="289"/>
      <c r="M442" s="289"/>
      <c r="N442" s="289">
        <v>3</v>
      </c>
      <c r="O442" s="289"/>
      <c r="P442" s="289"/>
      <c r="Q442" s="289"/>
      <c r="R442" s="289"/>
      <c r="S442" s="289"/>
      <c r="T442" s="289"/>
      <c r="U442" s="289"/>
      <c r="V442" s="289"/>
      <c r="W442" s="289"/>
      <c r="X442" s="289"/>
      <c r="Y442" s="409"/>
      <c r="Z442" s="409"/>
      <c r="AA442" s="463"/>
      <c r="AB442" s="409"/>
      <c r="AC442" s="290">
        <f>SUM(Y442:AB442)</f>
        <v>0</v>
      </c>
    </row>
    <row r="443" spans="1:29" ht="15.5" hidden="1" outlineLevel="1">
      <c r="B443" s="288" t="s">
        <v>257</v>
      </c>
      <c r="C443" s="285" t="s">
        <v>575</v>
      </c>
      <c r="D443" s="289"/>
      <c r="E443" s="289"/>
      <c r="F443" s="289"/>
      <c r="G443" s="289"/>
      <c r="H443" s="289"/>
      <c r="I443" s="289"/>
      <c r="J443" s="289"/>
      <c r="K443" s="289"/>
      <c r="L443" s="289"/>
      <c r="M443" s="289"/>
      <c r="N443" s="289">
        <v>3</v>
      </c>
      <c r="O443" s="289"/>
      <c r="P443" s="289"/>
      <c r="Q443" s="289"/>
      <c r="R443" s="289"/>
      <c r="S443" s="289"/>
      <c r="T443" s="289"/>
      <c r="U443" s="289"/>
      <c r="V443" s="289"/>
      <c r="W443" s="289"/>
      <c r="X443" s="289"/>
      <c r="Y443" s="405">
        <f>Y442</f>
        <v>0</v>
      </c>
      <c r="Z443" s="405">
        <f>Z442</f>
        <v>0</v>
      </c>
      <c r="AA443" s="405">
        <f>AA442</f>
        <v>0</v>
      </c>
      <c r="AB443" s="405">
        <f t="shared" ref="AB443" si="120">AB442</f>
        <v>0</v>
      </c>
      <c r="AC443" s="305"/>
    </row>
    <row r="444" spans="1:29" ht="15.5" hidden="1" outlineLevel="1">
      <c r="B444" s="308"/>
      <c r="C444" s="306"/>
      <c r="D444" s="293"/>
      <c r="E444" s="293"/>
      <c r="F444" s="293"/>
      <c r="G444" s="293"/>
      <c r="H444" s="293"/>
      <c r="I444" s="293"/>
      <c r="J444" s="293"/>
      <c r="K444" s="293"/>
      <c r="L444" s="293"/>
      <c r="M444" s="293"/>
      <c r="N444" s="285"/>
      <c r="O444" s="293"/>
      <c r="P444" s="293"/>
      <c r="Q444" s="293"/>
      <c r="R444" s="293"/>
      <c r="S444" s="293"/>
      <c r="T444" s="779"/>
      <c r="U444" s="779"/>
      <c r="V444" s="779"/>
      <c r="W444" s="779"/>
      <c r="X444" s="779"/>
      <c r="Y444" s="410"/>
      <c r="Z444" s="411"/>
      <c r="AA444" s="410"/>
      <c r="AB444" s="410"/>
      <c r="AC444" s="307"/>
    </row>
    <row r="445" spans="1:29" ht="15.5" hidden="1" outlineLevel="1">
      <c r="A445" s="502">
        <v>13</v>
      </c>
      <c r="B445" s="308" t="s">
        <v>24</v>
      </c>
      <c r="C445" s="285" t="s">
        <v>582</v>
      </c>
      <c r="D445" s="289"/>
      <c r="E445" s="289"/>
      <c r="F445" s="289"/>
      <c r="G445" s="289"/>
      <c r="H445" s="289"/>
      <c r="I445" s="289"/>
      <c r="J445" s="289"/>
      <c r="K445" s="289"/>
      <c r="L445" s="289"/>
      <c r="M445" s="289"/>
      <c r="N445" s="289">
        <v>12</v>
      </c>
      <c r="O445" s="289"/>
      <c r="P445" s="289"/>
      <c r="Q445" s="289"/>
      <c r="R445" s="289"/>
      <c r="S445" s="289"/>
      <c r="T445" s="289"/>
      <c r="U445" s="289"/>
      <c r="V445" s="289"/>
      <c r="W445" s="289"/>
      <c r="X445" s="289"/>
      <c r="Y445" s="409"/>
      <c r="Z445" s="409"/>
      <c r="AA445" s="409"/>
      <c r="AB445" s="409"/>
      <c r="AC445" s="290">
        <f>SUM(Y445:AB445)</f>
        <v>0</v>
      </c>
    </row>
    <row r="446" spans="1:29" ht="15.5" hidden="1" outlineLevel="1">
      <c r="B446" s="288" t="s">
        <v>257</v>
      </c>
      <c r="C446" s="285" t="s">
        <v>575</v>
      </c>
      <c r="D446" s="289"/>
      <c r="E446" s="289"/>
      <c r="F446" s="289"/>
      <c r="G446" s="289"/>
      <c r="H446" s="289"/>
      <c r="I446" s="289"/>
      <c r="J446" s="289"/>
      <c r="K446" s="289"/>
      <c r="L446" s="289"/>
      <c r="M446" s="289"/>
      <c r="N446" s="289">
        <v>12</v>
      </c>
      <c r="O446" s="289"/>
      <c r="P446" s="289"/>
      <c r="Q446" s="289"/>
      <c r="R446" s="289"/>
      <c r="S446" s="289"/>
      <c r="T446" s="289"/>
      <c r="U446" s="289"/>
      <c r="V446" s="289"/>
      <c r="W446" s="289"/>
      <c r="X446" s="289"/>
      <c r="Y446" s="405">
        <f>Y445</f>
        <v>0</v>
      </c>
      <c r="Z446" s="405">
        <f>Z445</f>
        <v>0</v>
      </c>
      <c r="AA446" s="405">
        <f>AA445</f>
        <v>0</v>
      </c>
      <c r="AB446" s="405">
        <f t="shared" ref="AB446" si="121">AB445</f>
        <v>0</v>
      </c>
      <c r="AC446" s="305"/>
    </row>
    <row r="447" spans="1:29" ht="15.5" hidden="1" outlineLevel="1">
      <c r="B447" s="308"/>
      <c r="C447" s="306"/>
      <c r="D447" s="293"/>
      <c r="E447" s="293"/>
      <c r="F447" s="293"/>
      <c r="G447" s="293"/>
      <c r="H447" s="293"/>
      <c r="I447" s="293"/>
      <c r="J447" s="293"/>
      <c r="K447" s="293"/>
      <c r="L447" s="293"/>
      <c r="M447" s="293"/>
      <c r="N447" s="285"/>
      <c r="O447" s="293"/>
      <c r="P447" s="293"/>
      <c r="Q447" s="293"/>
      <c r="R447" s="293"/>
      <c r="S447" s="293"/>
      <c r="T447" s="779"/>
      <c r="U447" s="779"/>
      <c r="V447" s="779"/>
      <c r="W447" s="779"/>
      <c r="X447" s="779"/>
      <c r="Y447" s="410"/>
      <c r="Z447" s="410"/>
      <c r="AA447" s="410"/>
      <c r="AB447" s="410"/>
      <c r="AC447" s="307"/>
    </row>
    <row r="448" spans="1:29" ht="15.5" hidden="1" outlineLevel="1">
      <c r="A448" s="502">
        <v>14</v>
      </c>
      <c r="B448" s="308" t="s">
        <v>20</v>
      </c>
      <c r="C448" s="285" t="s">
        <v>582</v>
      </c>
      <c r="D448" s="289"/>
      <c r="E448" s="289"/>
      <c r="F448" s="289"/>
      <c r="G448" s="289"/>
      <c r="H448" s="289"/>
      <c r="I448" s="289"/>
      <c r="J448" s="289"/>
      <c r="K448" s="289"/>
      <c r="L448" s="289"/>
      <c r="M448" s="289"/>
      <c r="N448" s="289">
        <v>12</v>
      </c>
      <c r="O448" s="289"/>
      <c r="P448" s="289"/>
      <c r="Q448" s="289"/>
      <c r="R448" s="289"/>
      <c r="S448" s="289"/>
      <c r="T448" s="289"/>
      <c r="U448" s="289"/>
      <c r="V448" s="289"/>
      <c r="W448" s="289"/>
      <c r="X448" s="289"/>
      <c r="Y448" s="409"/>
      <c r="Z448" s="409"/>
      <c r="AA448" s="463"/>
      <c r="AB448" s="409"/>
      <c r="AC448" s="290">
        <f>SUM(Y448:AB448)</f>
        <v>0</v>
      </c>
    </row>
    <row r="449" spans="1:29" ht="15.5" hidden="1" outlineLevel="1">
      <c r="B449" s="288" t="s">
        <v>257</v>
      </c>
      <c r="C449" s="285" t="s">
        <v>575</v>
      </c>
      <c r="D449" s="289"/>
      <c r="E449" s="289"/>
      <c r="F449" s="289"/>
      <c r="G449" s="289"/>
      <c r="H449" s="289"/>
      <c r="I449" s="289"/>
      <c r="J449" s="289"/>
      <c r="K449" s="289"/>
      <c r="L449" s="289"/>
      <c r="M449" s="289"/>
      <c r="N449" s="289">
        <v>12</v>
      </c>
      <c r="O449" s="289"/>
      <c r="P449" s="289"/>
      <c r="Q449" s="289"/>
      <c r="R449" s="289"/>
      <c r="S449" s="289"/>
      <c r="T449" s="289"/>
      <c r="U449" s="289"/>
      <c r="V449" s="289"/>
      <c r="W449" s="289"/>
      <c r="X449" s="289"/>
      <c r="Y449" s="405">
        <f>Y448</f>
        <v>0</v>
      </c>
      <c r="Z449" s="405">
        <f>Z448</f>
        <v>0</v>
      </c>
      <c r="AA449" s="405">
        <f t="shared" ref="AA449:AB449" si="122">AA448</f>
        <v>0</v>
      </c>
      <c r="AB449" s="405">
        <f t="shared" si="122"/>
        <v>0</v>
      </c>
      <c r="AC449" s="305"/>
    </row>
    <row r="450" spans="1:29" ht="15.5" hidden="1" outlineLevel="1">
      <c r="B450" s="308"/>
      <c r="C450" s="306"/>
      <c r="D450" s="293"/>
      <c r="E450" s="293"/>
      <c r="F450" s="293"/>
      <c r="G450" s="293"/>
      <c r="H450" s="293"/>
      <c r="I450" s="293"/>
      <c r="J450" s="293"/>
      <c r="K450" s="293"/>
      <c r="L450" s="293"/>
      <c r="M450" s="293"/>
      <c r="N450" s="285"/>
      <c r="O450" s="293"/>
      <c r="P450" s="293"/>
      <c r="Q450" s="293"/>
      <c r="R450" s="293"/>
      <c r="S450" s="293"/>
      <c r="T450" s="779"/>
      <c r="U450" s="779"/>
      <c r="V450" s="779"/>
      <c r="W450" s="779"/>
      <c r="X450" s="779"/>
      <c r="Y450" s="410"/>
      <c r="Z450" s="411"/>
      <c r="AA450" s="410"/>
      <c r="AB450" s="410"/>
      <c r="AC450" s="307"/>
    </row>
    <row r="451" spans="1:29" s="277" customFormat="1" ht="15.5" hidden="1" outlineLevel="1">
      <c r="A451" s="502">
        <v>15</v>
      </c>
      <c r="B451" s="308" t="s">
        <v>484</v>
      </c>
      <c r="C451" s="285" t="s">
        <v>582</v>
      </c>
      <c r="D451" s="289"/>
      <c r="E451" s="289"/>
      <c r="F451" s="289"/>
      <c r="G451" s="289"/>
      <c r="H451" s="289"/>
      <c r="I451" s="289"/>
      <c r="J451" s="289"/>
      <c r="K451" s="289"/>
      <c r="L451" s="289"/>
      <c r="M451" s="289"/>
      <c r="N451" s="285"/>
      <c r="O451" s="289"/>
      <c r="P451" s="289"/>
      <c r="Q451" s="289"/>
      <c r="R451" s="289"/>
      <c r="S451" s="289"/>
      <c r="T451" s="289"/>
      <c r="U451" s="289"/>
      <c r="V451" s="289"/>
      <c r="W451" s="289"/>
      <c r="X451" s="289"/>
      <c r="Y451" s="409"/>
      <c r="Z451" s="409"/>
      <c r="AA451" s="409"/>
      <c r="AB451" s="409"/>
      <c r="AC451" s="290">
        <f>SUM(Y451:AB451)</f>
        <v>0</v>
      </c>
    </row>
    <row r="452" spans="1:29" s="277" customFormat="1" ht="15.5" hidden="1" outlineLevel="1">
      <c r="A452" s="502"/>
      <c r="B452" s="308" t="s">
        <v>257</v>
      </c>
      <c r="C452" s="285" t="s">
        <v>575</v>
      </c>
      <c r="D452" s="289"/>
      <c r="E452" s="289"/>
      <c r="F452" s="289"/>
      <c r="G452" s="289"/>
      <c r="H452" s="289"/>
      <c r="I452" s="289"/>
      <c r="J452" s="289"/>
      <c r="K452" s="289"/>
      <c r="L452" s="289"/>
      <c r="M452" s="289"/>
      <c r="N452" s="285"/>
      <c r="O452" s="289"/>
      <c r="P452" s="289"/>
      <c r="Q452" s="289"/>
      <c r="R452" s="289"/>
      <c r="S452" s="289"/>
      <c r="T452" s="289"/>
      <c r="U452" s="289"/>
      <c r="V452" s="289"/>
      <c r="W452" s="289"/>
      <c r="X452" s="289"/>
      <c r="Y452" s="405">
        <f>Y451</f>
        <v>0</v>
      </c>
      <c r="Z452" s="405">
        <f>Z451</f>
        <v>0</v>
      </c>
      <c r="AA452" s="405">
        <f t="shared" ref="AA452:AB452" si="123">AA451</f>
        <v>0</v>
      </c>
      <c r="AB452" s="405">
        <f t="shared" si="123"/>
        <v>0</v>
      </c>
      <c r="AC452" s="305"/>
    </row>
    <row r="453" spans="1:29" s="277" customFormat="1" ht="15.5" hidden="1" outlineLevel="1">
      <c r="A453" s="502"/>
      <c r="B453" s="308"/>
      <c r="C453" s="306"/>
      <c r="D453" s="293"/>
      <c r="E453" s="293"/>
      <c r="F453" s="293"/>
      <c r="G453" s="293"/>
      <c r="H453" s="293"/>
      <c r="I453" s="293"/>
      <c r="J453" s="293"/>
      <c r="K453" s="293"/>
      <c r="L453" s="293"/>
      <c r="M453" s="293"/>
      <c r="N453" s="285"/>
      <c r="O453" s="293"/>
      <c r="P453" s="293"/>
      <c r="Q453" s="293"/>
      <c r="R453" s="293"/>
      <c r="S453" s="293"/>
      <c r="T453" s="779"/>
      <c r="U453" s="779"/>
      <c r="V453" s="779"/>
      <c r="W453" s="779"/>
      <c r="X453" s="779"/>
      <c r="Y453" s="412"/>
      <c r="Z453" s="410"/>
      <c r="AA453" s="410"/>
      <c r="AB453" s="410"/>
      <c r="AC453" s="307"/>
    </row>
    <row r="454" spans="1:29" s="277" customFormat="1" ht="31" hidden="1" outlineLevel="1">
      <c r="A454" s="502">
        <v>16</v>
      </c>
      <c r="B454" s="308" t="s">
        <v>485</v>
      </c>
      <c r="C454" s="285" t="s">
        <v>582</v>
      </c>
      <c r="D454" s="289"/>
      <c r="E454" s="289"/>
      <c r="F454" s="289"/>
      <c r="G454" s="289"/>
      <c r="H454" s="289"/>
      <c r="I454" s="289"/>
      <c r="J454" s="289"/>
      <c r="K454" s="289"/>
      <c r="L454" s="289"/>
      <c r="M454" s="289"/>
      <c r="N454" s="285"/>
      <c r="O454" s="289"/>
      <c r="P454" s="289"/>
      <c r="Q454" s="289"/>
      <c r="R454" s="289"/>
      <c r="S454" s="289"/>
      <c r="T454" s="289"/>
      <c r="U454" s="289"/>
      <c r="V454" s="289"/>
      <c r="W454" s="289"/>
      <c r="X454" s="289"/>
      <c r="Y454" s="409"/>
      <c r="Z454" s="409"/>
      <c r="AA454" s="409"/>
      <c r="AB454" s="409"/>
      <c r="AC454" s="290">
        <f>SUM(Y454:AB454)</f>
        <v>0</v>
      </c>
    </row>
    <row r="455" spans="1:29" s="277" customFormat="1" ht="15.5" hidden="1" outlineLevel="1">
      <c r="A455" s="502"/>
      <c r="B455" s="308" t="s">
        <v>257</v>
      </c>
      <c r="C455" s="285" t="s">
        <v>575</v>
      </c>
      <c r="D455" s="289"/>
      <c r="E455" s="289"/>
      <c r="F455" s="289"/>
      <c r="G455" s="289"/>
      <c r="H455" s="289"/>
      <c r="I455" s="289"/>
      <c r="J455" s="289"/>
      <c r="K455" s="289"/>
      <c r="L455" s="289"/>
      <c r="M455" s="289"/>
      <c r="N455" s="285"/>
      <c r="O455" s="289"/>
      <c r="P455" s="289"/>
      <c r="Q455" s="289"/>
      <c r="R455" s="289"/>
      <c r="S455" s="289"/>
      <c r="T455" s="289"/>
      <c r="U455" s="289"/>
      <c r="V455" s="289"/>
      <c r="W455" s="289"/>
      <c r="X455" s="289"/>
      <c r="Y455" s="405">
        <f>Y454</f>
        <v>0</v>
      </c>
      <c r="Z455" s="405">
        <f>Z454</f>
        <v>0</v>
      </c>
      <c r="AA455" s="405">
        <f t="shared" ref="AA455:AB455" si="124">AA454</f>
        <v>0</v>
      </c>
      <c r="AB455" s="405">
        <f t="shared" si="124"/>
        <v>0</v>
      </c>
      <c r="AC455" s="305"/>
    </row>
    <row r="456" spans="1:29" s="277" customFormat="1" ht="15.5" hidden="1" outlineLevel="1">
      <c r="A456" s="502"/>
      <c r="B456" s="308"/>
      <c r="C456" s="306"/>
      <c r="D456" s="293"/>
      <c r="E456" s="293"/>
      <c r="F456" s="293"/>
      <c r="G456" s="293"/>
      <c r="H456" s="293"/>
      <c r="I456" s="293"/>
      <c r="J456" s="293"/>
      <c r="K456" s="293"/>
      <c r="L456" s="293"/>
      <c r="M456" s="293"/>
      <c r="N456" s="285"/>
      <c r="O456" s="293"/>
      <c r="P456" s="293"/>
      <c r="Q456" s="293"/>
      <c r="R456" s="293"/>
      <c r="S456" s="293"/>
      <c r="T456" s="779"/>
      <c r="U456" s="779"/>
      <c r="V456" s="779"/>
      <c r="W456" s="779"/>
      <c r="X456" s="779"/>
      <c r="Y456" s="412"/>
      <c r="Z456" s="410"/>
      <c r="AA456" s="410"/>
      <c r="AB456" s="410"/>
      <c r="AC456" s="307"/>
    </row>
    <row r="457" spans="1:29" ht="15.5" hidden="1" outlineLevel="1">
      <c r="A457" s="502">
        <v>17</v>
      </c>
      <c r="B457" s="308" t="s">
        <v>9</v>
      </c>
      <c r="C457" s="285" t="s">
        <v>582</v>
      </c>
      <c r="D457" s="289"/>
      <c r="E457" s="289"/>
      <c r="F457" s="289"/>
      <c r="G457" s="289"/>
      <c r="H457" s="289"/>
      <c r="I457" s="289"/>
      <c r="J457" s="289"/>
      <c r="K457" s="289"/>
      <c r="L457" s="289"/>
      <c r="M457" s="289"/>
      <c r="N457" s="285"/>
      <c r="O457" s="289"/>
      <c r="P457" s="289"/>
      <c r="Q457" s="289"/>
      <c r="R457" s="289"/>
      <c r="S457" s="289"/>
      <c r="T457" s="289"/>
      <c r="U457" s="289"/>
      <c r="V457" s="289"/>
      <c r="W457" s="289"/>
      <c r="X457" s="289"/>
      <c r="Y457" s="409"/>
      <c r="Z457" s="409"/>
      <c r="AA457" s="409"/>
      <c r="AB457" s="409"/>
      <c r="AC457" s="290">
        <f>SUM(Y457:AB457)</f>
        <v>0</v>
      </c>
    </row>
    <row r="458" spans="1:29" ht="15.5" hidden="1" outlineLevel="1">
      <c r="B458" s="288" t="s">
        <v>257</v>
      </c>
      <c r="C458" s="285" t="s">
        <v>575</v>
      </c>
      <c r="D458" s="289"/>
      <c r="E458" s="289"/>
      <c r="F458" s="289"/>
      <c r="G458" s="289"/>
      <c r="H458" s="289"/>
      <c r="I458" s="289"/>
      <c r="J458" s="289"/>
      <c r="K458" s="289"/>
      <c r="L458" s="289"/>
      <c r="M458" s="289"/>
      <c r="N458" s="285"/>
      <c r="O458" s="289"/>
      <c r="P458" s="289"/>
      <c r="Q458" s="289"/>
      <c r="R458" s="289"/>
      <c r="S458" s="289"/>
      <c r="T458" s="289"/>
      <c r="U458" s="289"/>
      <c r="V458" s="289"/>
      <c r="W458" s="289"/>
      <c r="X458" s="289"/>
      <c r="Y458" s="405">
        <f>Y457</f>
        <v>0</v>
      </c>
      <c r="Z458" s="405">
        <f>Z457</f>
        <v>0</v>
      </c>
      <c r="AA458" s="405">
        <f t="shared" ref="AA458:AB458" si="125">AA457</f>
        <v>0</v>
      </c>
      <c r="AB458" s="405">
        <f t="shared" si="125"/>
        <v>0</v>
      </c>
      <c r="AC458" s="305"/>
    </row>
    <row r="459" spans="1:29" ht="15.5" outlineLevel="1">
      <c r="B459" s="309"/>
      <c r="C459" s="299"/>
      <c r="D459" s="285"/>
      <c r="E459" s="285"/>
      <c r="F459" s="285"/>
      <c r="G459" s="285"/>
      <c r="H459" s="285"/>
      <c r="I459" s="285"/>
      <c r="J459" s="285"/>
      <c r="K459" s="285"/>
      <c r="L459" s="285"/>
      <c r="M459" s="285"/>
      <c r="N459" s="285"/>
      <c r="O459" s="285"/>
      <c r="P459" s="285"/>
      <c r="Q459" s="285"/>
      <c r="R459" s="285"/>
      <c r="S459" s="285"/>
      <c r="T459" s="777"/>
      <c r="U459" s="777"/>
      <c r="V459" s="777"/>
      <c r="W459" s="777"/>
      <c r="X459" s="777"/>
      <c r="Y459" s="413"/>
      <c r="Z459" s="414"/>
      <c r="AA459" s="414"/>
      <c r="AB459" s="414"/>
      <c r="AC459" s="311"/>
    </row>
    <row r="460" spans="1:29" ht="15.5" outlineLevel="1">
      <c r="A460" s="503"/>
      <c r="B460" s="282" t="s">
        <v>10</v>
      </c>
      <c r="C460" s="283"/>
      <c r="D460" s="283"/>
      <c r="E460" s="283"/>
      <c r="F460" s="283"/>
      <c r="G460" s="283"/>
      <c r="H460" s="283"/>
      <c r="I460" s="283"/>
      <c r="J460" s="283"/>
      <c r="K460" s="283"/>
      <c r="L460" s="283"/>
      <c r="M460" s="283"/>
      <c r="N460" s="284"/>
      <c r="O460" s="283"/>
      <c r="P460" s="283"/>
      <c r="Q460" s="283"/>
      <c r="R460" s="283"/>
      <c r="S460" s="283"/>
      <c r="T460" s="778"/>
      <c r="U460" s="778"/>
      <c r="V460" s="778"/>
      <c r="W460" s="778"/>
      <c r="X460" s="778"/>
      <c r="Y460" s="408"/>
      <c r="Z460" s="408"/>
      <c r="AA460" s="408"/>
      <c r="AB460" s="408"/>
      <c r="AC460" s="286"/>
    </row>
    <row r="461" spans="1:29" ht="15.5" hidden="1" outlineLevel="1">
      <c r="A461" s="502">
        <v>18</v>
      </c>
      <c r="B461" s="309" t="s">
        <v>11</v>
      </c>
      <c r="C461" s="285" t="s">
        <v>582</v>
      </c>
      <c r="D461" s="289"/>
      <c r="E461" s="289"/>
      <c r="F461" s="289"/>
      <c r="G461" s="289"/>
      <c r="H461" s="289"/>
      <c r="I461" s="289"/>
      <c r="J461" s="289"/>
      <c r="K461" s="289"/>
      <c r="L461" s="289"/>
      <c r="M461" s="289"/>
      <c r="N461" s="289">
        <v>12</v>
      </c>
      <c r="O461" s="289"/>
      <c r="P461" s="289"/>
      <c r="Q461" s="289"/>
      <c r="R461" s="289"/>
      <c r="S461" s="289"/>
      <c r="T461" s="289"/>
      <c r="U461" s="289"/>
      <c r="V461" s="289"/>
      <c r="W461" s="289"/>
      <c r="X461" s="289"/>
      <c r="Y461" s="420"/>
      <c r="Z461" s="409"/>
      <c r="AA461" s="409"/>
      <c r="AB461" s="409"/>
      <c r="AC461" s="290">
        <f>SUM(Y461:AB461)</f>
        <v>0</v>
      </c>
    </row>
    <row r="462" spans="1:29" ht="15.5" hidden="1" outlineLevel="1">
      <c r="B462" s="288" t="s">
        <v>257</v>
      </c>
      <c r="C462" s="285" t="s">
        <v>575</v>
      </c>
      <c r="D462" s="289"/>
      <c r="E462" s="289"/>
      <c r="F462" s="289"/>
      <c r="G462" s="289"/>
      <c r="H462" s="289"/>
      <c r="I462" s="289"/>
      <c r="J462" s="289"/>
      <c r="K462" s="289"/>
      <c r="L462" s="289"/>
      <c r="M462" s="289"/>
      <c r="N462" s="289">
        <v>12</v>
      </c>
      <c r="O462" s="289"/>
      <c r="P462" s="289"/>
      <c r="Q462" s="289"/>
      <c r="R462" s="289"/>
      <c r="S462" s="289"/>
      <c r="T462" s="289"/>
      <c r="U462" s="289"/>
      <c r="V462" s="289"/>
      <c r="W462" s="289"/>
      <c r="X462" s="289"/>
      <c r="Y462" s="405">
        <f>Y461</f>
        <v>0</v>
      </c>
      <c r="Z462" s="405">
        <f>Z461</f>
        <v>0</v>
      </c>
      <c r="AA462" s="405">
        <f t="shared" ref="AA462:AB462" si="126">AA461</f>
        <v>0</v>
      </c>
      <c r="AB462" s="405">
        <f t="shared" si="126"/>
        <v>0</v>
      </c>
      <c r="AC462" s="291"/>
    </row>
    <row r="463" spans="1:29" ht="15.5" hidden="1" outlineLevel="1">
      <c r="A463" s="505"/>
      <c r="B463" s="309"/>
      <c r="C463" s="299"/>
      <c r="D463" s="285"/>
      <c r="E463" s="285"/>
      <c r="F463" s="285"/>
      <c r="G463" s="285"/>
      <c r="H463" s="285"/>
      <c r="I463" s="285"/>
      <c r="J463" s="285"/>
      <c r="K463" s="285"/>
      <c r="L463" s="285"/>
      <c r="M463" s="285"/>
      <c r="N463" s="285"/>
      <c r="O463" s="285"/>
      <c r="P463" s="285"/>
      <c r="Q463" s="285"/>
      <c r="R463" s="285"/>
      <c r="S463" s="285"/>
      <c r="T463" s="777"/>
      <c r="U463" s="777"/>
      <c r="V463" s="777"/>
      <c r="W463" s="777"/>
      <c r="X463" s="777"/>
      <c r="Y463" s="406"/>
      <c r="Z463" s="415"/>
      <c r="AA463" s="415"/>
      <c r="AB463" s="415"/>
      <c r="AC463" s="300"/>
    </row>
    <row r="464" spans="1:29" ht="15.5" hidden="1" outlineLevel="1">
      <c r="A464" s="502">
        <v>19</v>
      </c>
      <c r="B464" s="309" t="s">
        <v>12</v>
      </c>
      <c r="C464" s="285" t="s">
        <v>582</v>
      </c>
      <c r="D464" s="289"/>
      <c r="E464" s="289"/>
      <c r="F464" s="289"/>
      <c r="G464" s="289"/>
      <c r="H464" s="289"/>
      <c r="I464" s="289"/>
      <c r="J464" s="289"/>
      <c r="K464" s="289"/>
      <c r="L464" s="289"/>
      <c r="M464" s="289"/>
      <c r="N464" s="289">
        <v>12</v>
      </c>
      <c r="O464" s="289"/>
      <c r="P464" s="289"/>
      <c r="Q464" s="289"/>
      <c r="R464" s="289"/>
      <c r="S464" s="289"/>
      <c r="T464" s="289"/>
      <c r="U464" s="289"/>
      <c r="V464" s="289"/>
      <c r="W464" s="289"/>
      <c r="X464" s="289"/>
      <c r="Y464" s="404"/>
      <c r="Z464" s="409"/>
      <c r="AA464" s="409"/>
      <c r="AB464" s="409"/>
      <c r="AC464" s="290">
        <f>SUM(Y464:AB464)</f>
        <v>0</v>
      </c>
    </row>
    <row r="465" spans="1:29" ht="15.5" hidden="1" outlineLevel="1">
      <c r="B465" s="288" t="s">
        <v>257</v>
      </c>
      <c r="C465" s="285" t="s">
        <v>575</v>
      </c>
      <c r="D465" s="289"/>
      <c r="E465" s="289"/>
      <c r="F465" s="289"/>
      <c r="G465" s="289"/>
      <c r="H465" s="289"/>
      <c r="I465" s="289"/>
      <c r="J465" s="289"/>
      <c r="K465" s="289"/>
      <c r="L465" s="289"/>
      <c r="M465" s="289"/>
      <c r="N465" s="289">
        <v>12</v>
      </c>
      <c r="O465" s="289"/>
      <c r="P465" s="289"/>
      <c r="Q465" s="289"/>
      <c r="R465" s="289"/>
      <c r="S465" s="289"/>
      <c r="T465" s="289"/>
      <c r="U465" s="289"/>
      <c r="V465" s="289"/>
      <c r="W465" s="289"/>
      <c r="X465" s="289"/>
      <c r="Y465" s="405">
        <f>Y464</f>
        <v>0</v>
      </c>
      <c r="Z465" s="405">
        <f>Z464</f>
        <v>0</v>
      </c>
      <c r="AA465" s="405">
        <f t="shared" ref="AA465:AB465" si="127">AA464</f>
        <v>0</v>
      </c>
      <c r="AB465" s="405">
        <f t="shared" si="127"/>
        <v>0</v>
      </c>
      <c r="AC465" s="291"/>
    </row>
    <row r="466" spans="1:29" ht="15.5" hidden="1" outlineLevel="1">
      <c r="B466" s="309"/>
      <c r="C466" s="299"/>
      <c r="D466" s="285"/>
      <c r="E466" s="285"/>
      <c r="F466" s="285"/>
      <c r="G466" s="285"/>
      <c r="H466" s="285"/>
      <c r="I466" s="285"/>
      <c r="J466" s="285"/>
      <c r="K466" s="285"/>
      <c r="L466" s="285"/>
      <c r="M466" s="285"/>
      <c r="N466" s="285"/>
      <c r="O466" s="285"/>
      <c r="P466" s="285"/>
      <c r="Q466" s="285"/>
      <c r="R466" s="285"/>
      <c r="S466" s="285"/>
      <c r="T466" s="777"/>
      <c r="U466" s="777"/>
      <c r="V466" s="777"/>
      <c r="W466" s="777"/>
      <c r="X466" s="777"/>
      <c r="Y466" s="416"/>
      <c r="Z466" s="416"/>
      <c r="AA466" s="406"/>
      <c r="AB466" s="406"/>
      <c r="AC466" s="300"/>
    </row>
    <row r="467" spans="1:29" ht="15.5" hidden="1" outlineLevel="1">
      <c r="A467" s="502">
        <v>20</v>
      </c>
      <c r="B467" s="309" t="s">
        <v>13</v>
      </c>
      <c r="C467" s="285" t="s">
        <v>582</v>
      </c>
      <c r="D467" s="289"/>
      <c r="E467" s="289"/>
      <c r="F467" s="289"/>
      <c r="G467" s="289"/>
      <c r="H467" s="289"/>
      <c r="I467" s="289"/>
      <c r="J467" s="289"/>
      <c r="K467" s="289"/>
      <c r="L467" s="289"/>
      <c r="M467" s="289"/>
      <c r="N467" s="289">
        <v>12</v>
      </c>
      <c r="O467" s="289"/>
      <c r="P467" s="289"/>
      <c r="Q467" s="289"/>
      <c r="R467" s="289"/>
      <c r="S467" s="289"/>
      <c r="T467" s="289"/>
      <c r="U467" s="289"/>
      <c r="V467" s="289"/>
      <c r="W467" s="289"/>
      <c r="X467" s="289"/>
      <c r="Y467" s="404"/>
      <c r="Z467" s="409"/>
      <c r="AA467" s="409"/>
      <c r="AB467" s="409"/>
      <c r="AC467" s="290">
        <f>SUM(Y467:AB467)</f>
        <v>0</v>
      </c>
    </row>
    <row r="468" spans="1:29" ht="15.5" hidden="1" outlineLevel="1">
      <c r="B468" s="288" t="s">
        <v>257</v>
      </c>
      <c r="C468" s="285" t="s">
        <v>575</v>
      </c>
      <c r="D468" s="289"/>
      <c r="E468" s="289"/>
      <c r="F468" s="289"/>
      <c r="G468" s="289"/>
      <c r="H468" s="289"/>
      <c r="I468" s="289"/>
      <c r="J468" s="289"/>
      <c r="K468" s="289"/>
      <c r="L468" s="289"/>
      <c r="M468" s="289"/>
      <c r="N468" s="289">
        <v>12</v>
      </c>
      <c r="O468" s="289"/>
      <c r="P468" s="289"/>
      <c r="Q468" s="289"/>
      <c r="R468" s="289"/>
      <c r="S468" s="289"/>
      <c r="T468" s="289"/>
      <c r="U468" s="289"/>
      <c r="V468" s="289"/>
      <c r="W468" s="289"/>
      <c r="X468" s="289"/>
      <c r="Y468" s="405">
        <f>Y467</f>
        <v>0</v>
      </c>
      <c r="Z468" s="405">
        <f>Z467</f>
        <v>0</v>
      </c>
      <c r="AA468" s="405">
        <f t="shared" ref="AA468:AB468" si="128">AA467</f>
        <v>0</v>
      </c>
      <c r="AB468" s="405">
        <f t="shared" si="128"/>
        <v>0</v>
      </c>
      <c r="AC468" s="300"/>
    </row>
    <row r="469" spans="1:29" ht="15.5" outlineLevel="1">
      <c r="B469" s="309"/>
      <c r="C469" s="299"/>
      <c r="D469" s="285"/>
      <c r="E469" s="285"/>
      <c r="F469" s="285"/>
      <c r="G469" s="285"/>
      <c r="H469" s="285"/>
      <c r="I469" s="285"/>
      <c r="J469" s="285"/>
      <c r="K469" s="285"/>
      <c r="L469" s="285"/>
      <c r="M469" s="285"/>
      <c r="N469" s="312"/>
      <c r="O469" s="285"/>
      <c r="P469" s="285"/>
      <c r="Q469" s="285"/>
      <c r="R469" s="285"/>
      <c r="S469" s="285"/>
      <c r="T469" s="777"/>
      <c r="U469" s="777"/>
      <c r="V469" s="777"/>
      <c r="W469" s="777"/>
      <c r="X469" s="777"/>
      <c r="Y469" s="406"/>
      <c r="Z469" s="406"/>
      <c r="AA469" s="406"/>
      <c r="AB469" s="406"/>
      <c r="AC469" s="300"/>
    </row>
    <row r="470" spans="1:29" ht="15.5" outlineLevel="1">
      <c r="A470" s="502">
        <v>21</v>
      </c>
      <c r="B470" s="309" t="s">
        <v>22</v>
      </c>
      <c r="C470" s="285" t="s">
        <v>582</v>
      </c>
      <c r="D470" s="289"/>
      <c r="E470" s="289"/>
      <c r="F470" s="289"/>
      <c r="G470" s="289"/>
      <c r="H470" s="289"/>
      <c r="I470" s="289">
        <v>2112016.6239999998</v>
      </c>
      <c r="J470" s="289"/>
      <c r="K470" s="289"/>
      <c r="L470" s="289"/>
      <c r="M470" s="289"/>
      <c r="N470" s="289">
        <v>12</v>
      </c>
      <c r="O470" s="289"/>
      <c r="P470" s="289"/>
      <c r="Q470" s="289"/>
      <c r="R470" s="289"/>
      <c r="S470" s="289"/>
      <c r="T470" s="289">
        <v>263.07134239999999</v>
      </c>
      <c r="U470" s="289"/>
      <c r="V470" s="289"/>
      <c r="W470" s="289"/>
      <c r="X470" s="289"/>
      <c r="Y470" s="404"/>
      <c r="Z470" s="409">
        <v>0.08</v>
      </c>
      <c r="AA470" s="409">
        <v>0.91</v>
      </c>
      <c r="AB470" s="409">
        <v>0.01</v>
      </c>
      <c r="AC470" s="290">
        <f>SUM(Y470:AB470)</f>
        <v>1</v>
      </c>
    </row>
    <row r="471" spans="1:29" ht="15.5" outlineLevel="1">
      <c r="B471" s="288" t="s">
        <v>257</v>
      </c>
      <c r="C471" s="285" t="s">
        <v>575</v>
      </c>
      <c r="D471" s="289"/>
      <c r="E471" s="289"/>
      <c r="F471" s="289"/>
      <c r="G471" s="289"/>
      <c r="H471" s="289"/>
      <c r="I471" s="289"/>
      <c r="J471" s="289"/>
      <c r="K471" s="289"/>
      <c r="L471" s="289"/>
      <c r="M471" s="289"/>
      <c r="N471" s="289">
        <v>12</v>
      </c>
      <c r="O471" s="289"/>
      <c r="P471" s="289"/>
      <c r="Q471" s="289"/>
      <c r="R471" s="289"/>
      <c r="S471" s="289"/>
      <c r="T471" s="289"/>
      <c r="U471" s="289"/>
      <c r="V471" s="289"/>
      <c r="W471" s="289"/>
      <c r="X471" s="289"/>
      <c r="Y471" s="405">
        <f>Y470</f>
        <v>0</v>
      </c>
      <c r="Z471" s="405">
        <f>Z470</f>
        <v>0.08</v>
      </c>
      <c r="AA471" s="405">
        <f t="shared" ref="AA471:AB471" si="129">AA470</f>
        <v>0.91</v>
      </c>
      <c r="AB471" s="405">
        <f t="shared" si="129"/>
        <v>0.01</v>
      </c>
      <c r="AC471" s="291"/>
    </row>
    <row r="472" spans="1:29" ht="15.5" outlineLevel="1">
      <c r="B472" s="309"/>
      <c r="C472" s="299"/>
      <c r="D472" s="285"/>
      <c r="E472" s="285"/>
      <c r="F472" s="285"/>
      <c r="G472" s="285"/>
      <c r="H472" s="285"/>
      <c r="I472" s="285"/>
      <c r="J472" s="285"/>
      <c r="K472" s="285"/>
      <c r="L472" s="285"/>
      <c r="M472" s="285"/>
      <c r="N472" s="285"/>
      <c r="O472" s="285"/>
      <c r="P472" s="285"/>
      <c r="Q472" s="285"/>
      <c r="R472" s="285"/>
      <c r="S472" s="285"/>
      <c r="T472" s="777"/>
      <c r="U472" s="777"/>
      <c r="V472" s="777"/>
      <c r="W472" s="777"/>
      <c r="X472" s="777"/>
      <c r="Y472" s="416"/>
      <c r="Z472" s="406"/>
      <c r="AA472" s="406"/>
      <c r="AB472" s="406"/>
      <c r="AC472" s="300"/>
    </row>
    <row r="473" spans="1:29" ht="15.5" outlineLevel="1">
      <c r="A473" s="502">
        <v>22</v>
      </c>
      <c r="B473" s="309" t="s">
        <v>9</v>
      </c>
      <c r="C473" s="285" t="s">
        <v>582</v>
      </c>
      <c r="D473" s="289"/>
      <c r="E473" s="289"/>
      <c r="F473" s="289"/>
      <c r="G473" s="289"/>
      <c r="H473" s="289"/>
      <c r="I473" s="289"/>
      <c r="J473" s="289"/>
      <c r="K473" s="289"/>
      <c r="L473" s="289"/>
      <c r="M473" s="289"/>
      <c r="N473" s="285"/>
      <c r="O473" s="289"/>
      <c r="P473" s="289"/>
      <c r="Q473" s="289"/>
      <c r="R473" s="289"/>
      <c r="S473" s="289"/>
      <c r="T473" s="289"/>
      <c r="U473" s="289"/>
      <c r="V473" s="289"/>
      <c r="W473" s="289"/>
      <c r="X473" s="289"/>
      <c r="Y473" s="404"/>
      <c r="Z473" s="409"/>
      <c r="AA473" s="409"/>
      <c r="AB473" s="409"/>
      <c r="AC473" s="290">
        <f>SUM(Y473:AB473)</f>
        <v>0</v>
      </c>
    </row>
    <row r="474" spans="1:29" ht="15.5" outlineLevel="1">
      <c r="B474" s="288" t="s">
        <v>257</v>
      </c>
      <c r="C474" s="285" t="s">
        <v>575</v>
      </c>
      <c r="D474" s="289"/>
      <c r="E474" s="289"/>
      <c r="F474" s="289"/>
      <c r="G474" s="289"/>
      <c r="H474" s="289"/>
      <c r="I474" s="289"/>
      <c r="J474" s="289"/>
      <c r="K474" s="289"/>
      <c r="L474" s="289"/>
      <c r="M474" s="289"/>
      <c r="N474" s="285"/>
      <c r="O474" s="289"/>
      <c r="P474" s="289"/>
      <c r="Q474" s="289"/>
      <c r="R474" s="289"/>
      <c r="S474" s="289"/>
      <c r="T474" s="289"/>
      <c r="U474" s="289"/>
      <c r="V474" s="289"/>
      <c r="W474" s="289"/>
      <c r="X474" s="289"/>
      <c r="Y474" s="405">
        <f>Y473</f>
        <v>0</v>
      </c>
      <c r="Z474" s="405">
        <f>Z473</f>
        <v>0</v>
      </c>
      <c r="AA474" s="405">
        <f t="shared" ref="AA474:AB474" si="130">AA473</f>
        <v>0</v>
      </c>
      <c r="AB474" s="405">
        <f t="shared" si="130"/>
        <v>0</v>
      </c>
      <c r="AC474" s="300"/>
    </row>
    <row r="475" spans="1:29" ht="15.5" outlineLevel="1">
      <c r="B475" s="309"/>
      <c r="C475" s="299"/>
      <c r="D475" s="285"/>
      <c r="E475" s="285"/>
      <c r="F475" s="285"/>
      <c r="G475" s="285"/>
      <c r="H475" s="285"/>
      <c r="I475" s="285"/>
      <c r="J475" s="285"/>
      <c r="K475" s="285"/>
      <c r="L475" s="285"/>
      <c r="M475" s="285"/>
      <c r="N475" s="285"/>
      <c r="O475" s="285"/>
      <c r="P475" s="285"/>
      <c r="Q475" s="285"/>
      <c r="R475" s="285"/>
      <c r="S475" s="285"/>
      <c r="T475" s="777"/>
      <c r="U475" s="777"/>
      <c r="V475" s="777"/>
      <c r="W475" s="777"/>
      <c r="X475" s="777"/>
      <c r="Y475" s="406"/>
      <c r="Z475" s="406"/>
      <c r="AA475" s="406"/>
      <c r="AB475" s="406"/>
      <c r="AC475" s="300"/>
    </row>
    <row r="476" spans="1:29" ht="15.5" outlineLevel="1">
      <c r="A476" s="503"/>
      <c r="B476" s="282" t="s">
        <v>14</v>
      </c>
      <c r="C476" s="283"/>
      <c r="D476" s="284"/>
      <c r="E476" s="284"/>
      <c r="F476" s="284"/>
      <c r="G476" s="284"/>
      <c r="H476" s="284"/>
      <c r="I476" s="284"/>
      <c r="J476" s="284"/>
      <c r="K476" s="284"/>
      <c r="L476" s="284"/>
      <c r="M476" s="284"/>
      <c r="N476" s="284"/>
      <c r="O476" s="284"/>
      <c r="P476" s="283"/>
      <c r="Q476" s="283"/>
      <c r="R476" s="283"/>
      <c r="S476" s="283"/>
      <c r="T476" s="778"/>
      <c r="U476" s="778"/>
      <c r="V476" s="778"/>
      <c r="W476" s="778"/>
      <c r="X476" s="778"/>
      <c r="Y476" s="408"/>
      <c r="Z476" s="408"/>
      <c r="AA476" s="408"/>
      <c r="AB476" s="408"/>
      <c r="AC476" s="286"/>
    </row>
    <row r="477" spans="1:29" ht="15.5" outlineLevel="1">
      <c r="A477" s="502">
        <v>23</v>
      </c>
      <c r="B477" s="309" t="s">
        <v>14</v>
      </c>
      <c r="C477" s="285" t="s">
        <v>582</v>
      </c>
      <c r="D477" s="289"/>
      <c r="E477" s="289"/>
      <c r="F477" s="289"/>
      <c r="G477" s="289"/>
      <c r="H477" s="289"/>
      <c r="I477" s="289">
        <v>14704.70917</v>
      </c>
      <c r="J477" s="289"/>
      <c r="K477" s="289"/>
      <c r="L477" s="289"/>
      <c r="M477" s="289"/>
      <c r="N477" s="285"/>
      <c r="O477" s="289"/>
      <c r="P477" s="289"/>
      <c r="Q477" s="289"/>
      <c r="R477" s="289"/>
      <c r="S477" s="289"/>
      <c r="T477" s="289">
        <v>3.1796123449999998</v>
      </c>
      <c r="U477" s="289"/>
      <c r="V477" s="289"/>
      <c r="W477" s="289"/>
      <c r="X477" s="289"/>
      <c r="Y477" s="773">
        <v>1</v>
      </c>
      <c r="Z477" s="404"/>
      <c r="AA477" s="404"/>
      <c r="AB477" s="404"/>
      <c r="AC477" s="290">
        <f>SUM(Y477:AB477)</f>
        <v>1</v>
      </c>
    </row>
    <row r="478" spans="1:29" ht="15.5" outlineLevel="1">
      <c r="B478" s="288" t="s">
        <v>257</v>
      </c>
      <c r="C478" s="285" t="s">
        <v>575</v>
      </c>
      <c r="D478" s="289"/>
      <c r="E478" s="289"/>
      <c r="F478" s="289"/>
      <c r="G478" s="289"/>
      <c r="H478" s="289"/>
      <c r="I478" s="289"/>
      <c r="J478" s="289"/>
      <c r="K478" s="289"/>
      <c r="L478" s="289"/>
      <c r="M478" s="289"/>
      <c r="N478" s="462"/>
      <c r="O478" s="289"/>
      <c r="P478" s="289"/>
      <c r="Q478" s="289"/>
      <c r="R478" s="289"/>
      <c r="S478" s="289"/>
      <c r="T478" s="289"/>
      <c r="U478" s="289"/>
      <c r="V478" s="289"/>
      <c r="W478" s="289"/>
      <c r="X478" s="289"/>
      <c r="Y478" s="405">
        <f>Y477</f>
        <v>1</v>
      </c>
      <c r="Z478" s="405">
        <f>Z477</f>
        <v>0</v>
      </c>
      <c r="AA478" s="405">
        <f t="shared" ref="AA478:AB478" si="131">AA477</f>
        <v>0</v>
      </c>
      <c r="AB478" s="405">
        <f t="shared" si="131"/>
        <v>0</v>
      </c>
      <c r="AC478" s="291"/>
    </row>
    <row r="479" spans="1:29" ht="15.5" outlineLevel="1">
      <c r="B479" s="309"/>
      <c r="C479" s="299"/>
      <c r="D479" s="285"/>
      <c r="E479" s="285"/>
      <c r="F479" s="285"/>
      <c r="G479" s="285"/>
      <c r="H479" s="285"/>
      <c r="I479" s="285"/>
      <c r="J479" s="285"/>
      <c r="K479" s="285"/>
      <c r="L479" s="285"/>
      <c r="M479" s="285"/>
      <c r="N479" s="285"/>
      <c r="O479" s="285"/>
      <c r="P479" s="285"/>
      <c r="Q479" s="285"/>
      <c r="R479" s="285"/>
      <c r="S479" s="285"/>
      <c r="T479" s="777"/>
      <c r="U479" s="777"/>
      <c r="V479" s="777"/>
      <c r="W479" s="777"/>
      <c r="X479" s="777"/>
      <c r="Y479" s="406"/>
      <c r="Z479" s="406"/>
      <c r="AA479" s="406"/>
      <c r="AB479" s="406"/>
      <c r="AC479" s="300"/>
    </row>
    <row r="480" spans="1:29" s="287" customFormat="1" ht="15.5" hidden="1" outlineLevel="1">
      <c r="A480" s="503"/>
      <c r="B480" s="282" t="s">
        <v>486</v>
      </c>
      <c r="C480" s="283"/>
      <c r="D480" s="284"/>
      <c r="E480" s="284"/>
      <c r="F480" s="284"/>
      <c r="G480" s="284"/>
      <c r="H480" s="284"/>
      <c r="I480" s="284"/>
      <c r="J480" s="284"/>
      <c r="K480" s="284"/>
      <c r="L480" s="284"/>
      <c r="M480" s="284"/>
      <c r="N480" s="284"/>
      <c r="O480" s="284"/>
      <c r="P480" s="283"/>
      <c r="Q480" s="283"/>
      <c r="R480" s="283"/>
      <c r="S480" s="283"/>
      <c r="T480" s="778"/>
      <c r="U480" s="778"/>
      <c r="V480" s="778"/>
      <c r="W480" s="778"/>
      <c r="X480" s="778"/>
      <c r="Y480" s="408"/>
      <c r="Z480" s="408"/>
      <c r="AA480" s="408"/>
      <c r="AB480" s="408"/>
      <c r="AC480" s="286"/>
    </row>
    <row r="481" spans="1:29" s="277" customFormat="1" ht="15.5" hidden="1" outlineLevel="1">
      <c r="A481" s="502">
        <v>24</v>
      </c>
      <c r="B481" s="309" t="s">
        <v>14</v>
      </c>
      <c r="C481" s="285" t="s">
        <v>582</v>
      </c>
      <c r="D481" s="289"/>
      <c r="E481" s="289"/>
      <c r="F481" s="289"/>
      <c r="G481" s="289"/>
      <c r="H481" s="289"/>
      <c r="I481" s="289"/>
      <c r="J481" s="289"/>
      <c r="K481" s="289"/>
      <c r="L481" s="289"/>
      <c r="M481" s="289"/>
      <c r="N481" s="285"/>
      <c r="O481" s="289"/>
      <c r="P481" s="289"/>
      <c r="Q481" s="289"/>
      <c r="R481" s="289"/>
      <c r="S481" s="289"/>
      <c r="T481" s="289"/>
      <c r="U481" s="289"/>
      <c r="V481" s="289"/>
      <c r="W481" s="289"/>
      <c r="X481" s="289"/>
      <c r="Y481" s="404"/>
      <c r="Z481" s="404"/>
      <c r="AA481" s="404"/>
      <c r="AB481" s="404"/>
      <c r="AC481" s="290">
        <f>SUM(Y481:AB481)</f>
        <v>0</v>
      </c>
    </row>
    <row r="482" spans="1:29" s="277" customFormat="1" ht="15.5" hidden="1" outlineLevel="1">
      <c r="A482" s="502"/>
      <c r="B482" s="309" t="s">
        <v>257</v>
      </c>
      <c r="C482" s="285" t="s">
        <v>575</v>
      </c>
      <c r="D482" s="289"/>
      <c r="E482" s="289"/>
      <c r="F482" s="289"/>
      <c r="G482" s="289"/>
      <c r="H482" s="289"/>
      <c r="I482" s="289"/>
      <c r="J482" s="289"/>
      <c r="K482" s="289"/>
      <c r="L482" s="289"/>
      <c r="M482" s="289"/>
      <c r="N482" s="462"/>
      <c r="O482" s="289"/>
      <c r="P482" s="289"/>
      <c r="Q482" s="289"/>
      <c r="R482" s="289"/>
      <c r="S482" s="289"/>
      <c r="T482" s="289"/>
      <c r="U482" s="289"/>
      <c r="V482" s="289"/>
      <c r="W482" s="289"/>
      <c r="X482" s="289"/>
      <c r="Y482" s="405">
        <f>Y481</f>
        <v>0</v>
      </c>
      <c r="Z482" s="405">
        <f>Z481</f>
        <v>0</v>
      </c>
      <c r="AA482" s="405">
        <f t="shared" ref="AA482:AB482" si="132">AA481</f>
        <v>0</v>
      </c>
      <c r="AB482" s="405">
        <f t="shared" si="132"/>
        <v>0</v>
      </c>
      <c r="AC482" s="291"/>
    </row>
    <row r="483" spans="1:29" s="277" customFormat="1" ht="15.5" hidden="1" outlineLevel="1">
      <c r="A483" s="502"/>
      <c r="B483" s="309"/>
      <c r="C483" s="299"/>
      <c r="D483" s="285"/>
      <c r="E483" s="285"/>
      <c r="F483" s="285"/>
      <c r="G483" s="285"/>
      <c r="H483" s="285"/>
      <c r="I483" s="285"/>
      <c r="J483" s="285"/>
      <c r="K483" s="285"/>
      <c r="L483" s="285"/>
      <c r="M483" s="285"/>
      <c r="N483" s="285"/>
      <c r="O483" s="285"/>
      <c r="P483" s="285"/>
      <c r="Q483" s="285"/>
      <c r="R483" s="285"/>
      <c r="S483" s="285"/>
      <c r="T483" s="777"/>
      <c r="U483" s="777"/>
      <c r="V483" s="777"/>
      <c r="W483" s="777"/>
      <c r="X483" s="777"/>
      <c r="Y483" s="406"/>
      <c r="Z483" s="406"/>
      <c r="AA483" s="406"/>
      <c r="AB483" s="406"/>
      <c r="AC483" s="300"/>
    </row>
    <row r="484" spans="1:29" s="277" customFormat="1" ht="15.5" hidden="1" outlineLevel="1">
      <c r="A484" s="502">
        <v>25</v>
      </c>
      <c r="B484" s="308" t="s">
        <v>21</v>
      </c>
      <c r="C484" s="285" t="s">
        <v>582</v>
      </c>
      <c r="D484" s="289"/>
      <c r="E484" s="289"/>
      <c r="F484" s="289"/>
      <c r="G484" s="289"/>
      <c r="H484" s="289"/>
      <c r="I484" s="289"/>
      <c r="J484" s="289"/>
      <c r="K484" s="289"/>
      <c r="L484" s="289"/>
      <c r="M484" s="289"/>
      <c r="N484" s="289">
        <v>0</v>
      </c>
      <c r="O484" s="289"/>
      <c r="P484" s="289"/>
      <c r="Q484" s="289"/>
      <c r="R484" s="289"/>
      <c r="S484" s="289"/>
      <c r="T484" s="289"/>
      <c r="U484" s="289"/>
      <c r="V484" s="289"/>
      <c r="W484" s="289"/>
      <c r="X484" s="289"/>
      <c r="Y484" s="409"/>
      <c r="Z484" s="409"/>
      <c r="AA484" s="409"/>
      <c r="AB484" s="409"/>
      <c r="AC484" s="290">
        <f>SUM(Y484:AB484)</f>
        <v>0</v>
      </c>
    </row>
    <row r="485" spans="1:29" s="277" customFormat="1" ht="15.5" hidden="1" outlineLevel="1">
      <c r="A485" s="502"/>
      <c r="B485" s="309" t="s">
        <v>257</v>
      </c>
      <c r="C485" s="285" t="s">
        <v>575</v>
      </c>
      <c r="D485" s="289"/>
      <c r="E485" s="289"/>
      <c r="F485" s="289"/>
      <c r="G485" s="289"/>
      <c r="H485" s="289"/>
      <c r="I485" s="289"/>
      <c r="J485" s="289"/>
      <c r="K485" s="289"/>
      <c r="L485" s="289"/>
      <c r="M485" s="289"/>
      <c r="N485" s="289">
        <f>N484</f>
        <v>0</v>
      </c>
      <c r="O485" s="289"/>
      <c r="P485" s="289"/>
      <c r="Q485" s="289"/>
      <c r="R485" s="289"/>
      <c r="S485" s="289"/>
      <c r="T485" s="289"/>
      <c r="U485" s="289"/>
      <c r="V485" s="289"/>
      <c r="W485" s="289"/>
      <c r="X485" s="289"/>
      <c r="Y485" s="405">
        <f>Y484</f>
        <v>0</v>
      </c>
      <c r="Z485" s="405">
        <f>Z484</f>
        <v>0</v>
      </c>
      <c r="AA485" s="405">
        <f t="shared" ref="AA485:AB485" si="133">AA484</f>
        <v>0</v>
      </c>
      <c r="AB485" s="405">
        <f t="shared" si="133"/>
        <v>0</v>
      </c>
      <c r="AC485" s="305"/>
    </row>
    <row r="486" spans="1:29" s="277" customFormat="1" ht="15.5" hidden="1" outlineLevel="1">
      <c r="A486" s="502"/>
      <c r="B486" s="308"/>
      <c r="C486" s="306"/>
      <c r="D486" s="285"/>
      <c r="E486" s="285"/>
      <c r="F486" s="285"/>
      <c r="G486" s="285"/>
      <c r="H486" s="285"/>
      <c r="I486" s="285"/>
      <c r="J486" s="285"/>
      <c r="K486" s="285"/>
      <c r="L486" s="285"/>
      <c r="M486" s="285"/>
      <c r="N486" s="285"/>
      <c r="O486" s="285"/>
      <c r="P486" s="285"/>
      <c r="Q486" s="285"/>
      <c r="R486" s="285"/>
      <c r="S486" s="285"/>
      <c r="T486" s="777"/>
      <c r="U486" s="777"/>
      <c r="V486" s="777"/>
      <c r="W486" s="777"/>
      <c r="X486" s="777"/>
      <c r="Y486" s="410"/>
      <c r="Z486" s="411"/>
      <c r="AA486" s="410"/>
      <c r="AB486" s="410"/>
      <c r="AC486" s="307"/>
    </row>
    <row r="487" spans="1:29" ht="15.5" hidden="1" outlineLevel="1">
      <c r="A487" s="503"/>
      <c r="B487" s="282" t="s">
        <v>15</v>
      </c>
      <c r="C487" s="314"/>
      <c r="D487" s="284"/>
      <c r="E487" s="283"/>
      <c r="F487" s="283"/>
      <c r="G487" s="283"/>
      <c r="H487" s="283"/>
      <c r="I487" s="283"/>
      <c r="J487" s="283"/>
      <c r="K487" s="283"/>
      <c r="L487" s="283"/>
      <c r="M487" s="283"/>
      <c r="N487" s="285"/>
      <c r="O487" s="283"/>
      <c r="P487" s="283"/>
      <c r="Q487" s="283"/>
      <c r="R487" s="283"/>
      <c r="S487" s="283"/>
      <c r="T487" s="778"/>
      <c r="U487" s="778"/>
      <c r="V487" s="778"/>
      <c r="W487" s="778"/>
      <c r="X487" s="778"/>
      <c r="Y487" s="408"/>
      <c r="Z487" s="408"/>
      <c r="AA487" s="408"/>
      <c r="AB487" s="408"/>
      <c r="AC487" s="286"/>
    </row>
    <row r="488" spans="1:29" ht="15.5" hidden="1" outlineLevel="1">
      <c r="A488" s="502">
        <v>26</v>
      </c>
      <c r="B488" s="315" t="s">
        <v>16</v>
      </c>
      <c r="C488" s="285" t="s">
        <v>582</v>
      </c>
      <c r="D488" s="289"/>
      <c r="E488" s="289"/>
      <c r="F488" s="289"/>
      <c r="G488" s="289"/>
      <c r="H488" s="289"/>
      <c r="I488" s="289"/>
      <c r="J488" s="289"/>
      <c r="K488" s="289"/>
      <c r="L488" s="289"/>
      <c r="M488" s="289"/>
      <c r="N488" s="289">
        <v>12</v>
      </c>
      <c r="O488" s="289"/>
      <c r="P488" s="289"/>
      <c r="Q488" s="289"/>
      <c r="R488" s="289"/>
      <c r="S488" s="289"/>
      <c r="T488" s="289"/>
      <c r="U488" s="289"/>
      <c r="V488" s="289"/>
      <c r="W488" s="289"/>
      <c r="X488" s="289"/>
      <c r="Y488" s="420"/>
      <c r="Z488" s="409"/>
      <c r="AA488" s="409"/>
      <c r="AB488" s="409"/>
      <c r="AC488" s="290">
        <f>SUM(Y488:AB488)</f>
        <v>0</v>
      </c>
    </row>
    <row r="489" spans="1:29" ht="15.5" hidden="1" outlineLevel="1">
      <c r="B489" s="288" t="s">
        <v>257</v>
      </c>
      <c r="C489" s="285" t="s">
        <v>575</v>
      </c>
      <c r="D489" s="289"/>
      <c r="E489" s="289"/>
      <c r="F489" s="289"/>
      <c r="G489" s="289"/>
      <c r="H489" s="289"/>
      <c r="I489" s="289"/>
      <c r="J489" s="289"/>
      <c r="K489" s="289"/>
      <c r="L489" s="289"/>
      <c r="M489" s="289"/>
      <c r="N489" s="289">
        <f>N488</f>
        <v>12</v>
      </c>
      <c r="O489" s="289"/>
      <c r="P489" s="289"/>
      <c r="Q489" s="289"/>
      <c r="R489" s="289"/>
      <c r="S489" s="289"/>
      <c r="T489" s="289"/>
      <c r="U489" s="289"/>
      <c r="V489" s="289"/>
      <c r="W489" s="289"/>
      <c r="X489" s="289"/>
      <c r="Y489" s="405">
        <f>Y488</f>
        <v>0</v>
      </c>
      <c r="Z489" s="405">
        <f>Z488</f>
        <v>0</v>
      </c>
      <c r="AA489" s="405">
        <f t="shared" ref="AA489:AB489" si="134">AA488</f>
        <v>0</v>
      </c>
      <c r="AB489" s="405">
        <f t="shared" si="134"/>
        <v>0</v>
      </c>
      <c r="AC489" s="300"/>
    </row>
    <row r="490" spans="1:29" ht="15.5" hidden="1" outlineLevel="1">
      <c r="A490" s="505"/>
      <c r="B490" s="316"/>
      <c r="C490" s="285"/>
      <c r="D490" s="285"/>
      <c r="E490" s="285"/>
      <c r="F490" s="285"/>
      <c r="G490" s="285"/>
      <c r="H490" s="285"/>
      <c r="I490" s="285"/>
      <c r="J490" s="285"/>
      <c r="K490" s="285"/>
      <c r="L490" s="285"/>
      <c r="M490" s="285"/>
      <c r="N490" s="285"/>
      <c r="O490" s="285"/>
      <c r="P490" s="285"/>
      <c r="Q490" s="285"/>
      <c r="R490" s="285"/>
      <c r="S490" s="285"/>
      <c r="T490" s="777"/>
      <c r="U490" s="777"/>
      <c r="V490" s="777"/>
      <c r="W490" s="777"/>
      <c r="X490" s="777"/>
      <c r="Y490" s="417"/>
      <c r="Z490" s="418"/>
      <c r="AA490" s="418"/>
      <c r="AB490" s="418"/>
      <c r="AC490" s="291"/>
    </row>
    <row r="491" spans="1:29" ht="15.5" hidden="1" outlineLevel="1">
      <c r="A491" s="502">
        <v>27</v>
      </c>
      <c r="B491" s="315" t="s">
        <v>17</v>
      </c>
      <c r="C491" s="285" t="s">
        <v>582</v>
      </c>
      <c r="D491" s="289"/>
      <c r="E491" s="289"/>
      <c r="F491" s="289"/>
      <c r="G491" s="289"/>
      <c r="H491" s="289"/>
      <c r="I491" s="289"/>
      <c r="J491" s="289"/>
      <c r="K491" s="289"/>
      <c r="L491" s="289"/>
      <c r="M491" s="289"/>
      <c r="N491" s="289">
        <v>12</v>
      </c>
      <c r="O491" s="289"/>
      <c r="P491" s="289"/>
      <c r="Q491" s="289"/>
      <c r="R491" s="289"/>
      <c r="S491" s="289"/>
      <c r="T491" s="289"/>
      <c r="U491" s="289"/>
      <c r="V491" s="289"/>
      <c r="W491" s="289"/>
      <c r="X491" s="289"/>
      <c r="Y491" s="420"/>
      <c r="Z491" s="409"/>
      <c r="AA491" s="409"/>
      <c r="AB491" s="409"/>
      <c r="AC491" s="290">
        <f>SUM(Y491:AB491)</f>
        <v>0</v>
      </c>
    </row>
    <row r="492" spans="1:29" ht="15.5" hidden="1" outlineLevel="1">
      <c r="B492" s="288" t="s">
        <v>257</v>
      </c>
      <c r="C492" s="285" t="s">
        <v>575</v>
      </c>
      <c r="D492" s="289"/>
      <c r="E492" s="289"/>
      <c r="F492" s="289"/>
      <c r="G492" s="289"/>
      <c r="H492" s="289"/>
      <c r="I492" s="289"/>
      <c r="J492" s="289"/>
      <c r="K492" s="289"/>
      <c r="L492" s="289"/>
      <c r="M492" s="289"/>
      <c r="N492" s="289">
        <f>N491</f>
        <v>12</v>
      </c>
      <c r="O492" s="289"/>
      <c r="P492" s="289"/>
      <c r="Q492" s="289"/>
      <c r="R492" s="289"/>
      <c r="S492" s="289"/>
      <c r="T492" s="289"/>
      <c r="U492" s="289"/>
      <c r="V492" s="289"/>
      <c r="W492" s="289"/>
      <c r="X492" s="289"/>
      <c r="Y492" s="405">
        <f>Y491</f>
        <v>0</v>
      </c>
      <c r="Z492" s="405">
        <f>Z491</f>
        <v>0</v>
      </c>
      <c r="AA492" s="405">
        <f t="shared" ref="AA492:AB492" si="135">AA491</f>
        <v>0</v>
      </c>
      <c r="AB492" s="405">
        <f t="shared" si="135"/>
        <v>0</v>
      </c>
      <c r="AC492" s="300"/>
    </row>
    <row r="493" spans="1:29" ht="15.5" hidden="1" outlineLevel="1">
      <c r="A493" s="505"/>
      <c r="B493" s="317"/>
      <c r="C493" s="294"/>
      <c r="D493" s="285"/>
      <c r="E493" s="285"/>
      <c r="F493" s="285"/>
      <c r="G493" s="285"/>
      <c r="H493" s="285"/>
      <c r="I493" s="285"/>
      <c r="J493" s="285"/>
      <c r="K493" s="285"/>
      <c r="L493" s="285"/>
      <c r="M493" s="285"/>
      <c r="N493" s="294"/>
      <c r="O493" s="285"/>
      <c r="P493" s="285"/>
      <c r="Q493" s="285"/>
      <c r="R493" s="285"/>
      <c r="S493" s="285"/>
      <c r="T493" s="777"/>
      <c r="U493" s="777"/>
      <c r="V493" s="777"/>
      <c r="W493" s="777"/>
      <c r="X493" s="777"/>
      <c r="Y493" s="406"/>
      <c r="Z493" s="406"/>
      <c r="AA493" s="406"/>
      <c r="AB493" s="406"/>
      <c r="AC493" s="300"/>
    </row>
    <row r="494" spans="1:29" ht="15.5" hidden="1" outlineLevel="1">
      <c r="A494" s="502">
        <v>28</v>
      </c>
      <c r="B494" s="315" t="s">
        <v>18</v>
      </c>
      <c r="C494" s="285" t="s">
        <v>582</v>
      </c>
      <c r="D494" s="289"/>
      <c r="E494" s="289"/>
      <c r="F494" s="289"/>
      <c r="G494" s="289"/>
      <c r="H494" s="289"/>
      <c r="I494" s="289"/>
      <c r="J494" s="289"/>
      <c r="K494" s="289"/>
      <c r="L494" s="289"/>
      <c r="M494" s="289"/>
      <c r="N494" s="289">
        <v>0</v>
      </c>
      <c r="O494" s="289"/>
      <c r="P494" s="289"/>
      <c r="Q494" s="289"/>
      <c r="R494" s="289"/>
      <c r="S494" s="289"/>
      <c r="T494" s="289"/>
      <c r="U494" s="289"/>
      <c r="V494" s="289"/>
      <c r="W494" s="289"/>
      <c r="X494" s="289"/>
      <c r="Y494" s="420"/>
      <c r="Z494" s="409"/>
      <c r="AA494" s="409"/>
      <c r="AB494" s="409"/>
      <c r="AC494" s="290">
        <f>SUM(Y494:AB494)</f>
        <v>0</v>
      </c>
    </row>
    <row r="495" spans="1:29" ht="15.5" hidden="1" outlineLevel="1">
      <c r="B495" s="288" t="s">
        <v>257</v>
      </c>
      <c r="C495" s="285" t="s">
        <v>575</v>
      </c>
      <c r="D495" s="289"/>
      <c r="E495" s="289"/>
      <c r="F495" s="289"/>
      <c r="G495" s="289"/>
      <c r="H495" s="289"/>
      <c r="I495" s="289"/>
      <c r="J495" s="289"/>
      <c r="K495" s="289"/>
      <c r="L495" s="289"/>
      <c r="M495" s="289"/>
      <c r="N495" s="289">
        <f>N494</f>
        <v>0</v>
      </c>
      <c r="O495" s="289"/>
      <c r="P495" s="289"/>
      <c r="Q495" s="289"/>
      <c r="R495" s="289"/>
      <c r="S495" s="289"/>
      <c r="T495" s="289"/>
      <c r="U495" s="289"/>
      <c r="V495" s="289"/>
      <c r="W495" s="289"/>
      <c r="X495" s="289"/>
      <c r="Y495" s="405">
        <f>Y494</f>
        <v>0</v>
      </c>
      <c r="Z495" s="405">
        <f>Z494</f>
        <v>0</v>
      </c>
      <c r="AA495" s="405">
        <f t="shared" ref="AA495:AB495" si="136">AA494</f>
        <v>0</v>
      </c>
      <c r="AB495" s="405">
        <f t="shared" si="136"/>
        <v>0</v>
      </c>
      <c r="AC495" s="291"/>
    </row>
    <row r="496" spans="1:29" ht="15.5" hidden="1" outlineLevel="1">
      <c r="A496" s="505"/>
      <c r="B496" s="316"/>
      <c r="C496" s="285"/>
      <c r="D496" s="285"/>
      <c r="E496" s="285"/>
      <c r="F496" s="285"/>
      <c r="G496" s="285"/>
      <c r="H496" s="285"/>
      <c r="I496" s="285"/>
      <c r="J496" s="285"/>
      <c r="K496" s="285"/>
      <c r="L496" s="285"/>
      <c r="M496" s="285"/>
      <c r="N496" s="285"/>
      <c r="O496" s="285"/>
      <c r="P496" s="285"/>
      <c r="Q496" s="285"/>
      <c r="R496" s="285"/>
      <c r="S496" s="285"/>
      <c r="T496" s="777"/>
      <c r="U496" s="777"/>
      <c r="V496" s="777"/>
      <c r="W496" s="777"/>
      <c r="X496" s="777"/>
      <c r="Y496" s="406"/>
      <c r="Z496" s="406"/>
      <c r="AA496" s="406"/>
      <c r="AB496" s="406"/>
      <c r="AC496" s="300"/>
    </row>
    <row r="497" spans="1:29" ht="15.5" hidden="1" outlineLevel="1">
      <c r="A497" s="502">
        <v>29</v>
      </c>
      <c r="B497" s="318" t="s">
        <v>19</v>
      </c>
      <c r="C497" s="285" t="s">
        <v>582</v>
      </c>
      <c r="D497" s="289"/>
      <c r="E497" s="289"/>
      <c r="F497" s="289"/>
      <c r="G497" s="289"/>
      <c r="H497" s="289"/>
      <c r="I497" s="289"/>
      <c r="J497" s="289"/>
      <c r="K497" s="289"/>
      <c r="L497" s="289"/>
      <c r="M497" s="289"/>
      <c r="N497" s="289">
        <v>0</v>
      </c>
      <c r="O497" s="289"/>
      <c r="P497" s="289"/>
      <c r="Q497" s="289"/>
      <c r="R497" s="289"/>
      <c r="S497" s="289"/>
      <c r="T497" s="289"/>
      <c r="U497" s="289"/>
      <c r="V497" s="289"/>
      <c r="W497" s="289"/>
      <c r="X497" s="289"/>
      <c r="Y497" s="420"/>
      <c r="Z497" s="409"/>
      <c r="AA497" s="409"/>
      <c r="AB497" s="409"/>
      <c r="AC497" s="290">
        <f>SUM(Y497:AB497)</f>
        <v>0</v>
      </c>
    </row>
    <row r="498" spans="1:29" ht="15.5" hidden="1" outlineLevel="1">
      <c r="B498" s="318" t="s">
        <v>257</v>
      </c>
      <c r="C498" s="285" t="s">
        <v>575</v>
      </c>
      <c r="D498" s="289"/>
      <c r="E498" s="289"/>
      <c r="F498" s="289"/>
      <c r="G498" s="289"/>
      <c r="H498" s="289"/>
      <c r="I498" s="289"/>
      <c r="J498" s="289"/>
      <c r="K498" s="289"/>
      <c r="L498" s="289"/>
      <c r="M498" s="289"/>
      <c r="N498" s="289">
        <f>N497</f>
        <v>0</v>
      </c>
      <c r="O498" s="289"/>
      <c r="P498" s="289"/>
      <c r="Q498" s="289"/>
      <c r="R498" s="289"/>
      <c r="S498" s="289"/>
      <c r="T498" s="289"/>
      <c r="U498" s="289"/>
      <c r="V498" s="289"/>
      <c r="W498" s="289"/>
      <c r="X498" s="289"/>
      <c r="Y498" s="405">
        <f>Y497</f>
        <v>0</v>
      </c>
      <c r="Z498" s="405">
        <f t="shared" ref="Z498:AB498" si="137">Z497</f>
        <v>0</v>
      </c>
      <c r="AA498" s="405">
        <f t="shared" si="137"/>
        <v>0</v>
      </c>
      <c r="AB498" s="405">
        <f t="shared" si="137"/>
        <v>0</v>
      </c>
      <c r="AC498" s="291"/>
    </row>
    <row r="499" spans="1:29" ht="15.5" hidden="1" outlineLevel="1">
      <c r="B499" s="318"/>
      <c r="C499" s="285"/>
      <c r="D499" s="285"/>
      <c r="E499" s="285"/>
      <c r="F499" s="285"/>
      <c r="G499" s="285"/>
      <c r="H499" s="285"/>
      <c r="I499" s="285"/>
      <c r="J499" s="285"/>
      <c r="K499" s="285"/>
      <c r="L499" s="285"/>
      <c r="M499" s="285"/>
      <c r="N499" s="285"/>
      <c r="O499" s="285"/>
      <c r="P499" s="285"/>
      <c r="Q499" s="285"/>
      <c r="R499" s="285"/>
      <c r="S499" s="285"/>
      <c r="T499" s="777"/>
      <c r="U499" s="777"/>
      <c r="V499" s="777"/>
      <c r="W499" s="777"/>
      <c r="X499" s="777"/>
      <c r="Y499" s="417"/>
      <c r="Z499" s="417"/>
      <c r="AA499" s="417"/>
      <c r="AB499" s="417"/>
      <c r="AC499" s="307"/>
    </row>
    <row r="500" spans="1:29" s="277" customFormat="1" ht="15.5" hidden="1" outlineLevel="1">
      <c r="A500" s="502">
        <v>30</v>
      </c>
      <c r="B500" s="308" t="s">
        <v>487</v>
      </c>
      <c r="C500" s="285" t="s">
        <v>582</v>
      </c>
      <c r="D500" s="289"/>
      <c r="E500" s="289"/>
      <c r="F500" s="289"/>
      <c r="G500" s="289"/>
      <c r="H500" s="289"/>
      <c r="I500" s="289"/>
      <c r="J500" s="289"/>
      <c r="K500" s="289"/>
      <c r="L500" s="289"/>
      <c r="M500" s="289"/>
      <c r="N500" s="289">
        <v>0</v>
      </c>
      <c r="O500" s="289"/>
      <c r="P500" s="289"/>
      <c r="Q500" s="289"/>
      <c r="R500" s="289"/>
      <c r="S500" s="289"/>
      <c r="T500" s="289"/>
      <c r="U500" s="289"/>
      <c r="V500" s="289"/>
      <c r="W500" s="289"/>
      <c r="X500" s="289"/>
      <c r="Y500" s="404"/>
      <c r="Z500" s="404"/>
      <c r="AA500" s="404"/>
      <c r="AB500" s="404"/>
      <c r="AC500" s="290">
        <f>SUM(Y500:AB500)</f>
        <v>0</v>
      </c>
    </row>
    <row r="501" spans="1:29" s="277" customFormat="1" ht="15.5" hidden="1" outlineLevel="1">
      <c r="A501" s="502"/>
      <c r="B501" s="318" t="s">
        <v>257</v>
      </c>
      <c r="C501" s="285" t="s">
        <v>575</v>
      </c>
      <c r="D501" s="289"/>
      <c r="E501" s="289"/>
      <c r="F501" s="289"/>
      <c r="G501" s="289"/>
      <c r="H501" s="289"/>
      <c r="I501" s="289"/>
      <c r="J501" s="289"/>
      <c r="K501" s="289"/>
      <c r="L501" s="289"/>
      <c r="M501" s="289"/>
      <c r="N501" s="289">
        <f>N500</f>
        <v>0</v>
      </c>
      <c r="O501" s="289"/>
      <c r="P501" s="289"/>
      <c r="Q501" s="289"/>
      <c r="R501" s="289"/>
      <c r="S501" s="289"/>
      <c r="T501" s="289"/>
      <c r="U501" s="289"/>
      <c r="V501" s="289"/>
      <c r="W501" s="289"/>
      <c r="X501" s="289"/>
      <c r="Y501" s="405">
        <f>Y500</f>
        <v>0</v>
      </c>
      <c r="Z501" s="405">
        <f t="shared" ref="Z501:AB501" si="138">Z500</f>
        <v>0</v>
      </c>
      <c r="AA501" s="405">
        <f t="shared" si="138"/>
        <v>0</v>
      </c>
      <c r="AB501" s="405">
        <f t="shared" si="138"/>
        <v>0</v>
      </c>
      <c r="AC501" s="291"/>
    </row>
    <row r="502" spans="1:29" s="277" customFormat="1" ht="15.5" hidden="1" outlineLevel="1">
      <c r="A502" s="502"/>
      <c r="B502" s="318"/>
      <c r="C502" s="285"/>
      <c r="D502" s="285"/>
      <c r="E502" s="285"/>
      <c r="F502" s="285"/>
      <c r="G502" s="285"/>
      <c r="H502" s="285"/>
      <c r="I502" s="285"/>
      <c r="J502" s="285"/>
      <c r="K502" s="285"/>
      <c r="L502" s="285"/>
      <c r="M502" s="285"/>
      <c r="N502" s="285"/>
      <c r="O502" s="285"/>
      <c r="P502" s="285"/>
      <c r="Q502" s="285"/>
      <c r="R502" s="285"/>
      <c r="S502" s="285"/>
      <c r="T502" s="777"/>
      <c r="U502" s="777"/>
      <c r="V502" s="777"/>
      <c r="W502" s="777"/>
      <c r="X502" s="777"/>
      <c r="Y502" s="406"/>
      <c r="Z502" s="406"/>
      <c r="AA502" s="406"/>
      <c r="AB502" s="406"/>
      <c r="AC502" s="307"/>
    </row>
    <row r="503" spans="1:29" s="277" customFormat="1" ht="15.5" hidden="1" outlineLevel="1">
      <c r="A503" s="502"/>
      <c r="B503" s="282" t="s">
        <v>488</v>
      </c>
      <c r="C503" s="285"/>
      <c r="D503" s="285"/>
      <c r="E503" s="285"/>
      <c r="F503" s="285"/>
      <c r="G503" s="285"/>
      <c r="H503" s="285"/>
      <c r="I503" s="285"/>
      <c r="J503" s="285"/>
      <c r="K503" s="285"/>
      <c r="L503" s="285"/>
      <c r="M503" s="285"/>
      <c r="N503" s="285"/>
      <c r="O503" s="285"/>
      <c r="P503" s="285"/>
      <c r="Q503" s="285"/>
      <c r="R503" s="285"/>
      <c r="S503" s="285"/>
      <c r="T503" s="777"/>
      <c r="U503" s="777"/>
      <c r="V503" s="777"/>
      <c r="W503" s="777"/>
      <c r="X503" s="777"/>
      <c r="Y503" s="406"/>
      <c r="Z503" s="406"/>
      <c r="AA503" s="406"/>
      <c r="AB503" s="406"/>
      <c r="AC503" s="307"/>
    </row>
    <row r="504" spans="1:29" s="277" customFormat="1" ht="15.5" hidden="1" outlineLevel="1">
      <c r="A504" s="502">
        <v>31</v>
      </c>
      <c r="B504" s="318" t="s">
        <v>489</v>
      </c>
      <c r="C504" s="285" t="s">
        <v>582</v>
      </c>
      <c r="D504" s="289"/>
      <c r="E504" s="289"/>
      <c r="F504" s="289"/>
      <c r="G504" s="289"/>
      <c r="H504" s="289"/>
      <c r="I504" s="289"/>
      <c r="J504" s="289"/>
      <c r="K504" s="289"/>
      <c r="L504" s="289"/>
      <c r="M504" s="289"/>
      <c r="N504" s="289">
        <v>0</v>
      </c>
      <c r="O504" s="289"/>
      <c r="P504" s="289"/>
      <c r="Q504" s="289"/>
      <c r="R504" s="289"/>
      <c r="S504" s="289"/>
      <c r="T504" s="289"/>
      <c r="U504" s="289"/>
      <c r="V504" s="289"/>
      <c r="W504" s="289"/>
      <c r="X504" s="289"/>
      <c r="Y504" s="404"/>
      <c r="Z504" s="404"/>
      <c r="AA504" s="404"/>
      <c r="AB504" s="404"/>
      <c r="AC504" s="290">
        <f>SUM(Y504:AB504)</f>
        <v>0</v>
      </c>
    </row>
    <row r="505" spans="1:29" s="277" customFormat="1" ht="15.5" hidden="1" outlineLevel="1">
      <c r="A505" s="502"/>
      <c r="B505" s="318" t="s">
        <v>257</v>
      </c>
      <c r="C505" s="285" t="s">
        <v>575</v>
      </c>
      <c r="D505" s="289"/>
      <c r="E505" s="289"/>
      <c r="F505" s="289"/>
      <c r="G505" s="289"/>
      <c r="H505" s="289"/>
      <c r="I505" s="289"/>
      <c r="J505" s="289"/>
      <c r="K505" s="289"/>
      <c r="L505" s="289"/>
      <c r="M505" s="289"/>
      <c r="N505" s="289">
        <f>N504</f>
        <v>0</v>
      </c>
      <c r="O505" s="289"/>
      <c r="P505" s="289"/>
      <c r="Q505" s="289"/>
      <c r="R505" s="289"/>
      <c r="S505" s="289"/>
      <c r="T505" s="289"/>
      <c r="U505" s="289"/>
      <c r="V505" s="289"/>
      <c r="W505" s="289"/>
      <c r="X505" s="289"/>
      <c r="Y505" s="405">
        <f>Y504</f>
        <v>0</v>
      </c>
      <c r="Z505" s="405">
        <f t="shared" ref="Z505:AB505" si="139">Z504</f>
        <v>0</v>
      </c>
      <c r="AA505" s="405">
        <f t="shared" si="139"/>
        <v>0</v>
      </c>
      <c r="AB505" s="405">
        <f t="shared" si="139"/>
        <v>0</v>
      </c>
      <c r="AC505" s="291"/>
    </row>
    <row r="506" spans="1:29" s="277" customFormat="1" ht="15.5" hidden="1" outlineLevel="1">
      <c r="A506" s="502"/>
      <c r="B506" s="318"/>
      <c r="C506" s="285"/>
      <c r="D506" s="285"/>
      <c r="E506" s="285"/>
      <c r="F506" s="285"/>
      <c r="G506" s="285"/>
      <c r="H506" s="285"/>
      <c r="I506" s="285"/>
      <c r="J506" s="285"/>
      <c r="K506" s="285"/>
      <c r="L506" s="285"/>
      <c r="M506" s="285"/>
      <c r="N506" s="285"/>
      <c r="O506" s="285"/>
      <c r="P506" s="285"/>
      <c r="Q506" s="285"/>
      <c r="R506" s="285"/>
      <c r="S506" s="285"/>
      <c r="T506" s="777"/>
      <c r="U506" s="777"/>
      <c r="V506" s="777"/>
      <c r="W506" s="777"/>
      <c r="X506" s="777"/>
      <c r="Y506" s="406"/>
      <c r="Z506" s="406"/>
      <c r="AA506" s="406"/>
      <c r="AB506" s="406"/>
      <c r="AC506" s="307"/>
    </row>
    <row r="507" spans="1:29" s="277" customFormat="1" ht="15.5" hidden="1" outlineLevel="1">
      <c r="A507" s="502">
        <v>32</v>
      </c>
      <c r="B507" s="318" t="s">
        <v>490</v>
      </c>
      <c r="C507" s="285" t="s">
        <v>582</v>
      </c>
      <c r="D507" s="289"/>
      <c r="E507" s="289"/>
      <c r="F507" s="289"/>
      <c r="G507" s="289"/>
      <c r="H507" s="289"/>
      <c r="I507" s="289"/>
      <c r="J507" s="289"/>
      <c r="K507" s="289"/>
      <c r="L507" s="289"/>
      <c r="M507" s="289"/>
      <c r="N507" s="289">
        <v>0</v>
      </c>
      <c r="O507" s="289"/>
      <c r="P507" s="289"/>
      <c r="Q507" s="289"/>
      <c r="R507" s="289"/>
      <c r="S507" s="289"/>
      <c r="T507" s="289"/>
      <c r="U507" s="289"/>
      <c r="V507" s="289"/>
      <c r="W507" s="289"/>
      <c r="X507" s="289"/>
      <c r="Y507" s="404"/>
      <c r="Z507" s="404"/>
      <c r="AA507" s="404"/>
      <c r="AB507" s="404"/>
      <c r="AC507" s="290">
        <f>SUM(Y507:AB507)</f>
        <v>0</v>
      </c>
    </row>
    <row r="508" spans="1:29" s="277" customFormat="1" ht="15.5" hidden="1" outlineLevel="1">
      <c r="A508" s="502"/>
      <c r="B508" s="318" t="s">
        <v>257</v>
      </c>
      <c r="C508" s="285" t="s">
        <v>575</v>
      </c>
      <c r="D508" s="289"/>
      <c r="E508" s="289"/>
      <c r="F508" s="289"/>
      <c r="G508" s="289"/>
      <c r="H508" s="289"/>
      <c r="I508" s="289"/>
      <c r="J508" s="289"/>
      <c r="K508" s="289"/>
      <c r="L508" s="289"/>
      <c r="M508" s="289"/>
      <c r="N508" s="289">
        <f>N507</f>
        <v>0</v>
      </c>
      <c r="O508" s="289"/>
      <c r="P508" s="289"/>
      <c r="Q508" s="289"/>
      <c r="R508" s="289"/>
      <c r="S508" s="289"/>
      <c r="T508" s="289"/>
      <c r="U508" s="289"/>
      <c r="V508" s="289"/>
      <c r="W508" s="289"/>
      <c r="X508" s="289"/>
      <c r="Y508" s="405">
        <f>Y507</f>
        <v>0</v>
      </c>
      <c r="Z508" s="405">
        <f t="shared" ref="Z508:AB508" si="140">Z507</f>
        <v>0</v>
      </c>
      <c r="AA508" s="405">
        <f t="shared" si="140"/>
        <v>0</v>
      </c>
      <c r="AB508" s="405">
        <f t="shared" si="140"/>
        <v>0</v>
      </c>
      <c r="AC508" s="291"/>
    </row>
    <row r="509" spans="1:29" s="277" customFormat="1" ht="15.5" hidden="1" outlineLevel="1">
      <c r="A509" s="502"/>
      <c r="B509" s="318"/>
      <c r="C509" s="285"/>
      <c r="D509" s="285"/>
      <c r="E509" s="285"/>
      <c r="F509" s="285"/>
      <c r="G509" s="285"/>
      <c r="H509" s="285"/>
      <c r="I509" s="285"/>
      <c r="J509" s="285"/>
      <c r="K509" s="285"/>
      <c r="L509" s="285"/>
      <c r="M509" s="285"/>
      <c r="N509" s="285"/>
      <c r="O509" s="285"/>
      <c r="P509" s="285"/>
      <c r="Q509" s="285"/>
      <c r="R509" s="285"/>
      <c r="S509" s="285"/>
      <c r="T509" s="777"/>
      <c r="U509" s="777"/>
      <c r="V509" s="777"/>
      <c r="W509" s="777"/>
      <c r="X509" s="777"/>
      <c r="Y509" s="406"/>
      <c r="Z509" s="406"/>
      <c r="AA509" s="406"/>
      <c r="AB509" s="406"/>
      <c r="AC509" s="307"/>
    </row>
    <row r="510" spans="1:29" s="277" customFormat="1" ht="15.5" hidden="1" outlineLevel="1">
      <c r="A510" s="502">
        <v>33</v>
      </c>
      <c r="B510" s="318" t="s">
        <v>491</v>
      </c>
      <c r="C510" s="285" t="s">
        <v>582</v>
      </c>
      <c r="D510" s="289"/>
      <c r="E510" s="289"/>
      <c r="F510" s="289"/>
      <c r="G510" s="289"/>
      <c r="H510" s="289"/>
      <c r="I510" s="289"/>
      <c r="J510" s="289"/>
      <c r="K510" s="289"/>
      <c r="L510" s="289"/>
      <c r="M510" s="289"/>
      <c r="N510" s="289">
        <v>12</v>
      </c>
      <c r="O510" s="289"/>
      <c r="P510" s="289"/>
      <c r="Q510" s="289"/>
      <c r="R510" s="289"/>
      <c r="S510" s="289"/>
      <c r="T510" s="289"/>
      <c r="U510" s="289"/>
      <c r="V510" s="289"/>
      <c r="W510" s="289"/>
      <c r="X510" s="289"/>
      <c r="Y510" s="404"/>
      <c r="Z510" s="404"/>
      <c r="AA510" s="404"/>
      <c r="AB510" s="404"/>
      <c r="AC510" s="290">
        <f>SUM(Y510:AB510)</f>
        <v>0</v>
      </c>
    </row>
    <row r="511" spans="1:29" s="277" customFormat="1" ht="15.5" hidden="1" outlineLevel="1">
      <c r="A511" s="502"/>
      <c r="B511" s="318" t="s">
        <v>257</v>
      </c>
      <c r="C511" s="285" t="s">
        <v>575</v>
      </c>
      <c r="D511" s="289"/>
      <c r="E511" s="289"/>
      <c r="F511" s="289"/>
      <c r="G511" s="289"/>
      <c r="H511" s="289"/>
      <c r="I511" s="289"/>
      <c r="J511" s="289"/>
      <c r="K511" s="289"/>
      <c r="L511" s="289"/>
      <c r="M511" s="289"/>
      <c r="N511" s="289">
        <f>N510</f>
        <v>12</v>
      </c>
      <c r="O511" s="289"/>
      <c r="P511" s="289"/>
      <c r="Q511" s="289"/>
      <c r="R511" s="289"/>
      <c r="S511" s="289"/>
      <c r="T511" s="289"/>
      <c r="U511" s="289"/>
      <c r="V511" s="289"/>
      <c r="W511" s="289"/>
      <c r="X511" s="289"/>
      <c r="Y511" s="405">
        <f>Y510</f>
        <v>0</v>
      </c>
      <c r="Z511" s="405">
        <f t="shared" ref="Z511:AB511" si="141">Z510</f>
        <v>0</v>
      </c>
      <c r="AA511" s="405">
        <f t="shared" si="141"/>
        <v>0</v>
      </c>
      <c r="AB511" s="405">
        <f t="shared" si="141"/>
        <v>0</v>
      </c>
      <c r="AC511" s="291"/>
    </row>
    <row r="512" spans="1:29" ht="15.5" outlineLevel="1">
      <c r="B512" s="309"/>
      <c r="C512" s="319"/>
      <c r="D512" s="285"/>
      <c r="E512" s="285"/>
      <c r="F512" s="285"/>
      <c r="G512" s="285"/>
      <c r="H512" s="285"/>
      <c r="I512" s="285"/>
      <c r="J512" s="285"/>
      <c r="K512" s="285"/>
      <c r="L512" s="285"/>
      <c r="M512" s="285"/>
      <c r="N512" s="294"/>
      <c r="O512" s="285"/>
      <c r="P512" s="320"/>
      <c r="Q512" s="320"/>
      <c r="R512" s="320"/>
      <c r="S512" s="320"/>
      <c r="T512" s="320"/>
      <c r="U512" s="320"/>
      <c r="V512" s="320"/>
      <c r="W512" s="320"/>
      <c r="X512" s="320"/>
      <c r="Y512" s="295"/>
      <c r="Z512" s="295"/>
      <c r="AA512" s="295"/>
      <c r="AB512" s="295"/>
      <c r="AC512" s="300"/>
    </row>
    <row r="513" spans="2:29" ht="15.5">
      <c r="B513" s="321" t="s">
        <v>258</v>
      </c>
      <c r="C513" s="323"/>
      <c r="D513" s="323">
        <f>SUM(D408:D511)</f>
        <v>0</v>
      </c>
      <c r="E513" s="323">
        <f t="shared" ref="E513:H513" si="142">SUM(E408:E511)</f>
        <v>0</v>
      </c>
      <c r="F513" s="323">
        <f t="shared" si="142"/>
        <v>0</v>
      </c>
      <c r="G513" s="323">
        <f t="shared" si="142"/>
        <v>0</v>
      </c>
      <c r="H513" s="323">
        <f t="shared" si="142"/>
        <v>0</v>
      </c>
      <c r="I513" s="323">
        <f>SUM(I408:I511)</f>
        <v>2506748.7273419998</v>
      </c>
      <c r="J513" s="323">
        <f>SUM(J408:J511)</f>
        <v>0</v>
      </c>
      <c r="K513" s="323">
        <f>SUM(K408:K511)</f>
        <v>0</v>
      </c>
      <c r="L513" s="323">
        <f>SUM(L408:L511)</f>
        <v>0</v>
      </c>
      <c r="M513" s="323">
        <f>SUM(M408:M511)</f>
        <v>0</v>
      </c>
      <c r="N513" s="323"/>
      <c r="O513" s="323">
        <f>SUM(O408:O511)</f>
        <v>0</v>
      </c>
      <c r="P513" s="323">
        <f t="shared" ref="P513:S513" si="143">SUM(P408:P511)</f>
        <v>0</v>
      </c>
      <c r="Q513" s="323">
        <f t="shared" si="143"/>
        <v>0</v>
      </c>
      <c r="R513" s="323">
        <f t="shared" si="143"/>
        <v>0</v>
      </c>
      <c r="S513" s="323">
        <f t="shared" si="143"/>
        <v>0</v>
      </c>
      <c r="T513" s="323">
        <f>SUM(T408:T511)</f>
        <v>345.29994915399999</v>
      </c>
      <c r="U513" s="323">
        <f>SUM(U408:U511)</f>
        <v>0</v>
      </c>
      <c r="V513" s="323">
        <f>SUM(V408:V511)</f>
        <v>0</v>
      </c>
      <c r="W513" s="323">
        <f>SUM(W408:W511)</f>
        <v>0</v>
      </c>
      <c r="X513" s="323">
        <f>SUM(X408:X511)</f>
        <v>0</v>
      </c>
      <c r="Y513" s="323">
        <f>IF(Y407="kWh",SUMPRODUCT(D408:D511,Y408:Y511))</f>
        <v>0</v>
      </c>
      <c r="Z513" s="323">
        <f>IF(Z407="kWh",SUMPRODUCT(D408:D511,Z408:Z511))</f>
        <v>0</v>
      </c>
      <c r="AA513" s="323">
        <f>IF(AA407="kW",SUMPRODUCT(N408:N511,O408:O511,AA408:AA511),SUMPRODUCT(D408:D511,AA408:AA511))</f>
        <v>0</v>
      </c>
      <c r="AB513" s="323">
        <f>IF(AB407="kW",SUMPRODUCT(N408:N511,O408:O511,AB408:AB511),SUMPRODUCT(D408:D511,AB408:AB511))</f>
        <v>0</v>
      </c>
      <c r="AC513" s="324"/>
    </row>
    <row r="514" spans="2:29" ht="15.5">
      <c r="B514" s="385" t="s">
        <v>259</v>
      </c>
      <c r="C514" s="386"/>
      <c r="D514" s="386"/>
      <c r="E514" s="386"/>
      <c r="F514" s="386"/>
      <c r="G514" s="386"/>
      <c r="H514" s="386"/>
      <c r="I514" s="386"/>
      <c r="J514" s="386"/>
      <c r="K514" s="386"/>
      <c r="L514" s="386"/>
      <c r="M514" s="386"/>
      <c r="N514" s="386"/>
      <c r="O514" s="386"/>
      <c r="P514" s="386"/>
      <c r="Q514" s="386"/>
      <c r="R514" s="386"/>
      <c r="S514" s="386"/>
      <c r="T514" s="386"/>
      <c r="U514" s="386"/>
      <c r="V514" s="386"/>
      <c r="W514" s="386"/>
      <c r="X514" s="386"/>
      <c r="Y514" s="322">
        <f>HLOOKUP(Y406,'2. LRAMVA Threshold'!$B$42:$L$53,6,FALSE)</f>
        <v>0</v>
      </c>
      <c r="Z514" s="322">
        <f>HLOOKUP(Z406,'2. LRAMVA Threshold'!$B$42:$L$53,6,FALSE)</f>
        <v>0</v>
      </c>
      <c r="AA514" s="322">
        <f>HLOOKUP(AA406,'2. LRAMVA Threshold'!$B$42:$L$53,6,FALSE)</f>
        <v>0</v>
      </c>
      <c r="AB514" s="322">
        <f>HLOOKUP(AB406,'2. LRAMVA Threshold'!$B$42:$L$53,6,FALSE)</f>
        <v>0</v>
      </c>
      <c r="AC514" s="387"/>
    </row>
    <row r="515" spans="2:29" ht="15.5">
      <c r="B515" s="388"/>
      <c r="C515" s="389"/>
      <c r="D515" s="390"/>
      <c r="E515" s="390"/>
      <c r="F515" s="390"/>
      <c r="G515" s="390"/>
      <c r="H515" s="390"/>
      <c r="I515" s="390"/>
      <c r="J515" s="390"/>
      <c r="K515" s="390"/>
      <c r="L515" s="390"/>
      <c r="M515" s="390"/>
      <c r="N515" s="390"/>
      <c r="O515" s="391"/>
      <c r="P515" s="390"/>
      <c r="Q515" s="390"/>
      <c r="R515" s="390"/>
      <c r="S515" s="392"/>
      <c r="T515" s="392"/>
      <c r="U515" s="392"/>
      <c r="V515" s="392"/>
      <c r="W515" s="390"/>
      <c r="X515" s="390"/>
      <c r="Y515" s="393"/>
      <c r="Z515" s="393"/>
      <c r="AA515" s="393"/>
      <c r="AB515" s="393"/>
      <c r="AC515" s="394"/>
    </row>
    <row r="516" spans="2:29" ht="15.5">
      <c r="B516" s="318" t="s">
        <v>165</v>
      </c>
      <c r="C516" s="332"/>
      <c r="D516" s="332"/>
      <c r="E516" s="370"/>
      <c r="F516" s="370"/>
      <c r="G516" s="370"/>
      <c r="H516" s="370"/>
      <c r="I516" s="370"/>
      <c r="J516" s="370"/>
      <c r="K516" s="370"/>
      <c r="L516" s="370"/>
      <c r="M516" s="370"/>
      <c r="N516" s="370"/>
      <c r="O516" s="285"/>
      <c r="P516" s="334"/>
      <c r="Q516" s="334"/>
      <c r="R516" s="334"/>
      <c r="S516" s="333"/>
      <c r="T516" s="333"/>
      <c r="U516" s="333"/>
      <c r="V516" s="333"/>
      <c r="W516" s="334"/>
      <c r="X516" s="334"/>
      <c r="Y516" s="335">
        <f>HLOOKUP(Y$20,'3.  Distribution Rates'!$C$122:$P$133,6,FALSE)</f>
        <v>2.0199999999999999E-2</v>
      </c>
      <c r="Z516" s="335">
        <f>HLOOKUP(Z$20,'3.  Distribution Rates'!$C$122:$P$133,6,FALSE)</f>
        <v>1.5900000000000001E-2</v>
      </c>
      <c r="AA516" s="335">
        <f>HLOOKUP(AA$20,'3.  Distribution Rates'!$C$122:$P$133,6,FALSE)</f>
        <v>3.1105999999999998</v>
      </c>
      <c r="AB516" s="335">
        <f>HLOOKUP(AB$20,'3.  Distribution Rates'!$C$122:$P$133,6,FALSE)</f>
        <v>8.5276999999999994</v>
      </c>
      <c r="AC516" s="395"/>
    </row>
    <row r="517" spans="2:29" ht="15.5">
      <c r="B517" s="318" t="s">
        <v>158</v>
      </c>
      <c r="C517" s="339"/>
      <c r="D517" s="303"/>
      <c r="E517" s="273"/>
      <c r="F517" s="273"/>
      <c r="G517" s="273"/>
      <c r="H517" s="273"/>
      <c r="I517" s="273"/>
      <c r="J517" s="273"/>
      <c r="K517" s="273"/>
      <c r="L517" s="273"/>
      <c r="M517" s="273"/>
      <c r="N517" s="273"/>
      <c r="O517" s="285"/>
      <c r="P517" s="273"/>
      <c r="Q517" s="273"/>
      <c r="R517" s="273"/>
      <c r="S517" s="303"/>
      <c r="T517" s="303"/>
      <c r="U517" s="303"/>
      <c r="V517" s="303"/>
      <c r="W517" s="273"/>
      <c r="X517" s="273"/>
      <c r="Y517" s="372">
        <f>Y137*Y516</f>
        <v>0</v>
      </c>
      <c r="Z517" s="372">
        <f t="shared" ref="Z517:AB517" si="144">Z137*Z516</f>
        <v>0</v>
      </c>
      <c r="AA517" s="372">
        <f t="shared" si="144"/>
        <v>0</v>
      </c>
      <c r="AB517" s="372">
        <f t="shared" si="144"/>
        <v>0</v>
      </c>
      <c r="AC517" s="617">
        <f>SUM(Y517:AB517)</f>
        <v>0</v>
      </c>
    </row>
    <row r="518" spans="2:29" ht="15.5">
      <c r="B518" s="318" t="s">
        <v>159</v>
      </c>
      <c r="C518" s="339"/>
      <c r="D518" s="303"/>
      <c r="E518" s="273"/>
      <c r="F518" s="273"/>
      <c r="G518" s="273"/>
      <c r="H518" s="273"/>
      <c r="I518" s="273"/>
      <c r="J518" s="273"/>
      <c r="K518" s="273"/>
      <c r="L518" s="273"/>
      <c r="M518" s="273"/>
      <c r="N518" s="273"/>
      <c r="O518" s="285"/>
      <c r="P518" s="273"/>
      <c r="Q518" s="273"/>
      <c r="R518" s="273"/>
      <c r="S518" s="303"/>
      <c r="T518" s="303"/>
      <c r="U518" s="303"/>
      <c r="V518" s="303"/>
      <c r="W518" s="273"/>
      <c r="X518" s="273"/>
      <c r="Y518" s="372">
        <f>Y266*Y516</f>
        <v>0</v>
      </c>
      <c r="Z518" s="372">
        <f t="shared" ref="Z518:AB518" si="145">Z266*Z516</f>
        <v>0</v>
      </c>
      <c r="AA518" s="372">
        <f t="shared" si="145"/>
        <v>0</v>
      </c>
      <c r="AB518" s="372">
        <f t="shared" si="145"/>
        <v>0</v>
      </c>
      <c r="AC518" s="617">
        <f>SUM(Y518:AB518)</f>
        <v>0</v>
      </c>
    </row>
    <row r="519" spans="2:29" ht="15.5">
      <c r="B519" s="318" t="s">
        <v>160</v>
      </c>
      <c r="C519" s="339"/>
      <c r="D519" s="303"/>
      <c r="E519" s="273"/>
      <c r="F519" s="273"/>
      <c r="G519" s="273"/>
      <c r="H519" s="273"/>
      <c r="I519" s="273"/>
      <c r="J519" s="273"/>
      <c r="K519" s="273"/>
      <c r="L519" s="273"/>
      <c r="M519" s="273"/>
      <c r="N519" s="273"/>
      <c r="O519" s="285"/>
      <c r="P519" s="273"/>
      <c r="Q519" s="273"/>
      <c r="R519" s="273"/>
      <c r="S519" s="303"/>
      <c r="T519" s="303"/>
      <c r="U519" s="303"/>
      <c r="V519" s="303"/>
      <c r="W519" s="273"/>
      <c r="X519" s="273"/>
      <c r="Y519" s="372">
        <f>Y395*Y516</f>
        <v>0</v>
      </c>
      <c r="Z519" s="372">
        <f t="shared" ref="Z519:AB519" si="146">Z395*Z516</f>
        <v>0</v>
      </c>
      <c r="AA519" s="372">
        <f t="shared" si="146"/>
        <v>0</v>
      </c>
      <c r="AB519" s="372">
        <f t="shared" si="146"/>
        <v>0</v>
      </c>
      <c r="AC519" s="617">
        <f>SUM(Y519:AB519)</f>
        <v>0</v>
      </c>
    </row>
    <row r="520" spans="2:29" ht="15.5">
      <c r="B520" s="318" t="s">
        <v>161</v>
      </c>
      <c r="C520" s="339"/>
      <c r="D520" s="303"/>
      <c r="E520" s="273"/>
      <c r="F520" s="273"/>
      <c r="G520" s="273"/>
      <c r="H520" s="273"/>
      <c r="I520" s="273"/>
      <c r="J520" s="273"/>
      <c r="K520" s="273"/>
      <c r="L520" s="273"/>
      <c r="M520" s="273"/>
      <c r="N520" s="273"/>
      <c r="O520" s="285"/>
      <c r="P520" s="273"/>
      <c r="Q520" s="273"/>
      <c r="R520" s="273"/>
      <c r="S520" s="303"/>
      <c r="T520" s="303"/>
      <c r="U520" s="303"/>
      <c r="V520" s="303"/>
      <c r="W520" s="273"/>
      <c r="X520" s="273"/>
      <c r="Y520" s="372">
        <f>Y513*Y516</f>
        <v>0</v>
      </c>
      <c r="Z520" s="372">
        <f t="shared" ref="Z520:AB520" si="147">Z513*Z516</f>
        <v>0</v>
      </c>
      <c r="AA520" s="372">
        <f t="shared" si="147"/>
        <v>0</v>
      </c>
      <c r="AB520" s="372">
        <f t="shared" si="147"/>
        <v>0</v>
      </c>
      <c r="AC520" s="617">
        <f>SUM(Y520:AB520)</f>
        <v>0</v>
      </c>
    </row>
    <row r="521" spans="2:29" ht="15.5">
      <c r="B521" s="343" t="s">
        <v>260</v>
      </c>
      <c r="C521" s="339"/>
      <c r="D521" s="330"/>
      <c r="E521" s="328"/>
      <c r="F521" s="328"/>
      <c r="G521" s="328"/>
      <c r="H521" s="328"/>
      <c r="I521" s="328"/>
      <c r="J521" s="328"/>
      <c r="K521" s="328"/>
      <c r="L521" s="328"/>
      <c r="M521" s="328"/>
      <c r="N521" s="328"/>
      <c r="O521" s="294"/>
      <c r="P521" s="328"/>
      <c r="Q521" s="328"/>
      <c r="R521" s="328"/>
      <c r="S521" s="330"/>
      <c r="T521" s="330"/>
      <c r="U521" s="330"/>
      <c r="V521" s="330"/>
      <c r="W521" s="328"/>
      <c r="X521" s="328"/>
      <c r="Y521" s="340">
        <f>SUM(Y517:Y520)</f>
        <v>0</v>
      </c>
      <c r="Z521" s="340">
        <f t="shared" ref="Z521:AB521" si="148">SUM(Z517:Z520)</f>
        <v>0</v>
      </c>
      <c r="AA521" s="340">
        <f t="shared" si="148"/>
        <v>0</v>
      </c>
      <c r="AB521" s="340">
        <f t="shared" si="148"/>
        <v>0</v>
      </c>
      <c r="AC521" s="401">
        <f>SUM(AC517:AC520)</f>
        <v>0</v>
      </c>
    </row>
    <row r="522" spans="2:29" ht="15.5">
      <c r="B522" s="343" t="s">
        <v>261</v>
      </c>
      <c r="C522" s="339"/>
      <c r="D522" s="344"/>
      <c r="E522" s="328"/>
      <c r="F522" s="328"/>
      <c r="G522" s="328"/>
      <c r="H522" s="328"/>
      <c r="I522" s="328"/>
      <c r="J522" s="328"/>
      <c r="K522" s="328"/>
      <c r="L522" s="328"/>
      <c r="M522" s="328"/>
      <c r="N522" s="328"/>
      <c r="O522" s="294"/>
      <c r="P522" s="328"/>
      <c r="Q522" s="328"/>
      <c r="R522" s="328"/>
      <c r="S522" s="330"/>
      <c r="T522" s="330"/>
      <c r="U522" s="330"/>
      <c r="V522" s="330"/>
      <c r="W522" s="328"/>
      <c r="X522" s="328"/>
      <c r="Y522" s="341">
        <f>Y514*Y516</f>
        <v>0</v>
      </c>
      <c r="Z522" s="341">
        <f t="shared" ref="Z522:AB522" si="149">Z514*Z516</f>
        <v>0</v>
      </c>
      <c r="AA522" s="341">
        <f>AA514*AA516</f>
        <v>0</v>
      </c>
      <c r="AB522" s="341">
        <f t="shared" si="149"/>
        <v>0</v>
      </c>
      <c r="AC522" s="401">
        <f>SUM(Y522:AB522)</f>
        <v>0</v>
      </c>
    </row>
    <row r="523" spans="2:29" ht="15.5">
      <c r="B523" s="343" t="s">
        <v>263</v>
      </c>
      <c r="C523" s="339"/>
      <c r="D523" s="344"/>
      <c r="E523" s="328"/>
      <c r="F523" s="328"/>
      <c r="G523" s="328"/>
      <c r="H523" s="328"/>
      <c r="I523" s="328"/>
      <c r="J523" s="328"/>
      <c r="K523" s="328"/>
      <c r="L523" s="328"/>
      <c r="M523" s="328"/>
      <c r="N523" s="328"/>
      <c r="O523" s="294"/>
      <c r="P523" s="328"/>
      <c r="Q523" s="328"/>
      <c r="R523" s="328"/>
      <c r="S523" s="344"/>
      <c r="T523" s="344"/>
      <c r="U523" s="344"/>
      <c r="V523" s="344"/>
      <c r="W523" s="328"/>
      <c r="X523" s="328"/>
      <c r="Y523" s="345"/>
      <c r="Z523" s="345"/>
      <c r="AA523" s="345"/>
      <c r="AB523" s="345"/>
      <c r="AC523" s="401">
        <f>AC521-AC522</f>
        <v>0</v>
      </c>
    </row>
    <row r="524" spans="2:29" ht="15.5">
      <c r="B524" s="343"/>
      <c r="C524" s="339"/>
      <c r="D524" s="344"/>
      <c r="E524" s="328"/>
      <c r="F524" s="328"/>
      <c r="G524" s="328"/>
      <c r="H524" s="328"/>
      <c r="I524" s="328"/>
      <c r="J524" s="328"/>
      <c r="K524" s="328"/>
      <c r="L524" s="328"/>
      <c r="M524" s="328"/>
      <c r="N524" s="328"/>
      <c r="O524" s="294"/>
      <c r="P524" s="328"/>
      <c r="Q524" s="328"/>
      <c r="R524" s="328"/>
      <c r="S524" s="344"/>
      <c r="T524" s="344"/>
      <c r="U524" s="344"/>
      <c r="V524" s="344"/>
      <c r="W524" s="328"/>
      <c r="X524" s="328"/>
      <c r="Y524" s="345"/>
      <c r="Z524" s="345"/>
      <c r="AA524" s="345"/>
      <c r="AB524" s="345"/>
      <c r="AC524" s="401"/>
    </row>
    <row r="525" spans="2:29" ht="15.5">
      <c r="B525" s="343"/>
      <c r="C525" s="339"/>
      <c r="D525" s="344"/>
      <c r="E525" s="328"/>
      <c r="F525" s="328"/>
      <c r="G525" s="328"/>
      <c r="H525" s="328"/>
      <c r="I525" s="328"/>
      <c r="J525" s="328"/>
      <c r="K525" s="328"/>
      <c r="L525" s="328"/>
      <c r="M525" s="328"/>
      <c r="N525" s="328"/>
      <c r="O525" s="294"/>
      <c r="P525" s="328"/>
      <c r="Q525" s="328"/>
      <c r="R525" s="328"/>
      <c r="S525" s="344"/>
      <c r="T525" s="344"/>
      <c r="U525" s="344"/>
      <c r="V525" s="344"/>
      <c r="W525" s="328"/>
      <c r="X525" s="328"/>
      <c r="Y525" s="345"/>
      <c r="Z525" s="345"/>
      <c r="AA525" s="345"/>
      <c r="AB525" s="345"/>
      <c r="AC525" s="402"/>
    </row>
    <row r="526" spans="2:29" ht="15.5">
      <c r="B526" s="318" t="s">
        <v>199</v>
      </c>
      <c r="C526" s="344"/>
      <c r="D526" s="344"/>
      <c r="E526" s="328"/>
      <c r="F526" s="328"/>
      <c r="G526" s="328"/>
      <c r="H526" s="328"/>
      <c r="I526" s="328"/>
      <c r="J526" s="328"/>
      <c r="K526" s="328"/>
      <c r="L526" s="328"/>
      <c r="M526" s="328"/>
      <c r="N526" s="328"/>
      <c r="O526" s="294"/>
      <c r="P526" s="328"/>
      <c r="Q526" s="328"/>
      <c r="R526" s="328"/>
      <c r="S526" s="344"/>
      <c r="T526" s="339"/>
      <c r="U526" s="344"/>
      <c r="V526" s="344"/>
      <c r="W526" s="328"/>
      <c r="X526" s="328"/>
      <c r="Y526" s="285">
        <f>SUMPRODUCT(E408:E511,Y408:Y511)</f>
        <v>0</v>
      </c>
      <c r="Z526" s="285">
        <f>SUMPRODUCT(E408:E511,Z408:Z511)</f>
        <v>0</v>
      </c>
      <c r="AA526" s="285">
        <f>IF(AA407="kW",SUMPRODUCT(N408:N511,P408:P511,AA408:AA511),SUMPRODUCT(E408:E511,AA408:AA511))</f>
        <v>0</v>
      </c>
      <c r="AB526" s="285">
        <f>IF(AB407="kW",SUMPRODUCT(N408:N511,P408:P511,AB408:AB511),SUMPRODUCT(E408:E511,AB408:AB511))</f>
        <v>0</v>
      </c>
      <c r="AC526" s="347"/>
    </row>
    <row r="527" spans="2:29" ht="15.5">
      <c r="B527" s="318" t="s">
        <v>200</v>
      </c>
      <c r="C527" s="350"/>
      <c r="D527" s="273"/>
      <c r="E527" s="273"/>
      <c r="F527" s="273"/>
      <c r="G527" s="273"/>
      <c r="H527" s="273"/>
      <c r="I527" s="273"/>
      <c r="J527" s="273"/>
      <c r="K527" s="273"/>
      <c r="L527" s="273"/>
      <c r="M527" s="273"/>
      <c r="N527" s="273"/>
      <c r="O527" s="351"/>
      <c r="P527" s="273"/>
      <c r="Q527" s="273"/>
      <c r="R527" s="273"/>
      <c r="S527" s="298"/>
      <c r="T527" s="303"/>
      <c r="U527" s="303"/>
      <c r="V527" s="273"/>
      <c r="W527" s="273"/>
      <c r="X527" s="303"/>
      <c r="Y527" s="285">
        <f>SUMPRODUCT(F408:F511,Y408:Y511)</f>
        <v>0</v>
      </c>
      <c r="Z527" s="285">
        <f>SUMPRODUCT(F408:F511,Z408:Z511)</f>
        <v>0</v>
      </c>
      <c r="AA527" s="285">
        <f>IF(AA407="kW",SUMPRODUCT(N408:N511,Q408:Q511,AA408:AA511),SUMPRODUCT(F408:F511,AA408:AA511))</f>
        <v>0</v>
      </c>
      <c r="AB527" s="285">
        <f>IF(AB407="kW",SUMPRODUCT(N408:N511,Q408:Q511,AB408:AB511),SUMPRODUCT(F408:F511,AB408:AB511))</f>
        <v>0</v>
      </c>
      <c r="AC527" s="331"/>
    </row>
    <row r="528" spans="2:29" ht="15.5">
      <c r="B528" s="318" t="s">
        <v>201</v>
      </c>
      <c r="C528" s="350"/>
      <c r="D528" s="273"/>
      <c r="E528" s="273"/>
      <c r="F528" s="273"/>
      <c r="G528" s="273"/>
      <c r="H528" s="273"/>
      <c r="I528" s="273"/>
      <c r="J528" s="273"/>
      <c r="K528" s="273"/>
      <c r="L528" s="273"/>
      <c r="M528" s="273"/>
      <c r="N528" s="273"/>
      <c r="O528" s="351"/>
      <c r="P528" s="273"/>
      <c r="Q528" s="273"/>
      <c r="R528" s="273"/>
      <c r="S528" s="298"/>
      <c r="T528" s="303"/>
      <c r="U528" s="303"/>
      <c r="V528" s="273"/>
      <c r="W528" s="273"/>
      <c r="X528" s="303"/>
      <c r="Y528" s="285">
        <f>SUMPRODUCT(G408:G511,Y408:Y511)</f>
        <v>0</v>
      </c>
      <c r="Z528" s="285">
        <f>SUMPRODUCT(G408:G511,Z408:Z511)</f>
        <v>0</v>
      </c>
      <c r="AA528" s="285">
        <f>IF(AA407="kW",SUMPRODUCT(N408:N511,R408:R511,AA408:AA511),SUMPRODUCT(G408:G511,AA408:AA511))</f>
        <v>0</v>
      </c>
      <c r="AB528" s="285">
        <f>IF(AB407="kW",SUMPRODUCT(N408:N511,R408:R511,AB408:AB511),SUMPRODUCT(G408:G511,AB408:AB511))</f>
        <v>0</v>
      </c>
      <c r="AC528" s="331"/>
    </row>
    <row r="529" spans="2:29" ht="15.5">
      <c r="B529" s="318" t="s">
        <v>202</v>
      </c>
      <c r="C529" s="350"/>
      <c r="D529" s="273"/>
      <c r="E529" s="273"/>
      <c r="F529" s="273"/>
      <c r="G529" s="273"/>
      <c r="H529" s="273"/>
      <c r="I529" s="273"/>
      <c r="J529" s="273"/>
      <c r="K529" s="273"/>
      <c r="L529" s="273"/>
      <c r="M529" s="273"/>
      <c r="N529" s="273"/>
      <c r="O529" s="351"/>
      <c r="P529" s="273"/>
      <c r="Q529" s="273"/>
      <c r="R529" s="273"/>
      <c r="S529" s="298"/>
      <c r="T529" s="303"/>
      <c r="U529" s="303"/>
      <c r="V529" s="273"/>
      <c r="W529" s="273"/>
      <c r="X529" s="303"/>
      <c r="Y529" s="285">
        <f>SUMPRODUCT(H408:H511,Y408:Y511)</f>
        <v>0</v>
      </c>
      <c r="Z529" s="285">
        <f>SUMPRODUCT(H408:H511,Z408:Z511)</f>
        <v>0</v>
      </c>
      <c r="AA529" s="285">
        <f>IF(AA407="kW",SUMPRODUCT(N408:N511,S408:S511,AA408:AA511),SUMPRODUCT(H408:H511,AA408:AA511))</f>
        <v>0</v>
      </c>
      <c r="AB529" s="285">
        <f>IF(AB407="kW",SUMPRODUCT(N408:N511,S408:S511,AB408:AB511),SUMPRODUCT(H408:H511,AB408:AB511))</f>
        <v>0</v>
      </c>
      <c r="AC529" s="331"/>
    </row>
    <row r="530" spans="2:29" ht="15.5">
      <c r="B530" s="318" t="s">
        <v>203</v>
      </c>
      <c r="C530" s="350"/>
      <c r="D530" s="273"/>
      <c r="E530" s="273"/>
      <c r="F530" s="273"/>
      <c r="G530" s="273"/>
      <c r="H530" s="273"/>
      <c r="I530" s="273"/>
      <c r="J530" s="273"/>
      <c r="K530" s="273"/>
      <c r="L530" s="273"/>
      <c r="M530" s="273"/>
      <c r="N530" s="273"/>
      <c r="O530" s="351"/>
      <c r="P530" s="273"/>
      <c r="Q530" s="273"/>
      <c r="R530" s="273"/>
      <c r="S530" s="298"/>
      <c r="T530" s="303"/>
      <c r="U530" s="303"/>
      <c r="V530" s="273"/>
      <c r="W530" s="273"/>
      <c r="X530" s="303"/>
      <c r="Y530" s="285">
        <f>SUMPRODUCT(I408:I511,Y408:Y511)</f>
        <v>210630.87824199998</v>
      </c>
      <c r="Z530" s="285">
        <f>SUMPRODUCT(I408:I511,Z408:Z511)</f>
        <v>353062.55501999997</v>
      </c>
      <c r="AA530" s="285">
        <f>IF(AA407="kW",SUMPRODUCT(N408:N511,T408:T511,AA408:AA511),SUMPRODUCT(I408:I511,AA408:AA511))</f>
        <v>2872.7390590079999</v>
      </c>
      <c r="AB530" s="285">
        <f>IF(AB407="kW",SUMPRODUCT(N408:N511,T408:T511,AB408:AB511),SUMPRODUCT(I408:I511,AB408:AB511))</f>
        <v>31.568561087999999</v>
      </c>
      <c r="AC530" s="331"/>
    </row>
    <row r="531" spans="2:29" ht="15.5">
      <c r="B531" s="375" t="s">
        <v>204</v>
      </c>
      <c r="C531" s="353"/>
      <c r="D531" s="378"/>
      <c r="E531" s="378"/>
      <c r="F531" s="378"/>
      <c r="G531" s="378"/>
      <c r="H531" s="378"/>
      <c r="I531" s="378"/>
      <c r="J531" s="378"/>
      <c r="K531" s="378"/>
      <c r="L531" s="378"/>
      <c r="M531" s="378"/>
      <c r="N531" s="378"/>
      <c r="O531" s="377"/>
      <c r="P531" s="378"/>
      <c r="Q531" s="378"/>
      <c r="R531" s="378"/>
      <c r="S531" s="358"/>
      <c r="T531" s="379"/>
      <c r="U531" s="379"/>
      <c r="V531" s="378"/>
      <c r="W531" s="378"/>
      <c r="X531" s="379"/>
      <c r="Y531" s="320">
        <f>SUMPRODUCT(J408:J511,Y408:Y511)</f>
        <v>0</v>
      </c>
      <c r="Z531" s="320">
        <f>SUMPRODUCT(J408:J511,Z408:Z511)</f>
        <v>0</v>
      </c>
      <c r="AA531" s="320">
        <f>IF(AA407="kW",SUMPRODUCT(N408:N511,U408:U511,AA408:AA511),SUMPRODUCT(J408:J511,AA408:AA511))</f>
        <v>0</v>
      </c>
      <c r="AB531" s="320">
        <f>IF(AB407="kW",SUMPRODUCT(N408:N511,U408:U511,AB408:AB511),SUMPRODUCT(J408:J511,AB408:AB511))</f>
        <v>0</v>
      </c>
      <c r="AC531" s="380"/>
    </row>
    <row r="532" spans="2:29" ht="22.5" customHeight="1">
      <c r="B532" s="362" t="s">
        <v>579</v>
      </c>
      <c r="C532" s="381"/>
      <c r="D532" s="382"/>
      <c r="E532" s="382"/>
      <c r="F532" s="382"/>
      <c r="G532" s="382"/>
      <c r="H532" s="382"/>
      <c r="I532" s="382"/>
      <c r="J532" s="382"/>
      <c r="K532" s="382"/>
      <c r="L532" s="382"/>
      <c r="M532" s="382"/>
      <c r="N532" s="382"/>
      <c r="O532" s="382"/>
      <c r="P532" s="382"/>
      <c r="Q532" s="382"/>
      <c r="R532" s="382"/>
      <c r="S532" s="365"/>
      <c r="T532" s="366"/>
      <c r="U532" s="382"/>
      <c r="V532" s="382"/>
      <c r="W532" s="382"/>
      <c r="X532" s="382"/>
      <c r="Y532" s="403"/>
      <c r="Z532" s="403"/>
      <c r="AA532" s="403"/>
      <c r="AB532" s="403"/>
      <c r="AC532" s="383"/>
    </row>
    <row r="534" spans="2:29" ht="14.5">
      <c r="B534" s="585" t="s">
        <v>524</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C19"/>
    <mergeCell ref="Y147:AC147"/>
    <mergeCell ref="P19:X19"/>
    <mergeCell ref="E19:M19"/>
    <mergeCell ref="N19:N20"/>
    <mergeCell ref="N147:N148"/>
    <mergeCell ref="Y276:AC276"/>
    <mergeCell ref="Y405:AC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D1130"/>
  <sheetViews>
    <sheetView zoomScale="50" zoomScaleNormal="50" workbookViewId="0">
      <pane xSplit="2" topLeftCell="G1" activePane="topRight" state="frozen"/>
      <selection pane="topRight" activeCell="H39" sqref="H39"/>
    </sheetView>
  </sheetViews>
  <sheetFormatPr defaultColWidth="9.08984375" defaultRowHeight="14.5" outlineLevelRow="1" outlineLevelCol="1"/>
  <cols>
    <col min="1" max="1" width="4.54296875" style="515" customWidth="1"/>
    <col min="2" max="2" width="31.6328125" style="421" customWidth="1"/>
    <col min="3" max="3" width="13.453125" style="421" customWidth="1"/>
    <col min="4" max="4" width="17" style="421" customWidth="1"/>
    <col min="5" max="5" width="9.08984375" style="421" customWidth="1" outlineLevel="1"/>
    <col min="6" max="7" width="11.90625" style="421" customWidth="1" outlineLevel="1"/>
    <col min="8" max="13" width="11.90625" style="421" bestFit="1" customWidth="1" outlineLevel="1"/>
    <col min="14" max="14" width="13.54296875" style="421" customWidth="1" outlineLevel="1"/>
    <col min="15" max="15" width="15.6328125" style="421" customWidth="1"/>
    <col min="16" max="24" width="9.08984375" style="421" customWidth="1" outlineLevel="1"/>
    <col min="25" max="25" width="16.54296875" style="421" customWidth="1"/>
    <col min="26" max="27" width="15" style="421" customWidth="1"/>
    <col min="28" max="28" width="17.6328125" style="421" customWidth="1"/>
    <col min="29" max="29" width="14.54296875" style="421" customWidth="1"/>
    <col min="30" max="30" width="11.6328125" style="421" customWidth="1"/>
    <col min="31" max="16384" width="9.08984375" style="421"/>
  </cols>
  <sheetData>
    <row r="1" spans="2:29" hidden="1"/>
    <row r="2" spans="2:29" hidden="1"/>
    <row r="3" spans="2:29" hidden="1"/>
    <row r="4" spans="2:29" hidden="1"/>
    <row r="5" spans="2:29" hidden="1"/>
    <row r="6" spans="2:29" hidden="1"/>
    <row r="7" spans="2:29" hidden="1"/>
    <row r="8" spans="2:29" hidden="1"/>
    <row r="9" spans="2:29" hidden="1"/>
    <row r="10" spans="2:29" hidden="1"/>
    <row r="11" spans="2:29" hidden="1"/>
    <row r="12" spans="2:29" hidden="1"/>
    <row r="13" spans="2:29" hidden="1"/>
    <row r="14" spans="2:29" ht="26.25" hidden="1" customHeight="1">
      <c r="B14" s="858" t="s">
        <v>169</v>
      </c>
      <c r="C14" s="253" t="s">
        <v>173</v>
      </c>
      <c r="D14" s="499"/>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row>
    <row r="15" spans="2:29" ht="26.25" hidden="1" customHeight="1">
      <c r="B15" s="858"/>
      <c r="C15" s="257" t="s">
        <v>170</v>
      </c>
      <c r="D15" s="261"/>
      <c r="E15" s="26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row>
    <row r="16" spans="2:29" ht="28.5" hidden="1" customHeight="1">
      <c r="B16" s="858"/>
      <c r="C16" s="836" t="s">
        <v>549</v>
      </c>
      <c r="D16" s="837"/>
      <c r="E16" s="26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row>
    <row r="17" spans="2:29" ht="15.5" hidden="1">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row>
    <row r="18" spans="2:29" ht="71.25" hidden="1" customHeight="1">
      <c r="B18" s="858" t="s">
        <v>503</v>
      </c>
      <c r="C18" s="857" t="s">
        <v>683</v>
      </c>
      <c r="D18" s="857"/>
      <c r="E18" s="857"/>
      <c r="F18" s="857"/>
      <c r="G18" s="857"/>
      <c r="H18" s="857"/>
      <c r="I18" s="857"/>
      <c r="J18" s="857"/>
      <c r="K18" s="857"/>
      <c r="L18" s="857"/>
      <c r="M18" s="857"/>
      <c r="N18" s="857"/>
      <c r="O18" s="857"/>
      <c r="P18" s="857"/>
      <c r="Q18" s="857"/>
      <c r="R18" s="857"/>
      <c r="S18" s="857"/>
      <c r="T18" s="857"/>
      <c r="U18" s="857"/>
      <c r="V18" s="857"/>
      <c r="W18" s="857"/>
      <c r="X18" s="857"/>
      <c r="Y18" s="596"/>
      <c r="Z18" s="596"/>
      <c r="AA18" s="596"/>
      <c r="AB18" s="596"/>
      <c r="AC18" s="261"/>
    </row>
    <row r="19" spans="2:29" ht="45.75" hidden="1" customHeight="1">
      <c r="B19" s="858"/>
      <c r="C19" s="857" t="s">
        <v>786</v>
      </c>
      <c r="D19" s="857"/>
      <c r="E19" s="857"/>
      <c r="F19" s="857"/>
      <c r="G19" s="857"/>
      <c r="H19" s="857"/>
      <c r="I19" s="857"/>
      <c r="J19" s="857"/>
      <c r="K19" s="857"/>
      <c r="L19" s="857"/>
      <c r="M19" s="857"/>
      <c r="N19" s="857"/>
      <c r="O19" s="857"/>
      <c r="P19" s="857"/>
      <c r="Q19" s="857"/>
      <c r="R19" s="857"/>
      <c r="S19" s="857"/>
      <c r="T19" s="857"/>
      <c r="U19" s="857"/>
      <c r="V19" s="857"/>
      <c r="W19" s="857"/>
      <c r="X19" s="857"/>
      <c r="Y19" s="596"/>
      <c r="Z19" s="596"/>
      <c r="AA19" s="596"/>
      <c r="AB19" s="596"/>
      <c r="AC19" s="261"/>
    </row>
    <row r="20" spans="2:29" ht="62.25" hidden="1" customHeight="1">
      <c r="B20" s="267"/>
      <c r="C20" s="857" t="s">
        <v>562</v>
      </c>
      <c r="D20" s="857"/>
      <c r="E20" s="857"/>
      <c r="F20" s="857"/>
      <c r="G20" s="857"/>
      <c r="H20" s="857"/>
      <c r="I20" s="857"/>
      <c r="J20" s="857"/>
      <c r="K20" s="857"/>
      <c r="L20" s="857"/>
      <c r="M20" s="857"/>
      <c r="N20" s="857"/>
      <c r="O20" s="857"/>
      <c r="P20" s="857"/>
      <c r="Q20" s="857"/>
      <c r="R20" s="857"/>
      <c r="S20" s="857"/>
      <c r="T20" s="857"/>
      <c r="U20" s="857"/>
      <c r="V20" s="857"/>
      <c r="W20" s="857"/>
      <c r="X20" s="857"/>
      <c r="Y20" s="596"/>
      <c r="Z20" s="596"/>
      <c r="AA20" s="596"/>
      <c r="AB20" s="596"/>
      <c r="AC20" s="261"/>
    </row>
    <row r="21" spans="2:29" ht="37.5" hidden="1" customHeight="1">
      <c r="B21" s="267"/>
      <c r="C21" s="857" t="s">
        <v>626</v>
      </c>
      <c r="D21" s="857"/>
      <c r="E21" s="857"/>
      <c r="F21" s="857"/>
      <c r="G21" s="857"/>
      <c r="H21" s="857"/>
      <c r="I21" s="857"/>
      <c r="J21" s="857"/>
      <c r="K21" s="857"/>
      <c r="L21" s="857"/>
      <c r="M21" s="857"/>
      <c r="N21" s="857"/>
      <c r="O21" s="857"/>
      <c r="P21" s="857"/>
      <c r="Q21" s="857"/>
      <c r="R21" s="857"/>
      <c r="S21" s="857"/>
      <c r="T21" s="857"/>
      <c r="U21" s="857"/>
      <c r="V21" s="857"/>
      <c r="W21" s="857"/>
      <c r="X21" s="857"/>
      <c r="Y21" s="596"/>
      <c r="Z21" s="596"/>
      <c r="AA21" s="596"/>
      <c r="AB21" s="596"/>
      <c r="AC21" s="261"/>
    </row>
    <row r="22" spans="2:29" ht="54.75" hidden="1" customHeight="1">
      <c r="B22" s="267"/>
      <c r="C22" s="857" t="s">
        <v>610</v>
      </c>
      <c r="D22" s="857"/>
      <c r="E22" s="857"/>
      <c r="F22" s="857"/>
      <c r="G22" s="857"/>
      <c r="H22" s="857"/>
      <c r="I22" s="857"/>
      <c r="J22" s="857"/>
      <c r="K22" s="857"/>
      <c r="L22" s="857"/>
      <c r="M22" s="857"/>
      <c r="N22" s="857"/>
      <c r="O22" s="857"/>
      <c r="P22" s="857"/>
      <c r="Q22" s="857"/>
      <c r="R22" s="857"/>
      <c r="S22" s="857"/>
      <c r="T22" s="857"/>
      <c r="U22" s="857"/>
      <c r="V22" s="857"/>
      <c r="W22" s="857"/>
      <c r="X22" s="857"/>
      <c r="Y22" s="596"/>
      <c r="Z22" s="596"/>
      <c r="AA22" s="596"/>
      <c r="AB22" s="596"/>
      <c r="AC22" s="261"/>
    </row>
    <row r="23" spans="2:29" ht="15.5" hidden="1">
      <c r="B23" s="267"/>
      <c r="C23" s="270"/>
      <c r="D23" s="270"/>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61"/>
    </row>
    <row r="24" spans="2:29" ht="15.5" hidden="1">
      <c r="B24" s="858" t="s">
        <v>525</v>
      </c>
      <c r="C24" s="586" t="s">
        <v>527</v>
      </c>
      <c r="D24" s="270"/>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61"/>
    </row>
    <row r="25" spans="2:29" ht="15.5" hidden="1">
      <c r="B25" s="858"/>
      <c r="C25" s="586" t="s">
        <v>528</v>
      </c>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61"/>
    </row>
    <row r="26" spans="2:29" ht="15.5" hidden="1">
      <c r="B26" s="532"/>
      <c r="C26" s="586" t="s">
        <v>529</v>
      </c>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61"/>
    </row>
    <row r="27" spans="2:29" ht="15.5" hidden="1">
      <c r="B27" s="532"/>
      <c r="C27" s="586" t="s">
        <v>530</v>
      </c>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61"/>
    </row>
    <row r="28" spans="2:29" ht="15.5" hidden="1">
      <c r="B28" s="532"/>
      <c r="C28" s="586" t="s">
        <v>531</v>
      </c>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61"/>
    </row>
    <row r="29" spans="2:29" ht="15.5" hidden="1">
      <c r="B29" s="532"/>
      <c r="C29" s="586" t="s">
        <v>532</v>
      </c>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61"/>
    </row>
    <row r="30" spans="2:29" ht="15.5" hidden="1">
      <c r="B30" s="532"/>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61"/>
    </row>
    <row r="31" spans="2:29" ht="15.5" hidden="1">
      <c r="B31" s="532"/>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61"/>
    </row>
    <row r="32" spans="2:29" hidden="1">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row>
    <row r="33" spans="1:29" ht="15.5">
      <c r="B33" s="274" t="s">
        <v>264</v>
      </c>
      <c r="C33" s="275"/>
      <c r="D33" s="580"/>
      <c r="E33" s="249"/>
      <c r="F33" s="249"/>
      <c r="G33" s="249"/>
      <c r="H33" s="249"/>
      <c r="I33" s="249"/>
      <c r="J33" s="249"/>
      <c r="K33" s="249"/>
      <c r="L33" s="249"/>
      <c r="M33" s="249"/>
      <c r="N33" s="249"/>
      <c r="O33" s="275"/>
      <c r="P33" s="249"/>
      <c r="Q33" s="249"/>
      <c r="R33" s="249"/>
      <c r="S33" s="249"/>
      <c r="T33" s="249"/>
      <c r="U33" s="249"/>
      <c r="V33" s="249"/>
      <c r="W33" s="249"/>
      <c r="X33" s="249"/>
      <c r="Y33" s="265"/>
      <c r="Z33" s="263"/>
      <c r="AA33" s="263"/>
      <c r="AB33" s="263"/>
      <c r="AC33" s="276"/>
    </row>
    <row r="34" spans="1:29" ht="36.75" customHeight="1">
      <c r="B34" s="848" t="s">
        <v>209</v>
      </c>
      <c r="C34" s="850" t="s">
        <v>32</v>
      </c>
      <c r="D34" s="278" t="s">
        <v>420</v>
      </c>
      <c r="E34" s="852" t="s">
        <v>207</v>
      </c>
      <c r="F34" s="853"/>
      <c r="G34" s="853"/>
      <c r="H34" s="853"/>
      <c r="I34" s="853"/>
      <c r="J34" s="853"/>
      <c r="K34" s="853"/>
      <c r="L34" s="853"/>
      <c r="M34" s="854"/>
      <c r="N34" s="855" t="s">
        <v>211</v>
      </c>
      <c r="O34" s="278" t="s">
        <v>421</v>
      </c>
      <c r="P34" s="852" t="s">
        <v>210</v>
      </c>
      <c r="Q34" s="853"/>
      <c r="R34" s="853"/>
      <c r="S34" s="853"/>
      <c r="T34" s="853"/>
      <c r="U34" s="853"/>
      <c r="V34" s="853"/>
      <c r="W34" s="853"/>
      <c r="X34" s="854"/>
      <c r="Y34" s="845" t="s">
        <v>241</v>
      </c>
      <c r="Z34" s="846"/>
      <c r="AA34" s="846"/>
      <c r="AB34" s="846"/>
      <c r="AC34" s="847"/>
    </row>
    <row r="35" spans="1:29" ht="65.25" customHeight="1">
      <c r="B35" s="849"/>
      <c r="C35" s="851"/>
      <c r="D35" s="279">
        <v>2015</v>
      </c>
      <c r="E35" s="279">
        <v>2016</v>
      </c>
      <c r="F35" s="279">
        <v>2017</v>
      </c>
      <c r="G35" s="279">
        <v>2018</v>
      </c>
      <c r="H35" s="279">
        <v>2019</v>
      </c>
      <c r="I35" s="279">
        <v>2020</v>
      </c>
      <c r="J35" s="279">
        <v>2021</v>
      </c>
      <c r="K35" s="279">
        <v>2022</v>
      </c>
      <c r="L35" s="279">
        <v>2023</v>
      </c>
      <c r="M35" s="423">
        <v>2024</v>
      </c>
      <c r="N35" s="856"/>
      <c r="O35" s="279">
        <v>2015</v>
      </c>
      <c r="P35" s="279">
        <v>2016</v>
      </c>
      <c r="Q35" s="279">
        <v>2017</v>
      </c>
      <c r="R35" s="279">
        <v>2018</v>
      </c>
      <c r="S35" s="279">
        <v>2019</v>
      </c>
      <c r="T35" s="279">
        <v>2020</v>
      </c>
      <c r="U35" s="279">
        <v>2021</v>
      </c>
      <c r="V35" s="279">
        <v>2022</v>
      </c>
      <c r="W35" s="279">
        <v>2023</v>
      </c>
      <c r="X35" s="423">
        <v>2024</v>
      </c>
      <c r="Y35" s="279" t="str">
        <f>'1.  LRAMVA Summary'!D52</f>
        <v>Residential</v>
      </c>
      <c r="Z35" s="279" t="str">
        <f>'1.  LRAMVA Summary'!E52</f>
        <v>GS&lt;50</v>
      </c>
      <c r="AA35" s="279" t="str">
        <f>'1.  LRAMVA Summary'!F52</f>
        <v>GS&gt;50</v>
      </c>
      <c r="AB35" s="279" t="str">
        <f>'1.  LRAMVA Summary'!G52</f>
        <v>Street Lights</v>
      </c>
      <c r="AC35" s="281" t="str">
        <f>'1.  LRAMVA Summary'!M52</f>
        <v>Total</v>
      </c>
    </row>
    <row r="36" spans="1:29" ht="16.5" customHeight="1">
      <c r="B36" s="511" t="s">
        <v>502</v>
      </c>
      <c r="C36" s="283"/>
      <c r="D36" s="283"/>
      <c r="E36" s="283"/>
      <c r="F36" s="283"/>
      <c r="G36" s="283"/>
      <c r="H36" s="283"/>
      <c r="I36" s="283"/>
      <c r="J36" s="283"/>
      <c r="K36" s="283"/>
      <c r="L36" s="283"/>
      <c r="M36" s="283"/>
      <c r="N36" s="284"/>
      <c r="O36" s="283"/>
      <c r="P36" s="283"/>
      <c r="Q36" s="283"/>
      <c r="R36" s="283"/>
      <c r="S36" s="283"/>
      <c r="T36" s="283"/>
      <c r="U36" s="283"/>
      <c r="V36" s="283"/>
      <c r="W36" s="283"/>
      <c r="X36" s="283"/>
      <c r="Y36" s="285" t="str">
        <f>'1.  LRAMVA Summary'!D53</f>
        <v>kWh</v>
      </c>
      <c r="Z36" s="285" t="str">
        <f>'1.  LRAMVA Summary'!E53</f>
        <v>kWh</v>
      </c>
      <c r="AA36" s="285" t="str">
        <f>'1.  LRAMVA Summary'!F53</f>
        <v>kW</v>
      </c>
      <c r="AB36" s="285" t="str">
        <f>'1.  LRAMVA Summary'!G53</f>
        <v>kW</v>
      </c>
      <c r="AC36" s="286"/>
    </row>
    <row r="37" spans="1:29" ht="16.5" customHeight="1" outlineLevel="1">
      <c r="B37" s="282" t="s">
        <v>495</v>
      </c>
      <c r="C37" s="283"/>
      <c r="D37" s="283"/>
      <c r="E37" s="283"/>
      <c r="F37" s="283"/>
      <c r="G37" s="283"/>
      <c r="H37" s="283"/>
      <c r="I37" s="283"/>
      <c r="J37" s="283"/>
      <c r="K37" s="283"/>
      <c r="L37" s="283"/>
      <c r="M37" s="283"/>
      <c r="N37" s="284"/>
      <c r="O37" s="283"/>
      <c r="P37" s="283"/>
      <c r="Q37" s="283"/>
      <c r="R37" s="283"/>
      <c r="S37" s="283"/>
      <c r="T37" s="283"/>
      <c r="U37" s="283"/>
      <c r="V37" s="283"/>
      <c r="W37" s="283"/>
      <c r="X37" s="283"/>
      <c r="Y37" s="285"/>
      <c r="Z37" s="285"/>
      <c r="AA37" s="285"/>
      <c r="AB37" s="285"/>
      <c r="AC37" s="286"/>
    </row>
    <row r="38" spans="1:29" ht="15.5" outlineLevel="1">
      <c r="A38" s="515">
        <v>1</v>
      </c>
      <c r="B38" s="513" t="s">
        <v>94</v>
      </c>
      <c r="C38" s="285" t="s">
        <v>582</v>
      </c>
      <c r="D38" s="289"/>
      <c r="E38" s="289"/>
      <c r="F38" s="289"/>
      <c r="G38" s="289"/>
      <c r="H38" s="289">
        <v>269265</v>
      </c>
      <c r="I38" s="289"/>
      <c r="J38" s="289"/>
      <c r="K38" s="289"/>
      <c r="L38" s="289"/>
      <c r="M38" s="289"/>
      <c r="N38" s="285"/>
      <c r="O38" s="289"/>
      <c r="P38" s="289"/>
      <c r="Q38" s="289"/>
      <c r="R38" s="289"/>
      <c r="S38" s="289">
        <v>18</v>
      </c>
      <c r="T38" s="289"/>
      <c r="U38" s="289"/>
      <c r="V38" s="289"/>
      <c r="W38" s="289"/>
      <c r="X38" s="289"/>
      <c r="Y38" s="761">
        <v>1</v>
      </c>
      <c r="Z38" s="404"/>
      <c r="AA38" s="404"/>
      <c r="AB38" s="404"/>
      <c r="AC38" s="290">
        <f>SUM(Y38:AB38)</f>
        <v>1</v>
      </c>
    </row>
    <row r="39" spans="1:29" ht="15.5" outlineLevel="1">
      <c r="B39" s="288" t="s">
        <v>265</v>
      </c>
      <c r="C39" s="285" t="s">
        <v>575</v>
      </c>
      <c r="D39" s="289"/>
      <c r="E39" s="289"/>
      <c r="F39" s="289"/>
      <c r="G39" s="289"/>
      <c r="H39" s="289">
        <v>71372</v>
      </c>
      <c r="I39" s="289"/>
      <c r="J39" s="289"/>
      <c r="K39" s="289"/>
      <c r="L39" s="289"/>
      <c r="M39" s="289"/>
      <c r="N39" s="462"/>
      <c r="O39" s="289"/>
      <c r="P39" s="289"/>
      <c r="Q39" s="289"/>
      <c r="R39" s="289"/>
      <c r="S39" s="289">
        <v>5</v>
      </c>
      <c r="T39" s="289"/>
      <c r="U39" s="289"/>
      <c r="V39" s="289"/>
      <c r="W39" s="289"/>
      <c r="X39" s="289"/>
      <c r="Y39" s="405">
        <v>1</v>
      </c>
      <c r="Z39" s="405">
        <v>0</v>
      </c>
      <c r="AA39" s="405">
        <v>0</v>
      </c>
      <c r="AB39" s="405">
        <v>0</v>
      </c>
      <c r="AC39" s="291"/>
    </row>
    <row r="40" spans="1:29" ht="15.5" outlineLevel="1">
      <c r="B40" s="292"/>
      <c r="C40" s="293"/>
      <c r="D40" s="293"/>
      <c r="E40" s="293"/>
      <c r="F40" s="293"/>
      <c r="G40" s="293"/>
      <c r="H40" s="293"/>
      <c r="I40" s="775"/>
      <c r="J40" s="293"/>
      <c r="K40" s="293"/>
      <c r="L40" s="293"/>
      <c r="M40" s="293"/>
      <c r="N40" s="294"/>
      <c r="O40" s="293"/>
      <c r="P40" s="293"/>
      <c r="Q40" s="293"/>
      <c r="R40" s="293"/>
      <c r="S40" s="293"/>
      <c r="T40" s="293"/>
      <c r="U40" s="293"/>
      <c r="V40" s="293"/>
      <c r="W40" s="293"/>
      <c r="X40" s="293"/>
      <c r="Y40" s="406"/>
      <c r="Z40" s="407"/>
      <c r="AA40" s="407"/>
      <c r="AB40" s="407"/>
      <c r="AC40" s="296"/>
    </row>
    <row r="41" spans="1:29" ht="31" outlineLevel="1">
      <c r="A41" s="515">
        <v>2</v>
      </c>
      <c r="B41" s="513" t="s">
        <v>95</v>
      </c>
      <c r="C41" s="285" t="s">
        <v>582</v>
      </c>
      <c r="D41" s="289"/>
      <c r="E41" s="289"/>
      <c r="F41" s="289"/>
      <c r="G41" s="289"/>
      <c r="H41" s="289">
        <v>108358</v>
      </c>
      <c r="I41" s="289"/>
      <c r="J41" s="289"/>
      <c r="K41" s="289"/>
      <c r="L41" s="289"/>
      <c r="M41" s="289"/>
      <c r="N41" s="285"/>
      <c r="O41" s="289"/>
      <c r="P41" s="289"/>
      <c r="Q41" s="289"/>
      <c r="R41" s="289"/>
      <c r="S41" s="289">
        <v>7</v>
      </c>
      <c r="T41" s="289"/>
      <c r="U41" s="289"/>
      <c r="V41" s="289"/>
      <c r="W41" s="289"/>
      <c r="X41" s="289"/>
      <c r="Y41" s="761">
        <v>1</v>
      </c>
      <c r="Z41" s="404"/>
      <c r="AA41" s="404"/>
      <c r="AB41" s="404"/>
      <c r="AC41" s="290">
        <f>SUM(Y41:AB41)</f>
        <v>1</v>
      </c>
    </row>
    <row r="42" spans="1:29" ht="15.5" outlineLevel="1">
      <c r="B42" s="288" t="s">
        <v>265</v>
      </c>
      <c r="C42" s="285" t="s">
        <v>575</v>
      </c>
      <c r="D42" s="289"/>
      <c r="E42" s="289"/>
      <c r="F42" s="289"/>
      <c r="G42" s="289"/>
      <c r="H42" s="289">
        <v>1128</v>
      </c>
      <c r="I42" s="289"/>
      <c r="J42" s="289"/>
      <c r="K42" s="289"/>
      <c r="L42" s="289"/>
      <c r="M42" s="289"/>
      <c r="N42" s="462"/>
      <c r="O42" s="289"/>
      <c r="P42" s="289"/>
      <c r="Q42" s="289"/>
      <c r="R42" s="289"/>
      <c r="S42" s="289">
        <v>0</v>
      </c>
      <c r="T42" s="289"/>
      <c r="U42" s="289"/>
      <c r="V42" s="289"/>
      <c r="W42" s="289"/>
      <c r="X42" s="289"/>
      <c r="Y42" s="405">
        <v>1</v>
      </c>
      <c r="Z42" s="405">
        <v>0</v>
      </c>
      <c r="AA42" s="405">
        <v>0</v>
      </c>
      <c r="AB42" s="405">
        <v>0</v>
      </c>
      <c r="AC42" s="291"/>
    </row>
    <row r="43" spans="1:29" ht="15.5" outlineLevel="1">
      <c r="B43" s="292"/>
      <c r="C43" s="293"/>
      <c r="D43" s="298"/>
      <c r="E43" s="298"/>
      <c r="F43" s="298"/>
      <c r="G43" s="298"/>
      <c r="H43" s="298"/>
      <c r="I43" s="776"/>
      <c r="J43" s="298"/>
      <c r="K43" s="298"/>
      <c r="L43" s="298"/>
      <c r="M43" s="298"/>
      <c r="N43" s="294"/>
      <c r="O43" s="298"/>
      <c r="P43" s="298"/>
      <c r="Q43" s="298"/>
      <c r="R43" s="298"/>
      <c r="S43" s="298"/>
      <c r="T43" s="298"/>
      <c r="U43" s="298"/>
      <c r="V43" s="298"/>
      <c r="W43" s="298"/>
      <c r="X43" s="298"/>
      <c r="Y43" s="406"/>
      <c r="Z43" s="407"/>
      <c r="AA43" s="407"/>
      <c r="AB43" s="407"/>
      <c r="AC43" s="296"/>
    </row>
    <row r="44" spans="1:29" ht="15.5" outlineLevel="1">
      <c r="A44" s="515">
        <v>3</v>
      </c>
      <c r="B44" s="513" t="s">
        <v>96</v>
      </c>
      <c r="C44" s="285" t="s">
        <v>582</v>
      </c>
      <c r="D44" s="289"/>
      <c r="E44" s="289"/>
      <c r="F44" s="289"/>
      <c r="G44" s="289"/>
      <c r="H44" s="289">
        <v>2442</v>
      </c>
      <c r="I44" s="289"/>
      <c r="J44" s="289"/>
      <c r="K44" s="289"/>
      <c r="L44" s="289"/>
      <c r="M44" s="289"/>
      <c r="N44" s="285"/>
      <c r="O44" s="289"/>
      <c r="P44" s="289"/>
      <c r="Q44" s="289"/>
      <c r="R44" s="289"/>
      <c r="S44" s="289">
        <v>0</v>
      </c>
      <c r="T44" s="289"/>
      <c r="U44" s="289"/>
      <c r="V44" s="289"/>
      <c r="W44" s="289"/>
      <c r="X44" s="289"/>
      <c r="Y44" s="761">
        <v>1</v>
      </c>
      <c r="Z44" s="404"/>
      <c r="AA44" s="404"/>
      <c r="AB44" s="404"/>
      <c r="AC44" s="290">
        <f>SUM(Y44:AB44)</f>
        <v>1</v>
      </c>
    </row>
    <row r="45" spans="1:29" ht="15.5" outlineLevel="1">
      <c r="B45" s="288" t="s">
        <v>265</v>
      </c>
      <c r="C45" s="285" t="s">
        <v>575</v>
      </c>
      <c r="D45" s="289"/>
      <c r="E45" s="289"/>
      <c r="F45" s="289"/>
      <c r="G45" s="289"/>
      <c r="H45" s="289"/>
      <c r="I45" s="289"/>
      <c r="J45" s="289"/>
      <c r="K45" s="289"/>
      <c r="L45" s="289"/>
      <c r="M45" s="289"/>
      <c r="N45" s="462"/>
      <c r="O45" s="289"/>
      <c r="P45" s="289"/>
      <c r="Q45" s="289"/>
      <c r="R45" s="289"/>
      <c r="S45" s="289"/>
      <c r="T45" s="289"/>
      <c r="U45" s="289"/>
      <c r="V45" s="289"/>
      <c r="W45" s="289"/>
      <c r="X45" s="289"/>
      <c r="Y45" s="405">
        <v>1</v>
      </c>
      <c r="Z45" s="405">
        <v>0</v>
      </c>
      <c r="AA45" s="405">
        <v>0</v>
      </c>
      <c r="AB45" s="405">
        <v>0</v>
      </c>
      <c r="AC45" s="291"/>
    </row>
    <row r="46" spans="1:29" ht="15.5" outlineLevel="1">
      <c r="B46" s="288"/>
      <c r="C46" s="299"/>
      <c r="D46" s="285"/>
      <c r="E46" s="285"/>
      <c r="F46" s="285"/>
      <c r="G46" s="285"/>
      <c r="H46" s="285"/>
      <c r="I46" s="777"/>
      <c r="J46" s="285"/>
      <c r="K46" s="285"/>
      <c r="L46" s="285"/>
      <c r="M46" s="285"/>
      <c r="N46" s="285"/>
      <c r="O46" s="285"/>
      <c r="P46" s="285"/>
      <c r="Q46" s="285"/>
      <c r="R46" s="285"/>
      <c r="S46" s="285"/>
      <c r="T46" s="285"/>
      <c r="U46" s="285"/>
      <c r="V46" s="285"/>
      <c r="W46" s="285"/>
      <c r="X46" s="285"/>
      <c r="Y46" s="406"/>
      <c r="Z46" s="406"/>
      <c r="AA46" s="406"/>
      <c r="AB46" s="406"/>
      <c r="AC46" s="300"/>
    </row>
    <row r="47" spans="1:29" ht="15.5" outlineLevel="1">
      <c r="A47" s="515">
        <v>4</v>
      </c>
      <c r="B47" s="513" t="s">
        <v>669</v>
      </c>
      <c r="C47" s="285" t="s">
        <v>582</v>
      </c>
      <c r="D47" s="289"/>
      <c r="E47" s="289"/>
      <c r="F47" s="289"/>
      <c r="G47" s="289"/>
      <c r="H47" s="289">
        <v>50362</v>
      </c>
      <c r="I47" s="289"/>
      <c r="J47" s="289"/>
      <c r="K47" s="289"/>
      <c r="L47" s="289"/>
      <c r="M47" s="289"/>
      <c r="N47" s="285"/>
      <c r="O47" s="289"/>
      <c r="P47" s="289"/>
      <c r="Q47" s="289"/>
      <c r="R47" s="289"/>
      <c r="S47" s="289">
        <v>26</v>
      </c>
      <c r="T47" s="289"/>
      <c r="U47" s="289"/>
      <c r="V47" s="289"/>
      <c r="W47" s="289"/>
      <c r="X47" s="289"/>
      <c r="Y47" s="761">
        <v>1</v>
      </c>
      <c r="Z47" s="404"/>
      <c r="AA47" s="404"/>
      <c r="AB47" s="404"/>
      <c r="AC47" s="290">
        <f>SUM(Y47:AB47)</f>
        <v>1</v>
      </c>
    </row>
    <row r="48" spans="1:29" ht="15.5" outlineLevel="1">
      <c r="B48" s="288" t="s">
        <v>265</v>
      </c>
      <c r="C48" s="285" t="s">
        <v>575</v>
      </c>
      <c r="D48" s="289"/>
      <c r="E48" s="289"/>
      <c r="F48" s="289"/>
      <c r="G48" s="289"/>
      <c r="H48" s="289">
        <v>1934</v>
      </c>
      <c r="I48" s="289"/>
      <c r="J48" s="289"/>
      <c r="K48" s="289"/>
      <c r="L48" s="289"/>
      <c r="M48" s="289"/>
      <c r="N48" s="462"/>
      <c r="O48" s="289"/>
      <c r="P48" s="289"/>
      <c r="Q48" s="289"/>
      <c r="R48" s="289"/>
      <c r="S48" s="289">
        <v>1</v>
      </c>
      <c r="T48" s="289"/>
      <c r="U48" s="289"/>
      <c r="V48" s="289"/>
      <c r="W48" s="289"/>
      <c r="X48" s="289"/>
      <c r="Y48" s="405">
        <v>1</v>
      </c>
      <c r="Z48" s="405">
        <v>0</v>
      </c>
      <c r="AA48" s="405">
        <v>0</v>
      </c>
      <c r="AB48" s="405">
        <v>0</v>
      </c>
      <c r="AC48" s="291"/>
    </row>
    <row r="49" spans="1:29" ht="15.5" outlineLevel="1">
      <c r="B49" s="288"/>
      <c r="C49" s="299"/>
      <c r="D49" s="298"/>
      <c r="E49" s="298"/>
      <c r="F49" s="298"/>
      <c r="G49" s="298"/>
      <c r="H49" s="298"/>
      <c r="I49" s="776"/>
      <c r="J49" s="298"/>
      <c r="K49" s="298"/>
      <c r="L49" s="298"/>
      <c r="M49" s="298"/>
      <c r="N49" s="285"/>
      <c r="O49" s="298"/>
      <c r="P49" s="298"/>
      <c r="Q49" s="298"/>
      <c r="R49" s="298"/>
      <c r="S49" s="298"/>
      <c r="T49" s="298"/>
      <c r="U49" s="298"/>
      <c r="V49" s="298"/>
      <c r="W49" s="298"/>
      <c r="X49" s="298"/>
      <c r="Y49" s="406"/>
      <c r="Z49" s="406"/>
      <c r="AA49" s="406"/>
      <c r="AB49" s="406"/>
      <c r="AC49" s="300"/>
    </row>
    <row r="50" spans="1:29" ht="18" customHeight="1" outlineLevel="1">
      <c r="A50" s="515">
        <v>5</v>
      </c>
      <c r="B50" s="513" t="s">
        <v>97</v>
      </c>
      <c r="C50" s="285" t="s">
        <v>582</v>
      </c>
      <c r="D50" s="289"/>
      <c r="E50" s="289"/>
      <c r="F50" s="289"/>
      <c r="G50" s="289"/>
      <c r="H50" s="289"/>
      <c r="I50" s="289"/>
      <c r="J50" s="289"/>
      <c r="K50" s="289"/>
      <c r="L50" s="289"/>
      <c r="M50" s="289"/>
      <c r="N50" s="285"/>
      <c r="O50" s="289"/>
      <c r="P50" s="289"/>
      <c r="Q50" s="289"/>
      <c r="R50" s="289"/>
      <c r="S50" s="289"/>
      <c r="T50" s="289"/>
      <c r="U50" s="289"/>
      <c r="V50" s="289"/>
      <c r="W50" s="289"/>
      <c r="X50" s="289"/>
      <c r="Y50" s="404"/>
      <c r="Z50" s="404"/>
      <c r="AA50" s="404"/>
      <c r="AB50" s="404"/>
      <c r="AC50" s="290">
        <f>SUM(Y50:AB50)</f>
        <v>0</v>
      </c>
    </row>
    <row r="51" spans="1:29" ht="15.5" outlineLevel="1">
      <c r="B51" s="288" t="s">
        <v>265</v>
      </c>
      <c r="C51" s="285" t="s">
        <v>575</v>
      </c>
      <c r="D51" s="289"/>
      <c r="E51" s="289"/>
      <c r="F51" s="289"/>
      <c r="G51" s="289"/>
      <c r="H51" s="289"/>
      <c r="I51" s="289"/>
      <c r="J51" s="289"/>
      <c r="K51" s="289"/>
      <c r="L51" s="289"/>
      <c r="M51" s="289"/>
      <c r="N51" s="462"/>
      <c r="O51" s="289"/>
      <c r="P51" s="289"/>
      <c r="Q51" s="289"/>
      <c r="R51" s="289"/>
      <c r="S51" s="289"/>
      <c r="T51" s="289"/>
      <c r="U51" s="289"/>
      <c r="V51" s="289"/>
      <c r="W51" s="289"/>
      <c r="X51" s="289"/>
      <c r="Y51" s="405">
        <v>0</v>
      </c>
      <c r="Z51" s="405">
        <v>0</v>
      </c>
      <c r="AA51" s="405">
        <v>0</v>
      </c>
      <c r="AB51" s="405">
        <v>0</v>
      </c>
      <c r="AC51" s="291"/>
    </row>
    <row r="52" spans="1:29" ht="15.5" outlineLevel="1">
      <c r="B52" s="288"/>
      <c r="C52" s="285"/>
      <c r="D52" s="285"/>
      <c r="E52" s="285"/>
      <c r="F52" s="285"/>
      <c r="G52" s="285"/>
      <c r="H52" s="285"/>
      <c r="I52" s="777"/>
      <c r="J52" s="285"/>
      <c r="K52" s="285"/>
      <c r="L52" s="285"/>
      <c r="M52" s="285"/>
      <c r="N52" s="285"/>
      <c r="O52" s="285"/>
      <c r="P52" s="285"/>
      <c r="Q52" s="285"/>
      <c r="R52" s="285"/>
      <c r="S52" s="285"/>
      <c r="T52" s="285"/>
      <c r="U52" s="285"/>
      <c r="V52" s="285"/>
      <c r="W52" s="285"/>
      <c r="X52" s="285"/>
      <c r="Y52" s="416"/>
      <c r="Z52" s="417"/>
      <c r="AA52" s="417"/>
      <c r="AB52" s="417"/>
      <c r="AC52" s="291"/>
    </row>
    <row r="53" spans="1:29" ht="16.5" customHeight="1" outlineLevel="1">
      <c r="B53" s="313" t="s">
        <v>496</v>
      </c>
      <c r="C53" s="283"/>
      <c r="D53" s="283"/>
      <c r="E53" s="283"/>
      <c r="F53" s="283"/>
      <c r="G53" s="283"/>
      <c r="H53" s="283"/>
      <c r="I53" s="778"/>
      <c r="J53" s="283"/>
      <c r="K53" s="283"/>
      <c r="L53" s="283"/>
      <c r="M53" s="283"/>
      <c r="N53" s="284"/>
      <c r="O53" s="283"/>
      <c r="P53" s="283"/>
      <c r="Q53" s="283"/>
      <c r="R53" s="283"/>
      <c r="S53" s="283"/>
      <c r="T53" s="283"/>
      <c r="U53" s="283"/>
      <c r="V53" s="283"/>
      <c r="W53" s="283"/>
      <c r="X53" s="283"/>
      <c r="Y53" s="408"/>
      <c r="Z53" s="408"/>
      <c r="AA53" s="408"/>
      <c r="AB53" s="408"/>
      <c r="AC53" s="286"/>
    </row>
    <row r="54" spans="1:29" ht="15.5" outlineLevel="1">
      <c r="A54" s="515">
        <v>6</v>
      </c>
      <c r="B54" s="513" t="s">
        <v>98</v>
      </c>
      <c r="C54" s="285" t="s">
        <v>582</v>
      </c>
      <c r="D54" s="289"/>
      <c r="E54" s="289"/>
      <c r="F54" s="289"/>
      <c r="G54" s="289"/>
      <c r="H54" s="289">
        <v>0</v>
      </c>
      <c r="I54" s="289"/>
      <c r="J54" s="289"/>
      <c r="K54" s="289"/>
      <c r="L54" s="289"/>
      <c r="M54" s="289"/>
      <c r="N54" s="289">
        <v>12</v>
      </c>
      <c r="O54" s="289"/>
      <c r="P54" s="289"/>
      <c r="Q54" s="289"/>
      <c r="R54" s="289"/>
      <c r="S54" s="289">
        <v>0</v>
      </c>
      <c r="T54" s="289"/>
      <c r="U54" s="289"/>
      <c r="V54" s="289"/>
      <c r="W54" s="289"/>
      <c r="X54" s="289"/>
      <c r="Y54" s="409"/>
      <c r="Z54" s="404"/>
      <c r="AA54" s="761">
        <v>1</v>
      </c>
      <c r="AB54" s="404"/>
      <c r="AC54" s="290">
        <f>SUM(Y54:AB54)</f>
        <v>1</v>
      </c>
    </row>
    <row r="55" spans="1:29" ht="15.5" outlineLevel="1">
      <c r="B55" s="288" t="s">
        <v>265</v>
      </c>
      <c r="C55" s="285" t="s">
        <v>575</v>
      </c>
      <c r="D55" s="289"/>
      <c r="E55" s="289"/>
      <c r="F55" s="289"/>
      <c r="G55" s="289"/>
      <c r="H55" s="289">
        <v>156788</v>
      </c>
      <c r="I55" s="289"/>
      <c r="J55" s="289"/>
      <c r="K55" s="289"/>
      <c r="L55" s="289"/>
      <c r="M55" s="289"/>
      <c r="N55" s="289">
        <v>12</v>
      </c>
      <c r="O55" s="289"/>
      <c r="P55" s="289"/>
      <c r="Q55" s="289"/>
      <c r="R55" s="289"/>
      <c r="S55" s="289">
        <v>33</v>
      </c>
      <c r="T55" s="289"/>
      <c r="U55" s="289"/>
      <c r="V55" s="289"/>
      <c r="W55" s="289"/>
      <c r="X55" s="289"/>
      <c r="Y55" s="405">
        <v>0</v>
      </c>
      <c r="Z55" s="405">
        <v>0</v>
      </c>
      <c r="AA55" s="405">
        <v>1</v>
      </c>
      <c r="AB55" s="405">
        <v>0</v>
      </c>
      <c r="AC55" s="305"/>
    </row>
    <row r="56" spans="1:29" ht="15.5" outlineLevel="1">
      <c r="B56" s="304"/>
      <c r="C56" s="306"/>
      <c r="D56" s="285"/>
      <c r="E56" s="285"/>
      <c r="F56" s="285"/>
      <c r="G56" s="285"/>
      <c r="H56" s="285"/>
      <c r="I56" s="777"/>
      <c r="J56" s="285"/>
      <c r="K56" s="285"/>
      <c r="L56" s="285"/>
      <c r="M56" s="285"/>
      <c r="N56" s="285"/>
      <c r="O56" s="285"/>
      <c r="P56" s="285"/>
      <c r="Q56" s="285"/>
      <c r="R56" s="285"/>
      <c r="S56" s="285"/>
      <c r="T56" s="285"/>
      <c r="U56" s="285"/>
      <c r="V56" s="285"/>
      <c r="W56" s="285"/>
      <c r="X56" s="285"/>
      <c r="Y56" s="410"/>
      <c r="Z56" s="410"/>
      <c r="AA56" s="410"/>
      <c r="AB56" s="410"/>
      <c r="AC56" s="307"/>
    </row>
    <row r="57" spans="1:29" ht="28.5" customHeight="1" outlineLevel="1">
      <c r="A57" s="515">
        <v>7</v>
      </c>
      <c r="B57" s="513" t="s">
        <v>99</v>
      </c>
      <c r="C57" s="285" t="s">
        <v>582</v>
      </c>
      <c r="D57" s="289"/>
      <c r="E57" s="289"/>
      <c r="F57" s="289"/>
      <c r="G57" s="289"/>
      <c r="H57" s="289">
        <v>2365851</v>
      </c>
      <c r="I57" s="289"/>
      <c r="J57" s="289"/>
      <c r="K57" s="289"/>
      <c r="L57" s="289"/>
      <c r="M57" s="289"/>
      <c r="N57" s="289">
        <v>12</v>
      </c>
      <c r="O57" s="289"/>
      <c r="P57" s="289"/>
      <c r="Q57" s="289"/>
      <c r="R57" s="289"/>
      <c r="S57" s="289">
        <v>304</v>
      </c>
      <c r="T57" s="289"/>
      <c r="U57" s="289"/>
      <c r="V57" s="289"/>
      <c r="W57" s="289"/>
      <c r="X57" s="289"/>
      <c r="Y57" s="526"/>
      <c r="Z57" s="526">
        <v>0.1209971500343381</v>
      </c>
      <c r="AA57" s="526">
        <v>0.87900284996566191</v>
      </c>
      <c r="AB57" s="404"/>
      <c r="AC57" s="290">
        <f>SUM(Y57:AB57)</f>
        <v>1</v>
      </c>
    </row>
    <row r="58" spans="1:29" ht="15.5" outlineLevel="1">
      <c r="B58" s="288" t="s">
        <v>265</v>
      </c>
      <c r="C58" s="285" t="s">
        <v>575</v>
      </c>
      <c r="D58" s="289"/>
      <c r="E58" s="289"/>
      <c r="F58" s="289"/>
      <c r="G58" s="289"/>
      <c r="H58" s="289">
        <v>321822</v>
      </c>
      <c r="I58" s="289"/>
      <c r="J58" s="289"/>
      <c r="K58" s="289"/>
      <c r="L58" s="289"/>
      <c r="M58" s="289"/>
      <c r="N58" s="289">
        <v>12</v>
      </c>
      <c r="O58" s="289"/>
      <c r="P58" s="289"/>
      <c r="Q58" s="289"/>
      <c r="R58" s="289"/>
      <c r="S58" s="289">
        <v>39</v>
      </c>
      <c r="T58" s="289"/>
      <c r="U58" s="289"/>
      <c r="V58" s="289"/>
      <c r="W58" s="289"/>
      <c r="X58" s="289"/>
      <c r="Y58" s="405">
        <v>0</v>
      </c>
      <c r="Z58" s="405">
        <v>0.1209971500343381</v>
      </c>
      <c r="AA58" s="405">
        <v>0.87900284996566191</v>
      </c>
      <c r="AB58" s="405">
        <v>0</v>
      </c>
      <c r="AC58" s="305"/>
    </row>
    <row r="59" spans="1:29" ht="15.5" outlineLevel="1">
      <c r="B59" s="308"/>
      <c r="C59" s="306"/>
      <c r="D59" s="285"/>
      <c r="E59" s="285"/>
      <c r="F59" s="285"/>
      <c r="G59" s="285"/>
      <c r="H59" s="285"/>
      <c r="I59" s="777"/>
      <c r="J59" s="285"/>
      <c r="K59" s="285"/>
      <c r="L59" s="285"/>
      <c r="M59" s="285"/>
      <c r="N59" s="285"/>
      <c r="O59" s="285"/>
      <c r="P59" s="285"/>
      <c r="Q59" s="285"/>
      <c r="R59" s="285"/>
      <c r="S59" s="285"/>
      <c r="T59" s="285"/>
      <c r="U59" s="285"/>
      <c r="V59" s="285"/>
      <c r="W59" s="285"/>
      <c r="X59" s="285"/>
      <c r="Y59" s="410"/>
      <c r="Z59" s="411"/>
      <c r="AA59" s="410"/>
      <c r="AB59" s="410"/>
      <c r="AC59" s="307"/>
    </row>
    <row r="60" spans="1:29" ht="31" outlineLevel="1">
      <c r="A60" s="515">
        <v>8</v>
      </c>
      <c r="B60" s="513" t="s">
        <v>100</v>
      </c>
      <c r="C60" s="285" t="s">
        <v>582</v>
      </c>
      <c r="D60" s="289"/>
      <c r="E60" s="289"/>
      <c r="F60" s="289"/>
      <c r="G60" s="289"/>
      <c r="H60" s="289">
        <v>47312</v>
      </c>
      <c r="I60" s="289"/>
      <c r="J60" s="289"/>
      <c r="K60" s="289"/>
      <c r="L60" s="289"/>
      <c r="M60" s="289"/>
      <c r="N60" s="289">
        <v>12</v>
      </c>
      <c r="O60" s="289"/>
      <c r="P60" s="289"/>
      <c r="Q60" s="289"/>
      <c r="R60" s="289"/>
      <c r="S60" s="289">
        <v>11</v>
      </c>
      <c r="T60" s="289"/>
      <c r="U60" s="289"/>
      <c r="V60" s="289"/>
      <c r="W60" s="289"/>
      <c r="X60" s="289"/>
      <c r="Y60" s="409"/>
      <c r="Z60" s="761">
        <v>1</v>
      </c>
      <c r="AA60" s="404"/>
      <c r="AB60" s="404"/>
      <c r="AC60" s="290">
        <f>SUM(Y60:AB60)</f>
        <v>1</v>
      </c>
    </row>
    <row r="61" spans="1:29" ht="15.5" outlineLevel="1">
      <c r="B61" s="288" t="s">
        <v>265</v>
      </c>
      <c r="C61" s="285" t="s">
        <v>575</v>
      </c>
      <c r="D61" s="289"/>
      <c r="E61" s="289"/>
      <c r="F61" s="289"/>
      <c r="G61" s="289"/>
      <c r="H61" s="289">
        <v>5757</v>
      </c>
      <c r="I61" s="289"/>
      <c r="J61" s="289"/>
      <c r="K61" s="289"/>
      <c r="L61" s="289"/>
      <c r="M61" s="289"/>
      <c r="N61" s="289">
        <v>12</v>
      </c>
      <c r="O61" s="289"/>
      <c r="P61" s="289"/>
      <c r="Q61" s="289"/>
      <c r="R61" s="289"/>
      <c r="S61" s="289">
        <v>1</v>
      </c>
      <c r="T61" s="289"/>
      <c r="U61" s="289"/>
      <c r="V61" s="289"/>
      <c r="W61" s="289"/>
      <c r="X61" s="289"/>
      <c r="Y61" s="405">
        <v>0</v>
      </c>
      <c r="Z61" s="405">
        <v>1</v>
      </c>
      <c r="AA61" s="405">
        <v>0</v>
      </c>
      <c r="AB61" s="405">
        <v>0</v>
      </c>
      <c r="AC61" s="305"/>
    </row>
    <row r="62" spans="1:29" ht="15.5" outlineLevel="1">
      <c r="B62" s="308"/>
      <c r="C62" s="306"/>
      <c r="D62" s="310"/>
      <c r="E62" s="310"/>
      <c r="F62" s="310"/>
      <c r="G62" s="310"/>
      <c r="H62" s="310"/>
      <c r="I62" s="779"/>
      <c r="J62" s="310"/>
      <c r="K62" s="310"/>
      <c r="L62" s="310"/>
      <c r="M62" s="310"/>
      <c r="N62" s="285"/>
      <c r="O62" s="310"/>
      <c r="P62" s="310"/>
      <c r="Q62" s="310"/>
      <c r="R62" s="310"/>
      <c r="S62" s="310"/>
      <c r="T62" s="310"/>
      <c r="U62" s="310"/>
      <c r="V62" s="310"/>
      <c r="W62" s="310"/>
      <c r="X62" s="310"/>
      <c r="Y62" s="410"/>
      <c r="Z62" s="411"/>
      <c r="AA62" s="410"/>
      <c r="AB62" s="410"/>
      <c r="AC62" s="307"/>
    </row>
    <row r="63" spans="1:29" ht="31" outlineLevel="1">
      <c r="A63" s="515">
        <v>9</v>
      </c>
      <c r="B63" s="513" t="s">
        <v>101</v>
      </c>
      <c r="C63" s="285" t="s">
        <v>582</v>
      </c>
      <c r="D63" s="289"/>
      <c r="E63" s="289"/>
      <c r="F63" s="289"/>
      <c r="G63" s="289"/>
      <c r="H63" s="289"/>
      <c r="I63" s="289"/>
      <c r="J63" s="289"/>
      <c r="K63" s="289"/>
      <c r="L63" s="289"/>
      <c r="M63" s="289"/>
      <c r="N63" s="289">
        <v>12</v>
      </c>
      <c r="O63" s="289"/>
      <c r="P63" s="289"/>
      <c r="Q63" s="289"/>
      <c r="R63" s="289"/>
      <c r="S63" s="289"/>
      <c r="T63" s="289"/>
      <c r="U63" s="289"/>
      <c r="V63" s="289"/>
      <c r="W63" s="289"/>
      <c r="X63" s="289"/>
      <c r="Y63" s="409"/>
      <c r="Z63" s="404"/>
      <c r="AA63" s="404"/>
      <c r="AB63" s="404"/>
      <c r="AC63" s="290">
        <f>SUM(Y63:AB63)</f>
        <v>0</v>
      </c>
    </row>
    <row r="64" spans="1:29" ht="15.5" outlineLevel="1">
      <c r="B64" s="288" t="s">
        <v>265</v>
      </c>
      <c r="C64" s="285" t="s">
        <v>575</v>
      </c>
      <c r="D64" s="289"/>
      <c r="E64" s="289"/>
      <c r="F64" s="289"/>
      <c r="G64" s="289"/>
      <c r="H64" s="289"/>
      <c r="I64" s="289"/>
      <c r="J64" s="289"/>
      <c r="K64" s="289"/>
      <c r="L64" s="289"/>
      <c r="M64" s="289"/>
      <c r="N64" s="289">
        <v>12</v>
      </c>
      <c r="O64" s="289"/>
      <c r="P64" s="289"/>
      <c r="Q64" s="289"/>
      <c r="R64" s="289"/>
      <c r="S64" s="289"/>
      <c r="T64" s="289"/>
      <c r="U64" s="289"/>
      <c r="V64" s="289"/>
      <c r="W64" s="289"/>
      <c r="X64" s="289"/>
      <c r="Y64" s="405">
        <v>0</v>
      </c>
      <c r="Z64" s="405">
        <v>0</v>
      </c>
      <c r="AA64" s="405">
        <v>0</v>
      </c>
      <c r="AB64" s="405">
        <v>0</v>
      </c>
      <c r="AC64" s="305"/>
    </row>
    <row r="65" spans="1:29" ht="15.5" outlineLevel="1">
      <c r="B65" s="308"/>
      <c r="C65" s="306"/>
      <c r="D65" s="310"/>
      <c r="E65" s="310"/>
      <c r="F65" s="310"/>
      <c r="G65" s="310"/>
      <c r="H65" s="310"/>
      <c r="I65" s="779"/>
      <c r="J65" s="310"/>
      <c r="K65" s="310"/>
      <c r="L65" s="310"/>
      <c r="M65" s="310"/>
      <c r="N65" s="285"/>
      <c r="O65" s="310"/>
      <c r="P65" s="310"/>
      <c r="Q65" s="310"/>
      <c r="R65" s="310"/>
      <c r="S65" s="310"/>
      <c r="T65" s="310"/>
      <c r="U65" s="310"/>
      <c r="V65" s="310"/>
      <c r="W65" s="310"/>
      <c r="X65" s="310"/>
      <c r="Y65" s="410"/>
      <c r="Z65" s="410"/>
      <c r="AA65" s="410"/>
      <c r="AB65" s="410"/>
      <c r="AC65" s="307"/>
    </row>
    <row r="66" spans="1:29" ht="46.5" outlineLevel="1">
      <c r="A66" s="515">
        <v>10</v>
      </c>
      <c r="B66" s="513" t="s">
        <v>102</v>
      </c>
      <c r="C66" s="285" t="s">
        <v>582</v>
      </c>
      <c r="D66" s="289"/>
      <c r="E66" s="289"/>
      <c r="F66" s="289"/>
      <c r="G66" s="289"/>
      <c r="H66" s="289"/>
      <c r="I66" s="289"/>
      <c r="J66" s="289"/>
      <c r="K66" s="289"/>
      <c r="L66" s="289"/>
      <c r="M66" s="289"/>
      <c r="N66" s="289">
        <v>3</v>
      </c>
      <c r="O66" s="289"/>
      <c r="P66" s="289"/>
      <c r="Q66" s="289"/>
      <c r="R66" s="289"/>
      <c r="S66" s="289"/>
      <c r="T66" s="289"/>
      <c r="U66" s="289"/>
      <c r="V66" s="289"/>
      <c r="W66" s="289"/>
      <c r="X66" s="289"/>
      <c r="Y66" s="409"/>
      <c r="Z66" s="404"/>
      <c r="AA66" s="404"/>
      <c r="AB66" s="404"/>
      <c r="AC66" s="290">
        <f>SUM(Y66:AB66)</f>
        <v>0</v>
      </c>
    </row>
    <row r="67" spans="1:29" ht="15.5" outlineLevel="1">
      <c r="B67" s="288" t="s">
        <v>265</v>
      </c>
      <c r="C67" s="285" t="s">
        <v>575</v>
      </c>
      <c r="D67" s="289"/>
      <c r="E67" s="289"/>
      <c r="F67" s="289"/>
      <c r="G67" s="289"/>
      <c r="H67" s="289"/>
      <c r="I67" s="289"/>
      <c r="J67" s="289"/>
      <c r="K67" s="289"/>
      <c r="L67" s="289"/>
      <c r="M67" s="289"/>
      <c r="N67" s="289">
        <v>3</v>
      </c>
      <c r="O67" s="289"/>
      <c r="P67" s="289"/>
      <c r="Q67" s="289"/>
      <c r="R67" s="289"/>
      <c r="S67" s="289"/>
      <c r="T67" s="289"/>
      <c r="U67" s="289"/>
      <c r="V67" s="289"/>
      <c r="W67" s="289"/>
      <c r="X67" s="289"/>
      <c r="Y67" s="405">
        <v>0</v>
      </c>
      <c r="Z67" s="405">
        <v>0</v>
      </c>
      <c r="AA67" s="405">
        <v>0</v>
      </c>
      <c r="AB67" s="405">
        <v>0</v>
      </c>
      <c r="AC67" s="305"/>
    </row>
    <row r="68" spans="1:29" ht="15.5" outlineLevel="1">
      <c r="B68" s="308"/>
      <c r="C68" s="306"/>
      <c r="D68" s="310"/>
      <c r="E68" s="310"/>
      <c r="F68" s="310"/>
      <c r="G68" s="310"/>
      <c r="H68" s="310"/>
      <c r="I68" s="779"/>
      <c r="J68" s="310"/>
      <c r="K68" s="310"/>
      <c r="L68" s="310"/>
      <c r="M68" s="310"/>
      <c r="N68" s="285"/>
      <c r="O68" s="310"/>
      <c r="P68" s="310"/>
      <c r="Q68" s="310"/>
      <c r="R68" s="310"/>
      <c r="S68" s="310"/>
      <c r="T68" s="310"/>
      <c r="U68" s="310"/>
      <c r="V68" s="310"/>
      <c r="W68" s="310"/>
      <c r="X68" s="310"/>
      <c r="Y68" s="410"/>
      <c r="Z68" s="411"/>
      <c r="AA68" s="410"/>
      <c r="AB68" s="410"/>
      <c r="AC68" s="307"/>
    </row>
    <row r="69" spans="1:29" ht="15.5" outlineLevel="1">
      <c r="B69" s="282" t="s">
        <v>10</v>
      </c>
      <c r="C69" s="283"/>
      <c r="D69" s="283"/>
      <c r="E69" s="283"/>
      <c r="F69" s="283"/>
      <c r="G69" s="283"/>
      <c r="H69" s="283"/>
      <c r="I69" s="778"/>
      <c r="J69" s="283"/>
      <c r="K69" s="283"/>
      <c r="L69" s="283"/>
      <c r="M69" s="283"/>
      <c r="N69" s="284"/>
      <c r="O69" s="283"/>
      <c r="P69" s="283"/>
      <c r="Q69" s="283"/>
      <c r="R69" s="283"/>
      <c r="S69" s="283"/>
      <c r="T69" s="283"/>
      <c r="U69" s="283"/>
      <c r="V69" s="283"/>
      <c r="W69" s="283"/>
      <c r="X69" s="283"/>
      <c r="Y69" s="408"/>
      <c r="Z69" s="408"/>
      <c r="AA69" s="408"/>
      <c r="AB69" s="408"/>
      <c r="AC69" s="286"/>
    </row>
    <row r="70" spans="1:29" ht="46.5" outlineLevel="1">
      <c r="A70" s="515">
        <v>11</v>
      </c>
      <c r="B70" s="513" t="s">
        <v>103</v>
      </c>
      <c r="C70" s="285" t="s">
        <v>582</v>
      </c>
      <c r="D70" s="289"/>
      <c r="E70" s="289"/>
      <c r="F70" s="289"/>
      <c r="G70" s="289"/>
      <c r="H70" s="289"/>
      <c r="I70" s="289"/>
      <c r="J70" s="289"/>
      <c r="K70" s="289"/>
      <c r="L70" s="289"/>
      <c r="M70" s="289"/>
      <c r="N70" s="289">
        <v>12</v>
      </c>
      <c r="O70" s="289"/>
      <c r="P70" s="289"/>
      <c r="Q70" s="289"/>
      <c r="R70" s="289"/>
      <c r="S70" s="289"/>
      <c r="T70" s="289"/>
      <c r="U70" s="289"/>
      <c r="V70" s="289"/>
      <c r="W70" s="289"/>
      <c r="X70" s="289"/>
      <c r="Y70" s="420"/>
      <c r="Z70" s="404"/>
      <c r="AA70" s="404"/>
      <c r="AB70" s="404"/>
      <c r="AC70" s="290">
        <f>SUM(Y70:AB70)</f>
        <v>0</v>
      </c>
    </row>
    <row r="71" spans="1:29" ht="15.5" outlineLevel="1">
      <c r="B71" s="288" t="s">
        <v>265</v>
      </c>
      <c r="C71" s="285" t="s">
        <v>575</v>
      </c>
      <c r="D71" s="289"/>
      <c r="E71" s="289"/>
      <c r="F71" s="289"/>
      <c r="G71" s="289"/>
      <c r="H71" s="289"/>
      <c r="I71" s="289"/>
      <c r="J71" s="289"/>
      <c r="K71" s="289"/>
      <c r="L71" s="289"/>
      <c r="M71" s="289"/>
      <c r="N71" s="289">
        <v>12</v>
      </c>
      <c r="O71" s="289"/>
      <c r="P71" s="289"/>
      <c r="Q71" s="289"/>
      <c r="R71" s="289"/>
      <c r="S71" s="289"/>
      <c r="T71" s="289"/>
      <c r="U71" s="289"/>
      <c r="V71" s="289"/>
      <c r="W71" s="289"/>
      <c r="X71" s="289"/>
      <c r="Y71" s="405">
        <v>0</v>
      </c>
      <c r="Z71" s="405">
        <v>0</v>
      </c>
      <c r="AA71" s="405">
        <v>0</v>
      </c>
      <c r="AB71" s="405">
        <v>0</v>
      </c>
      <c r="AC71" s="291"/>
    </row>
    <row r="72" spans="1:29" ht="15.5" outlineLevel="1">
      <c r="B72" s="309"/>
      <c r="C72" s="299"/>
      <c r="D72" s="285"/>
      <c r="E72" s="285"/>
      <c r="F72" s="285"/>
      <c r="G72" s="285"/>
      <c r="H72" s="285"/>
      <c r="I72" s="777"/>
      <c r="J72" s="285"/>
      <c r="K72" s="285"/>
      <c r="L72" s="285"/>
      <c r="M72" s="285"/>
      <c r="N72" s="285"/>
      <c r="O72" s="285"/>
      <c r="P72" s="285"/>
      <c r="Q72" s="285"/>
      <c r="R72" s="285"/>
      <c r="S72" s="285"/>
      <c r="T72" s="285"/>
      <c r="U72" s="285"/>
      <c r="V72" s="285"/>
      <c r="W72" s="285"/>
      <c r="X72" s="285"/>
      <c r="Y72" s="406"/>
      <c r="Z72" s="415"/>
      <c r="AA72" s="415"/>
      <c r="AB72" s="415"/>
      <c r="AC72" s="300"/>
    </row>
    <row r="73" spans="1:29" ht="62" outlineLevel="1">
      <c r="A73" s="515">
        <v>12</v>
      </c>
      <c r="B73" s="513" t="s">
        <v>104</v>
      </c>
      <c r="C73" s="285" t="s">
        <v>582</v>
      </c>
      <c r="D73" s="289"/>
      <c r="E73" s="289"/>
      <c r="F73" s="289"/>
      <c r="G73" s="289"/>
      <c r="H73" s="289"/>
      <c r="I73" s="289"/>
      <c r="J73" s="289"/>
      <c r="K73" s="289"/>
      <c r="L73" s="289"/>
      <c r="M73" s="289"/>
      <c r="N73" s="289">
        <v>12</v>
      </c>
      <c r="O73" s="289"/>
      <c r="P73" s="289"/>
      <c r="Q73" s="289"/>
      <c r="R73" s="289"/>
      <c r="S73" s="289"/>
      <c r="T73" s="289"/>
      <c r="U73" s="289"/>
      <c r="V73" s="289"/>
      <c r="W73" s="289"/>
      <c r="X73" s="289"/>
      <c r="Y73" s="404"/>
      <c r="Z73" s="404"/>
      <c r="AA73" s="404"/>
      <c r="AB73" s="404"/>
      <c r="AC73" s="290">
        <f>SUM(Y73:AB73)</f>
        <v>0</v>
      </c>
    </row>
    <row r="74" spans="1:29" ht="15.5" outlineLevel="1">
      <c r="B74" s="513" t="s">
        <v>265</v>
      </c>
      <c r="C74" s="285" t="s">
        <v>575</v>
      </c>
      <c r="D74" s="289"/>
      <c r="E74" s="289"/>
      <c r="F74" s="289"/>
      <c r="G74" s="289"/>
      <c r="H74" s="289"/>
      <c r="I74" s="289"/>
      <c r="J74" s="289"/>
      <c r="K74" s="289"/>
      <c r="L74" s="289"/>
      <c r="M74" s="289"/>
      <c r="N74" s="289">
        <v>12</v>
      </c>
      <c r="O74" s="289"/>
      <c r="P74" s="289"/>
      <c r="Q74" s="289"/>
      <c r="R74" s="289"/>
      <c r="S74" s="289"/>
      <c r="T74" s="289"/>
      <c r="U74" s="289"/>
      <c r="V74" s="289"/>
      <c r="W74" s="289"/>
      <c r="X74" s="289"/>
      <c r="Y74" s="405">
        <v>0</v>
      </c>
      <c r="Z74" s="405">
        <v>0</v>
      </c>
      <c r="AA74" s="405">
        <v>0</v>
      </c>
      <c r="AB74" s="405">
        <v>0</v>
      </c>
      <c r="AC74" s="291"/>
    </row>
    <row r="75" spans="1:29" ht="15.5" outlineLevel="1">
      <c r="B75" s="513"/>
      <c r="C75" s="299"/>
      <c r="D75" s="285"/>
      <c r="E75" s="285"/>
      <c r="F75" s="285"/>
      <c r="G75" s="285"/>
      <c r="H75" s="285"/>
      <c r="I75" s="777"/>
      <c r="J75" s="285"/>
      <c r="K75" s="285"/>
      <c r="L75" s="285"/>
      <c r="M75" s="285"/>
      <c r="N75" s="285"/>
      <c r="O75" s="285"/>
      <c r="P75" s="285"/>
      <c r="Q75" s="285"/>
      <c r="R75" s="285"/>
      <c r="S75" s="285"/>
      <c r="T75" s="285"/>
      <c r="U75" s="285"/>
      <c r="V75" s="285"/>
      <c r="W75" s="285"/>
      <c r="X75" s="285"/>
      <c r="Y75" s="416"/>
      <c r="Z75" s="416"/>
      <c r="AA75" s="406"/>
      <c r="AB75" s="406"/>
      <c r="AC75" s="300"/>
    </row>
    <row r="76" spans="1:29" ht="46.5" outlineLevel="1">
      <c r="A76" s="515">
        <v>13</v>
      </c>
      <c r="B76" s="513" t="s">
        <v>105</v>
      </c>
      <c r="C76" s="285" t="s">
        <v>582</v>
      </c>
      <c r="D76" s="289"/>
      <c r="E76" s="289"/>
      <c r="F76" s="289"/>
      <c r="G76" s="289"/>
      <c r="H76" s="289">
        <v>9610</v>
      </c>
      <c r="I76" s="289"/>
      <c r="J76" s="289"/>
      <c r="K76" s="289"/>
      <c r="L76" s="289"/>
      <c r="M76" s="289"/>
      <c r="N76" s="289">
        <v>12</v>
      </c>
      <c r="O76" s="289"/>
      <c r="P76" s="289"/>
      <c r="Q76" s="289"/>
      <c r="R76" s="289"/>
      <c r="S76" s="289">
        <v>3</v>
      </c>
      <c r="T76" s="289"/>
      <c r="U76" s="289"/>
      <c r="V76" s="289"/>
      <c r="W76" s="289"/>
      <c r="X76" s="289"/>
      <c r="Y76" s="404"/>
      <c r="Z76" s="404"/>
      <c r="AA76" s="761">
        <v>1</v>
      </c>
      <c r="AB76" s="404"/>
      <c r="AC76" s="290">
        <f>SUM(Y76:AB76)</f>
        <v>1</v>
      </c>
    </row>
    <row r="77" spans="1:29" ht="15.5" outlineLevel="1">
      <c r="B77" s="513" t="s">
        <v>265</v>
      </c>
      <c r="C77" s="285" t="s">
        <v>575</v>
      </c>
      <c r="D77" s="289"/>
      <c r="E77" s="289"/>
      <c r="F77" s="289"/>
      <c r="G77" s="289"/>
      <c r="H77" s="289"/>
      <c r="I77" s="289"/>
      <c r="J77" s="289"/>
      <c r="K77" s="289"/>
      <c r="L77" s="289"/>
      <c r="M77" s="289"/>
      <c r="N77" s="289">
        <v>12</v>
      </c>
      <c r="O77" s="289"/>
      <c r="P77" s="289"/>
      <c r="Q77" s="289"/>
      <c r="R77" s="289"/>
      <c r="S77" s="289"/>
      <c r="T77" s="289"/>
      <c r="U77" s="289"/>
      <c r="V77" s="289"/>
      <c r="W77" s="289"/>
      <c r="X77" s="289"/>
      <c r="Y77" s="405">
        <v>0</v>
      </c>
      <c r="Z77" s="405">
        <v>0</v>
      </c>
      <c r="AA77" s="405">
        <v>1</v>
      </c>
      <c r="AB77" s="405">
        <v>0</v>
      </c>
      <c r="AC77" s="300"/>
    </row>
    <row r="78" spans="1:29" ht="15.5" outlineLevel="1">
      <c r="B78" s="513"/>
      <c r="C78" s="299"/>
      <c r="D78" s="285"/>
      <c r="E78" s="285"/>
      <c r="F78" s="285"/>
      <c r="G78" s="285"/>
      <c r="H78" s="285"/>
      <c r="I78" s="777"/>
      <c r="J78" s="285"/>
      <c r="K78" s="285"/>
      <c r="L78" s="285"/>
      <c r="M78" s="285"/>
      <c r="N78" s="285"/>
      <c r="O78" s="285"/>
      <c r="P78" s="285"/>
      <c r="Q78" s="285"/>
      <c r="R78" s="285"/>
      <c r="S78" s="285"/>
      <c r="T78" s="285"/>
      <c r="U78" s="285"/>
      <c r="V78" s="285"/>
      <c r="W78" s="285"/>
      <c r="X78" s="285"/>
      <c r="Y78" s="406"/>
      <c r="Z78" s="406"/>
      <c r="AA78" s="406"/>
      <c r="AB78" s="406"/>
      <c r="AC78" s="300"/>
    </row>
    <row r="79" spans="1:29" ht="15.5" outlineLevel="1">
      <c r="B79" s="282" t="s">
        <v>106</v>
      </c>
      <c r="C79" s="283"/>
      <c r="D79" s="284"/>
      <c r="E79" s="284"/>
      <c r="F79" s="284"/>
      <c r="G79" s="284"/>
      <c r="H79" s="284"/>
      <c r="I79" s="780"/>
      <c r="J79" s="284"/>
      <c r="K79" s="284"/>
      <c r="L79" s="284"/>
      <c r="M79" s="284"/>
      <c r="N79" s="284"/>
      <c r="O79" s="284"/>
      <c r="P79" s="283"/>
      <c r="Q79" s="283"/>
      <c r="R79" s="283"/>
      <c r="S79" s="283"/>
      <c r="T79" s="283"/>
      <c r="U79" s="283"/>
      <c r="V79" s="283"/>
      <c r="W79" s="283"/>
      <c r="X79" s="283"/>
      <c r="Y79" s="408"/>
      <c r="Z79" s="408"/>
      <c r="AA79" s="408"/>
      <c r="AB79" s="408"/>
      <c r="AC79" s="286"/>
    </row>
    <row r="80" spans="1:29" ht="15.5" outlineLevel="1">
      <c r="A80" s="515">
        <v>14</v>
      </c>
      <c r="B80" s="309" t="s">
        <v>107</v>
      </c>
      <c r="C80" s="285" t="s">
        <v>582</v>
      </c>
      <c r="D80" s="289"/>
      <c r="E80" s="289"/>
      <c r="F80" s="289"/>
      <c r="G80" s="289"/>
      <c r="H80" s="289">
        <v>10195</v>
      </c>
      <c r="I80" s="289"/>
      <c r="J80" s="289"/>
      <c r="K80" s="289"/>
      <c r="L80" s="289"/>
      <c r="M80" s="289"/>
      <c r="N80" s="289">
        <v>12</v>
      </c>
      <c r="O80" s="289"/>
      <c r="P80" s="289"/>
      <c r="Q80" s="289"/>
      <c r="R80" s="289"/>
      <c r="S80" s="289">
        <v>1</v>
      </c>
      <c r="T80" s="289"/>
      <c r="U80" s="289"/>
      <c r="V80" s="289"/>
      <c r="W80" s="289"/>
      <c r="X80" s="289"/>
      <c r="Y80" s="526">
        <v>1</v>
      </c>
      <c r="Z80" s="404"/>
      <c r="AA80" s="404"/>
      <c r="AB80" s="404"/>
      <c r="AC80" s="290">
        <f>SUM(Y80:AB80)</f>
        <v>1</v>
      </c>
    </row>
    <row r="81" spans="1:30" ht="15.5" outlineLevel="1">
      <c r="B81" s="288" t="s">
        <v>265</v>
      </c>
      <c r="C81" s="285" t="s">
        <v>575</v>
      </c>
      <c r="D81" s="289"/>
      <c r="E81" s="289"/>
      <c r="F81" s="289"/>
      <c r="G81" s="289"/>
      <c r="H81" s="289"/>
      <c r="I81" s="289"/>
      <c r="J81" s="289"/>
      <c r="K81" s="289"/>
      <c r="L81" s="289"/>
      <c r="M81" s="289"/>
      <c r="N81" s="289">
        <v>12</v>
      </c>
      <c r="O81" s="289"/>
      <c r="P81" s="289"/>
      <c r="Q81" s="289"/>
      <c r="R81" s="289"/>
      <c r="S81" s="289"/>
      <c r="T81" s="289"/>
      <c r="U81" s="289"/>
      <c r="V81" s="289"/>
      <c r="W81" s="289"/>
      <c r="X81" s="289"/>
      <c r="Y81" s="405">
        <v>1</v>
      </c>
      <c r="Z81" s="405">
        <v>0</v>
      </c>
      <c r="AA81" s="405">
        <v>0</v>
      </c>
      <c r="AB81" s="405">
        <v>0</v>
      </c>
      <c r="AC81" s="291"/>
    </row>
    <row r="82" spans="1:30" s="508" customFormat="1" ht="15.5" outlineLevel="1">
      <c r="A82" s="516"/>
      <c r="B82" s="288"/>
      <c r="C82" s="285"/>
      <c r="D82" s="285"/>
      <c r="E82" s="285"/>
      <c r="F82" s="285"/>
      <c r="G82" s="285"/>
      <c r="H82" s="285"/>
      <c r="I82" s="777"/>
      <c r="J82" s="285"/>
      <c r="K82" s="285"/>
      <c r="L82" s="285"/>
      <c r="M82" s="285"/>
      <c r="N82" s="462"/>
      <c r="O82" s="285"/>
      <c r="P82" s="285"/>
      <c r="Q82" s="285"/>
      <c r="R82" s="285"/>
      <c r="S82" s="285"/>
      <c r="T82" s="285"/>
      <c r="U82" s="285"/>
      <c r="V82" s="285"/>
      <c r="W82" s="285"/>
      <c r="X82" s="285"/>
      <c r="Y82" s="405"/>
      <c r="Z82" s="405"/>
      <c r="AA82" s="405"/>
      <c r="AB82" s="405"/>
      <c r="AC82" s="509"/>
      <c r="AD82" s="618"/>
    </row>
    <row r="83" spans="1:30" s="303" customFormat="1" ht="15.5" hidden="1" outlineLevel="1">
      <c r="A83" s="516"/>
      <c r="B83" s="282" t="s">
        <v>488</v>
      </c>
      <c r="C83" s="285"/>
      <c r="D83" s="285"/>
      <c r="E83" s="285"/>
      <c r="F83" s="285"/>
      <c r="G83" s="285"/>
      <c r="H83" s="285"/>
      <c r="I83" s="777"/>
      <c r="J83" s="285"/>
      <c r="K83" s="285"/>
      <c r="L83" s="285"/>
      <c r="M83" s="285"/>
      <c r="N83" s="285"/>
      <c r="O83" s="285"/>
      <c r="P83" s="285"/>
      <c r="Q83" s="285"/>
      <c r="R83" s="285"/>
      <c r="S83" s="285"/>
      <c r="T83" s="285"/>
      <c r="U83" s="285"/>
      <c r="V83" s="285"/>
      <c r="W83" s="285"/>
      <c r="X83" s="285"/>
      <c r="Y83" s="406"/>
      <c r="Z83" s="406"/>
      <c r="AA83" s="406"/>
      <c r="AB83" s="406"/>
      <c r="AC83" s="510"/>
      <c r="AD83" s="619"/>
    </row>
    <row r="84" spans="1:30" ht="15.5" hidden="1" outlineLevel="1">
      <c r="A84" s="515">
        <v>15</v>
      </c>
      <c r="B84" s="288" t="s">
        <v>493</v>
      </c>
      <c r="C84" s="285" t="s">
        <v>582</v>
      </c>
      <c r="D84" s="289"/>
      <c r="E84" s="289"/>
      <c r="F84" s="289"/>
      <c r="G84" s="289"/>
      <c r="H84" s="289"/>
      <c r="I84" s="289"/>
      <c r="J84" s="289"/>
      <c r="K84" s="289"/>
      <c r="L84" s="289"/>
      <c r="M84" s="289"/>
      <c r="N84" s="289">
        <v>0</v>
      </c>
      <c r="O84" s="289"/>
      <c r="P84" s="289"/>
      <c r="Q84" s="289"/>
      <c r="R84" s="289"/>
      <c r="S84" s="289"/>
      <c r="T84" s="289"/>
      <c r="U84" s="289"/>
      <c r="V84" s="289"/>
      <c r="W84" s="289"/>
      <c r="X84" s="289"/>
      <c r="Y84" s="404"/>
      <c r="Z84" s="404"/>
      <c r="AA84" s="404"/>
      <c r="AB84" s="404"/>
      <c r="AC84" s="290">
        <f>SUM(Y84:AB84)</f>
        <v>0</v>
      </c>
    </row>
    <row r="85" spans="1:30" ht="15.5" hidden="1" outlineLevel="1">
      <c r="B85" s="288" t="s">
        <v>265</v>
      </c>
      <c r="C85" s="285" t="s">
        <v>575</v>
      </c>
      <c r="D85" s="289"/>
      <c r="E85" s="289"/>
      <c r="F85" s="289"/>
      <c r="G85" s="289"/>
      <c r="H85" s="289"/>
      <c r="I85" s="289"/>
      <c r="J85" s="289"/>
      <c r="K85" s="289"/>
      <c r="L85" s="289"/>
      <c r="M85" s="289"/>
      <c r="N85" s="289">
        <f>N84</f>
        <v>0</v>
      </c>
      <c r="O85" s="289"/>
      <c r="P85" s="289"/>
      <c r="Q85" s="289"/>
      <c r="R85" s="289"/>
      <c r="S85" s="289"/>
      <c r="T85" s="289"/>
      <c r="U85" s="289"/>
      <c r="V85" s="289"/>
      <c r="W85" s="289"/>
      <c r="X85" s="289"/>
      <c r="Y85" s="405">
        <f>Y84</f>
        <v>0</v>
      </c>
      <c r="Z85" s="405">
        <f t="shared" ref="Z85:AB85" si="0">Z84</f>
        <v>0</v>
      </c>
      <c r="AA85" s="405">
        <f t="shared" si="0"/>
        <v>0</v>
      </c>
      <c r="AB85" s="405">
        <f t="shared" si="0"/>
        <v>0</v>
      </c>
      <c r="AC85" s="291"/>
    </row>
    <row r="86" spans="1:30" ht="15.5" hidden="1" outlineLevel="1">
      <c r="B86" s="309"/>
      <c r="C86" s="299"/>
      <c r="D86" s="285"/>
      <c r="E86" s="285"/>
      <c r="F86" s="285"/>
      <c r="G86" s="285"/>
      <c r="H86" s="285"/>
      <c r="I86" s="777"/>
      <c r="J86" s="285"/>
      <c r="K86" s="285"/>
      <c r="L86" s="285"/>
      <c r="M86" s="285"/>
      <c r="N86" s="285"/>
      <c r="O86" s="285"/>
      <c r="P86" s="285"/>
      <c r="Q86" s="285"/>
      <c r="R86" s="285"/>
      <c r="S86" s="285"/>
      <c r="T86" s="285"/>
      <c r="U86" s="285"/>
      <c r="V86" s="285"/>
      <c r="W86" s="285"/>
      <c r="X86" s="285"/>
      <c r="Y86" s="406"/>
      <c r="Z86" s="406"/>
      <c r="AA86" s="406"/>
      <c r="AB86" s="406"/>
      <c r="AC86" s="300"/>
    </row>
    <row r="87" spans="1:30" s="277" customFormat="1" ht="15.5" hidden="1" outlineLevel="1">
      <c r="A87" s="515">
        <v>16</v>
      </c>
      <c r="B87" s="318" t="s">
        <v>489</v>
      </c>
      <c r="C87" s="285" t="s">
        <v>582</v>
      </c>
      <c r="D87" s="289"/>
      <c r="E87" s="289"/>
      <c r="F87" s="289"/>
      <c r="G87" s="289"/>
      <c r="H87" s="289"/>
      <c r="I87" s="289"/>
      <c r="J87" s="289"/>
      <c r="K87" s="289"/>
      <c r="L87" s="289"/>
      <c r="M87" s="289"/>
      <c r="N87" s="289">
        <v>0</v>
      </c>
      <c r="O87" s="289"/>
      <c r="P87" s="289"/>
      <c r="Q87" s="289"/>
      <c r="R87" s="289"/>
      <c r="S87" s="289"/>
      <c r="T87" s="289"/>
      <c r="U87" s="289"/>
      <c r="V87" s="289"/>
      <c r="W87" s="289"/>
      <c r="X87" s="289"/>
      <c r="Y87" s="404"/>
      <c r="Z87" s="404"/>
      <c r="AA87" s="404"/>
      <c r="AB87" s="404"/>
      <c r="AC87" s="290">
        <f>SUM(Y87:AB87)</f>
        <v>0</v>
      </c>
    </row>
    <row r="88" spans="1:30" s="277" customFormat="1" ht="15.5" hidden="1" outlineLevel="1">
      <c r="A88" s="515"/>
      <c r="B88" s="318" t="s">
        <v>265</v>
      </c>
      <c r="C88" s="285" t="s">
        <v>575</v>
      </c>
      <c r="D88" s="289"/>
      <c r="E88" s="289"/>
      <c r="F88" s="289"/>
      <c r="G88" s="289"/>
      <c r="H88" s="289"/>
      <c r="I88" s="289"/>
      <c r="J88" s="289"/>
      <c r="K88" s="289"/>
      <c r="L88" s="289"/>
      <c r="M88" s="289"/>
      <c r="N88" s="289">
        <f>N87</f>
        <v>0</v>
      </c>
      <c r="O88" s="289"/>
      <c r="P88" s="289"/>
      <c r="Q88" s="289"/>
      <c r="R88" s="289"/>
      <c r="S88" s="289"/>
      <c r="T88" s="289"/>
      <c r="U88" s="289"/>
      <c r="V88" s="289"/>
      <c r="W88" s="289"/>
      <c r="X88" s="289"/>
      <c r="Y88" s="405">
        <f>Y87</f>
        <v>0</v>
      </c>
      <c r="Z88" s="405">
        <f t="shared" ref="Z88:AB88" si="1">Z87</f>
        <v>0</v>
      </c>
      <c r="AA88" s="405">
        <f t="shared" si="1"/>
        <v>0</v>
      </c>
      <c r="AB88" s="405">
        <f t="shared" si="1"/>
        <v>0</v>
      </c>
      <c r="AC88" s="291"/>
    </row>
    <row r="89" spans="1:30" s="277" customFormat="1" ht="15.5" hidden="1" outlineLevel="1">
      <c r="A89" s="515"/>
      <c r="B89" s="318"/>
      <c r="C89" s="285"/>
      <c r="D89" s="285"/>
      <c r="E89" s="285"/>
      <c r="F89" s="285"/>
      <c r="G89" s="285"/>
      <c r="H89" s="285"/>
      <c r="I89" s="777"/>
      <c r="J89" s="285"/>
      <c r="K89" s="285"/>
      <c r="L89" s="285"/>
      <c r="M89" s="285"/>
      <c r="N89" s="285"/>
      <c r="O89" s="285"/>
      <c r="P89" s="285"/>
      <c r="Q89" s="285"/>
      <c r="R89" s="285"/>
      <c r="S89" s="285"/>
      <c r="T89" s="285"/>
      <c r="U89" s="285"/>
      <c r="V89" s="285"/>
      <c r="W89" s="285"/>
      <c r="X89" s="285"/>
      <c r="Y89" s="406"/>
      <c r="Z89" s="406"/>
      <c r="AA89" s="406"/>
      <c r="AB89" s="406"/>
      <c r="AC89" s="307"/>
    </row>
    <row r="90" spans="1:30" ht="15.5" hidden="1" outlineLevel="1">
      <c r="B90" s="512" t="s">
        <v>494</v>
      </c>
      <c r="C90" s="314"/>
      <c r="D90" s="284"/>
      <c r="E90" s="283"/>
      <c r="F90" s="283"/>
      <c r="G90" s="283"/>
      <c r="H90" s="283"/>
      <c r="I90" s="778"/>
      <c r="J90" s="283"/>
      <c r="K90" s="283"/>
      <c r="L90" s="283"/>
      <c r="M90" s="283"/>
      <c r="N90" s="284"/>
      <c r="O90" s="283"/>
      <c r="P90" s="283"/>
      <c r="Q90" s="283"/>
      <c r="R90" s="283"/>
      <c r="S90" s="283"/>
      <c r="T90" s="283"/>
      <c r="U90" s="283"/>
      <c r="V90" s="283"/>
      <c r="W90" s="283"/>
      <c r="X90" s="283"/>
      <c r="Y90" s="408"/>
      <c r="Z90" s="408"/>
      <c r="AA90" s="408"/>
      <c r="AB90" s="408"/>
      <c r="AC90" s="286"/>
    </row>
    <row r="91" spans="1:30" ht="31" hidden="1" outlineLevel="1">
      <c r="A91" s="515">
        <v>17</v>
      </c>
      <c r="B91" s="513" t="s">
        <v>111</v>
      </c>
      <c r="C91" s="285" t="s">
        <v>582</v>
      </c>
      <c r="D91" s="289"/>
      <c r="E91" s="289"/>
      <c r="F91" s="289"/>
      <c r="G91" s="289"/>
      <c r="H91" s="289"/>
      <c r="I91" s="289"/>
      <c r="J91" s="289"/>
      <c r="K91" s="289"/>
      <c r="L91" s="289"/>
      <c r="M91" s="289"/>
      <c r="N91" s="289">
        <v>12</v>
      </c>
      <c r="O91" s="289"/>
      <c r="P91" s="289"/>
      <c r="Q91" s="289"/>
      <c r="R91" s="289"/>
      <c r="S91" s="289"/>
      <c r="T91" s="289"/>
      <c r="U91" s="289"/>
      <c r="V91" s="289"/>
      <c r="W91" s="289"/>
      <c r="X91" s="289"/>
      <c r="Y91" s="420"/>
      <c r="Z91" s="404"/>
      <c r="AA91" s="404"/>
      <c r="AB91" s="404"/>
      <c r="AC91" s="290">
        <f>SUM(Y91:AB91)</f>
        <v>0</v>
      </c>
    </row>
    <row r="92" spans="1:30" ht="15.5" hidden="1" outlineLevel="1">
      <c r="B92" s="288" t="s">
        <v>265</v>
      </c>
      <c r="C92" s="285" t="s">
        <v>575</v>
      </c>
      <c r="D92" s="289"/>
      <c r="E92" s="289"/>
      <c r="F92" s="289"/>
      <c r="G92" s="289"/>
      <c r="H92" s="289"/>
      <c r="I92" s="289"/>
      <c r="J92" s="289"/>
      <c r="K92" s="289"/>
      <c r="L92" s="289"/>
      <c r="M92" s="289"/>
      <c r="N92" s="289">
        <f>N91</f>
        <v>12</v>
      </c>
      <c r="O92" s="289"/>
      <c r="P92" s="289"/>
      <c r="Q92" s="289"/>
      <c r="R92" s="289"/>
      <c r="S92" s="289"/>
      <c r="T92" s="289"/>
      <c r="U92" s="289"/>
      <c r="V92" s="289"/>
      <c r="W92" s="289"/>
      <c r="X92" s="289"/>
      <c r="Y92" s="405">
        <f>Y91</f>
        <v>0</v>
      </c>
      <c r="Z92" s="405">
        <f t="shared" ref="Z92:AB92" si="2">Z91</f>
        <v>0</v>
      </c>
      <c r="AA92" s="405">
        <f t="shared" si="2"/>
        <v>0</v>
      </c>
      <c r="AB92" s="405">
        <f t="shared" si="2"/>
        <v>0</v>
      </c>
      <c r="AC92" s="300"/>
    </row>
    <row r="93" spans="1:30" ht="15.5" hidden="1" outlineLevel="1">
      <c r="B93" s="288"/>
      <c r="C93" s="285"/>
      <c r="D93" s="285"/>
      <c r="E93" s="285"/>
      <c r="F93" s="285"/>
      <c r="G93" s="285"/>
      <c r="H93" s="285"/>
      <c r="I93" s="777"/>
      <c r="J93" s="285"/>
      <c r="K93" s="285"/>
      <c r="L93" s="285"/>
      <c r="M93" s="285"/>
      <c r="N93" s="285"/>
      <c r="O93" s="285"/>
      <c r="P93" s="285"/>
      <c r="Q93" s="285"/>
      <c r="R93" s="285"/>
      <c r="S93" s="285"/>
      <c r="T93" s="285"/>
      <c r="U93" s="285"/>
      <c r="V93" s="285"/>
      <c r="W93" s="285"/>
      <c r="X93" s="285"/>
      <c r="Y93" s="416"/>
      <c r="Z93" s="419"/>
      <c r="AA93" s="419"/>
      <c r="AB93" s="419"/>
      <c r="AC93" s="300"/>
    </row>
    <row r="94" spans="1:30" ht="15.5" hidden="1" outlineLevel="1">
      <c r="A94" s="515">
        <v>18</v>
      </c>
      <c r="B94" s="513" t="s">
        <v>108</v>
      </c>
      <c r="C94" s="285" t="s">
        <v>582</v>
      </c>
      <c r="D94" s="289"/>
      <c r="E94" s="289"/>
      <c r="F94" s="289"/>
      <c r="G94" s="289"/>
      <c r="H94" s="289"/>
      <c r="I94" s="289"/>
      <c r="J94" s="289"/>
      <c r="K94" s="289"/>
      <c r="L94" s="289"/>
      <c r="M94" s="289"/>
      <c r="N94" s="289">
        <v>12</v>
      </c>
      <c r="O94" s="289"/>
      <c r="P94" s="289"/>
      <c r="Q94" s="289"/>
      <c r="R94" s="289"/>
      <c r="S94" s="289"/>
      <c r="T94" s="289"/>
      <c r="U94" s="289"/>
      <c r="V94" s="289"/>
      <c r="W94" s="289"/>
      <c r="X94" s="289"/>
      <c r="Y94" s="420"/>
      <c r="Z94" s="404"/>
      <c r="AA94" s="404"/>
      <c r="AB94" s="404"/>
      <c r="AC94" s="290">
        <f>SUM(Y94:AB94)</f>
        <v>0</v>
      </c>
    </row>
    <row r="95" spans="1:30" ht="15.5" hidden="1" outlineLevel="1">
      <c r="B95" s="288" t="s">
        <v>265</v>
      </c>
      <c r="C95" s="285" t="s">
        <v>575</v>
      </c>
      <c r="D95" s="289"/>
      <c r="E95" s="289"/>
      <c r="F95" s="289"/>
      <c r="G95" s="289"/>
      <c r="H95" s="289"/>
      <c r="I95" s="289"/>
      <c r="J95" s="289"/>
      <c r="K95" s="289"/>
      <c r="L95" s="289"/>
      <c r="M95" s="289"/>
      <c r="N95" s="289">
        <f>N94</f>
        <v>12</v>
      </c>
      <c r="O95" s="289"/>
      <c r="P95" s="289"/>
      <c r="Q95" s="289"/>
      <c r="R95" s="289"/>
      <c r="S95" s="289"/>
      <c r="T95" s="289"/>
      <c r="U95" s="289"/>
      <c r="V95" s="289"/>
      <c r="W95" s="289"/>
      <c r="X95" s="289"/>
      <c r="Y95" s="405">
        <f>Y94</f>
        <v>0</v>
      </c>
      <c r="Z95" s="405">
        <f t="shared" ref="Z95" si="3">Z94</f>
        <v>0</v>
      </c>
      <c r="AA95" s="405">
        <f t="shared" ref="AA95" si="4">AA94</f>
        <v>0</v>
      </c>
      <c r="AB95" s="405">
        <f t="shared" ref="AB95" si="5">AB94</f>
        <v>0</v>
      </c>
      <c r="AC95" s="300"/>
    </row>
    <row r="96" spans="1:30" ht="15.5" hidden="1" outlineLevel="1">
      <c r="B96" s="316"/>
      <c r="C96" s="285"/>
      <c r="D96" s="285"/>
      <c r="E96" s="285"/>
      <c r="F96" s="285"/>
      <c r="G96" s="285"/>
      <c r="H96" s="285"/>
      <c r="I96" s="777"/>
      <c r="J96" s="285"/>
      <c r="K96" s="285"/>
      <c r="L96" s="285"/>
      <c r="M96" s="285"/>
      <c r="N96" s="285"/>
      <c r="O96" s="285"/>
      <c r="P96" s="285"/>
      <c r="Q96" s="285"/>
      <c r="R96" s="285"/>
      <c r="S96" s="285"/>
      <c r="T96" s="285"/>
      <c r="U96" s="285"/>
      <c r="V96" s="285"/>
      <c r="W96" s="285"/>
      <c r="X96" s="285"/>
      <c r="Y96" s="417"/>
      <c r="Z96" s="418"/>
      <c r="AA96" s="418"/>
      <c r="AB96" s="418"/>
      <c r="AC96" s="291"/>
    </row>
    <row r="97" spans="1:29" ht="15.5" hidden="1" outlineLevel="1">
      <c r="A97" s="515">
        <v>19</v>
      </c>
      <c r="B97" s="513" t="s">
        <v>110</v>
      </c>
      <c r="C97" s="285" t="s">
        <v>582</v>
      </c>
      <c r="D97" s="289"/>
      <c r="E97" s="289"/>
      <c r="F97" s="289"/>
      <c r="G97" s="289"/>
      <c r="H97" s="289"/>
      <c r="I97" s="289"/>
      <c r="J97" s="289"/>
      <c r="K97" s="289"/>
      <c r="L97" s="289"/>
      <c r="M97" s="289"/>
      <c r="N97" s="289">
        <v>12</v>
      </c>
      <c r="O97" s="289"/>
      <c r="P97" s="289"/>
      <c r="Q97" s="289"/>
      <c r="R97" s="289"/>
      <c r="S97" s="289"/>
      <c r="T97" s="289"/>
      <c r="U97" s="289"/>
      <c r="V97" s="289"/>
      <c r="W97" s="289"/>
      <c r="X97" s="289"/>
      <c r="Y97" s="420"/>
      <c r="Z97" s="404"/>
      <c r="AA97" s="404"/>
      <c r="AB97" s="404"/>
      <c r="AC97" s="290">
        <f>SUM(Y97:AB97)</f>
        <v>0</v>
      </c>
    </row>
    <row r="98" spans="1:29" ht="15.5" hidden="1" outlineLevel="1">
      <c r="B98" s="288" t="s">
        <v>265</v>
      </c>
      <c r="C98" s="285" t="s">
        <v>575</v>
      </c>
      <c r="D98" s="289"/>
      <c r="E98" s="289"/>
      <c r="F98" s="289"/>
      <c r="G98" s="289"/>
      <c r="H98" s="289"/>
      <c r="I98" s="289"/>
      <c r="J98" s="289"/>
      <c r="K98" s="289"/>
      <c r="L98" s="289"/>
      <c r="M98" s="289"/>
      <c r="N98" s="289">
        <f>N97</f>
        <v>12</v>
      </c>
      <c r="O98" s="289"/>
      <c r="P98" s="289"/>
      <c r="Q98" s="289"/>
      <c r="R98" s="289"/>
      <c r="S98" s="289"/>
      <c r="T98" s="289"/>
      <c r="U98" s="289"/>
      <c r="V98" s="289"/>
      <c r="W98" s="289"/>
      <c r="X98" s="289"/>
      <c r="Y98" s="405">
        <f>Y97</f>
        <v>0</v>
      </c>
      <c r="Z98" s="405">
        <f t="shared" ref="Z98:AB98" si="6">Z97</f>
        <v>0</v>
      </c>
      <c r="AA98" s="405">
        <f t="shared" si="6"/>
        <v>0</v>
      </c>
      <c r="AB98" s="405">
        <f t="shared" si="6"/>
        <v>0</v>
      </c>
      <c r="AC98" s="291"/>
    </row>
    <row r="99" spans="1:29" ht="15.5" hidden="1" outlineLevel="1">
      <c r="B99" s="316"/>
      <c r="C99" s="285"/>
      <c r="D99" s="285"/>
      <c r="E99" s="285"/>
      <c r="F99" s="285"/>
      <c r="G99" s="285"/>
      <c r="H99" s="285"/>
      <c r="I99" s="777"/>
      <c r="J99" s="285"/>
      <c r="K99" s="285"/>
      <c r="L99" s="285"/>
      <c r="M99" s="285"/>
      <c r="N99" s="285"/>
      <c r="O99" s="285"/>
      <c r="P99" s="285"/>
      <c r="Q99" s="285"/>
      <c r="R99" s="285"/>
      <c r="S99" s="285"/>
      <c r="T99" s="285"/>
      <c r="U99" s="285"/>
      <c r="V99" s="285"/>
      <c r="W99" s="285"/>
      <c r="X99" s="285"/>
      <c r="Y99" s="406"/>
      <c r="Z99" s="406"/>
      <c r="AA99" s="406"/>
      <c r="AB99" s="406"/>
      <c r="AC99" s="300"/>
    </row>
    <row r="100" spans="1:29" ht="15.5" hidden="1" outlineLevel="1">
      <c r="A100" s="515">
        <v>20</v>
      </c>
      <c r="B100" s="513" t="s">
        <v>109</v>
      </c>
      <c r="C100" s="285" t="s">
        <v>582</v>
      </c>
      <c r="D100" s="289"/>
      <c r="E100" s="289"/>
      <c r="F100" s="289"/>
      <c r="G100" s="289"/>
      <c r="H100" s="289"/>
      <c r="I100" s="289"/>
      <c r="J100" s="289"/>
      <c r="K100" s="289"/>
      <c r="L100" s="289"/>
      <c r="M100" s="289"/>
      <c r="N100" s="289">
        <v>12</v>
      </c>
      <c r="O100" s="289"/>
      <c r="P100" s="289"/>
      <c r="Q100" s="289"/>
      <c r="R100" s="289"/>
      <c r="S100" s="289"/>
      <c r="T100" s="289"/>
      <c r="U100" s="289"/>
      <c r="V100" s="289"/>
      <c r="W100" s="289"/>
      <c r="X100" s="289"/>
      <c r="Y100" s="420"/>
      <c r="Z100" s="404"/>
      <c r="AA100" s="404"/>
      <c r="AB100" s="404"/>
      <c r="AC100" s="290">
        <f>SUM(Y100:AB100)</f>
        <v>0</v>
      </c>
    </row>
    <row r="101" spans="1:29" ht="15.5" hidden="1" outlineLevel="1">
      <c r="B101" s="288" t="s">
        <v>265</v>
      </c>
      <c r="C101" s="285" t="s">
        <v>575</v>
      </c>
      <c r="D101" s="289"/>
      <c r="E101" s="289"/>
      <c r="F101" s="289"/>
      <c r="G101" s="289"/>
      <c r="H101" s="289"/>
      <c r="I101" s="289"/>
      <c r="J101" s="289"/>
      <c r="K101" s="289"/>
      <c r="L101" s="289"/>
      <c r="M101" s="289"/>
      <c r="N101" s="289">
        <f>N100</f>
        <v>12</v>
      </c>
      <c r="O101" s="289"/>
      <c r="P101" s="289"/>
      <c r="Q101" s="289"/>
      <c r="R101" s="289"/>
      <c r="S101" s="289"/>
      <c r="T101" s="289"/>
      <c r="U101" s="289"/>
      <c r="V101" s="289"/>
      <c r="W101" s="289"/>
      <c r="X101" s="289"/>
      <c r="Y101" s="405">
        <f t="shared" ref="Y101:AB101" si="7">Y100</f>
        <v>0</v>
      </c>
      <c r="Z101" s="405">
        <f t="shared" si="7"/>
        <v>0</v>
      </c>
      <c r="AA101" s="405">
        <f t="shared" si="7"/>
        <v>0</v>
      </c>
      <c r="AB101" s="405">
        <f t="shared" si="7"/>
        <v>0</v>
      </c>
      <c r="AC101" s="300"/>
    </row>
    <row r="102" spans="1:29" ht="15.5" hidden="1" outlineLevel="1">
      <c r="B102" s="317"/>
      <c r="C102" s="294"/>
      <c r="D102" s="285"/>
      <c r="E102" s="285"/>
      <c r="F102" s="285"/>
      <c r="G102" s="285"/>
      <c r="H102" s="285"/>
      <c r="I102" s="777"/>
      <c r="J102" s="285"/>
      <c r="K102" s="285"/>
      <c r="L102" s="285"/>
      <c r="M102" s="285"/>
      <c r="N102" s="294"/>
      <c r="O102" s="285"/>
      <c r="P102" s="285"/>
      <c r="Q102" s="285"/>
      <c r="R102" s="285"/>
      <c r="S102" s="285"/>
      <c r="T102" s="285"/>
      <c r="U102" s="285"/>
      <c r="V102" s="285"/>
      <c r="W102" s="285"/>
      <c r="X102" s="285"/>
      <c r="Y102" s="406"/>
      <c r="Z102" s="406"/>
      <c r="AA102" s="406"/>
      <c r="AB102" s="406"/>
      <c r="AC102" s="300"/>
    </row>
    <row r="103" spans="1:29" ht="15.5" hidden="1" outlineLevel="1">
      <c r="B103" s="511" t="s">
        <v>501</v>
      </c>
      <c r="C103" s="285"/>
      <c r="D103" s="285"/>
      <c r="E103" s="285"/>
      <c r="F103" s="285"/>
      <c r="G103" s="285"/>
      <c r="H103" s="285"/>
      <c r="I103" s="777"/>
      <c r="J103" s="285"/>
      <c r="K103" s="285"/>
      <c r="L103" s="285"/>
      <c r="M103" s="285"/>
      <c r="N103" s="285"/>
      <c r="O103" s="285"/>
      <c r="P103" s="285"/>
      <c r="Q103" s="285"/>
      <c r="R103" s="285"/>
      <c r="S103" s="285"/>
      <c r="T103" s="285"/>
      <c r="U103" s="285"/>
      <c r="V103" s="285"/>
      <c r="W103" s="285"/>
      <c r="X103" s="285"/>
      <c r="Y103" s="416"/>
      <c r="Z103" s="419"/>
      <c r="AA103" s="419"/>
      <c r="AB103" s="419"/>
      <c r="AC103" s="300"/>
    </row>
    <row r="104" spans="1:29" ht="15.5" hidden="1" outlineLevel="1">
      <c r="B104" s="282" t="s">
        <v>497</v>
      </c>
      <c r="C104" s="285"/>
      <c r="D104" s="285"/>
      <c r="E104" s="285"/>
      <c r="F104" s="285"/>
      <c r="G104" s="285"/>
      <c r="H104" s="285"/>
      <c r="I104" s="777"/>
      <c r="J104" s="285"/>
      <c r="K104" s="285"/>
      <c r="L104" s="285"/>
      <c r="M104" s="285"/>
      <c r="N104" s="285"/>
      <c r="O104" s="285"/>
      <c r="P104" s="285"/>
      <c r="Q104" s="285"/>
      <c r="R104" s="285"/>
      <c r="S104" s="285"/>
      <c r="T104" s="285"/>
      <c r="U104" s="285"/>
      <c r="V104" s="285"/>
      <c r="W104" s="285"/>
      <c r="X104" s="285"/>
      <c r="Y104" s="416"/>
      <c r="Z104" s="419"/>
      <c r="AA104" s="419"/>
      <c r="AB104" s="419"/>
      <c r="AC104" s="300"/>
    </row>
    <row r="105" spans="1:29" ht="31" hidden="1" outlineLevel="1">
      <c r="A105" s="515">
        <v>21</v>
      </c>
      <c r="B105" s="513" t="s">
        <v>112</v>
      </c>
      <c r="C105" s="285" t="s">
        <v>582</v>
      </c>
      <c r="D105" s="289"/>
      <c r="E105" s="289"/>
      <c r="F105" s="289"/>
      <c r="G105" s="289"/>
      <c r="H105" s="289"/>
      <c r="I105" s="289"/>
      <c r="J105" s="289"/>
      <c r="K105" s="289"/>
      <c r="L105" s="289"/>
      <c r="M105" s="289"/>
      <c r="N105" s="285"/>
      <c r="O105" s="289"/>
      <c r="P105" s="289"/>
      <c r="Q105" s="289"/>
      <c r="R105" s="289"/>
      <c r="S105" s="289"/>
      <c r="T105" s="289"/>
      <c r="U105" s="289"/>
      <c r="V105" s="289"/>
      <c r="W105" s="289"/>
      <c r="X105" s="289"/>
      <c r="Y105" s="526"/>
      <c r="Z105" s="404"/>
      <c r="AA105" s="404"/>
      <c r="AB105" s="404"/>
      <c r="AC105" s="290">
        <f>SUM(Y105:AB105)</f>
        <v>0</v>
      </c>
    </row>
    <row r="106" spans="1:29" ht="15.5" hidden="1" outlineLevel="1">
      <c r="B106" s="288" t="s">
        <v>265</v>
      </c>
      <c r="C106" s="285" t="s">
        <v>575</v>
      </c>
      <c r="D106" s="289"/>
      <c r="E106" s="289"/>
      <c r="F106" s="289"/>
      <c r="G106" s="289"/>
      <c r="H106" s="289"/>
      <c r="I106" s="289"/>
      <c r="J106" s="289"/>
      <c r="K106" s="289"/>
      <c r="L106" s="289"/>
      <c r="M106" s="289"/>
      <c r="N106" s="285"/>
      <c r="O106" s="289"/>
      <c r="P106" s="289"/>
      <c r="Q106" s="289"/>
      <c r="R106" s="289"/>
      <c r="S106" s="289"/>
      <c r="T106" s="289"/>
      <c r="U106" s="289"/>
      <c r="V106" s="289"/>
      <c r="W106" s="289"/>
      <c r="X106" s="289"/>
      <c r="Y106" s="405">
        <f>Y105</f>
        <v>0</v>
      </c>
      <c r="Z106" s="405">
        <f t="shared" ref="Z106" si="8">Z105</f>
        <v>0</v>
      </c>
      <c r="AA106" s="405">
        <f t="shared" ref="AA106" si="9">AA105</f>
        <v>0</v>
      </c>
      <c r="AB106" s="405">
        <f t="shared" ref="AB106" si="10">AB105</f>
        <v>0</v>
      </c>
      <c r="AC106" s="300"/>
    </row>
    <row r="107" spans="1:29" ht="15.5" hidden="1" outlineLevel="1">
      <c r="B107" s="288"/>
      <c r="C107" s="285"/>
      <c r="D107" s="285"/>
      <c r="E107" s="285"/>
      <c r="F107" s="285"/>
      <c r="G107" s="285"/>
      <c r="H107" s="285"/>
      <c r="I107" s="777"/>
      <c r="J107" s="285"/>
      <c r="K107" s="285"/>
      <c r="L107" s="285"/>
      <c r="M107" s="285"/>
      <c r="N107" s="285"/>
      <c r="O107" s="285"/>
      <c r="P107" s="285"/>
      <c r="Q107" s="285"/>
      <c r="R107" s="285"/>
      <c r="S107" s="285"/>
      <c r="T107" s="285"/>
      <c r="U107" s="285"/>
      <c r="V107" s="285"/>
      <c r="W107" s="285"/>
      <c r="X107" s="285"/>
      <c r="Y107" s="416"/>
      <c r="Z107" s="419"/>
      <c r="AA107" s="419"/>
      <c r="AB107" s="419"/>
      <c r="AC107" s="300"/>
    </row>
    <row r="108" spans="1:29" ht="31" hidden="1" outlineLevel="1">
      <c r="A108" s="515">
        <v>22</v>
      </c>
      <c r="B108" s="513" t="s">
        <v>113</v>
      </c>
      <c r="C108" s="285" t="s">
        <v>582</v>
      </c>
      <c r="D108" s="289"/>
      <c r="E108" s="289"/>
      <c r="F108" s="289"/>
      <c r="G108" s="289"/>
      <c r="H108" s="289"/>
      <c r="I108" s="289"/>
      <c r="J108" s="289"/>
      <c r="K108" s="289"/>
      <c r="L108" s="289"/>
      <c r="M108" s="289"/>
      <c r="N108" s="285"/>
      <c r="O108" s="289"/>
      <c r="P108" s="289"/>
      <c r="Q108" s="289"/>
      <c r="R108" s="289"/>
      <c r="S108" s="289"/>
      <c r="T108" s="289"/>
      <c r="U108" s="289"/>
      <c r="V108" s="289"/>
      <c r="W108" s="289"/>
      <c r="X108" s="289"/>
      <c r="Y108" s="526"/>
      <c r="Z108" s="404"/>
      <c r="AA108" s="404"/>
      <c r="AB108" s="404"/>
      <c r="AC108" s="290">
        <f>SUM(Y108:AB108)</f>
        <v>0</v>
      </c>
    </row>
    <row r="109" spans="1:29" ht="15.5" hidden="1" outlineLevel="1">
      <c r="B109" s="288" t="s">
        <v>265</v>
      </c>
      <c r="C109" s="285" t="s">
        <v>575</v>
      </c>
      <c r="D109" s="289"/>
      <c r="E109" s="289"/>
      <c r="F109" s="289"/>
      <c r="G109" s="289"/>
      <c r="H109" s="289"/>
      <c r="I109" s="289"/>
      <c r="J109" s="289"/>
      <c r="K109" s="289"/>
      <c r="L109" s="289"/>
      <c r="M109" s="289"/>
      <c r="N109" s="285"/>
      <c r="O109" s="289"/>
      <c r="P109" s="289"/>
      <c r="Q109" s="289"/>
      <c r="R109" s="289"/>
      <c r="S109" s="289"/>
      <c r="T109" s="289"/>
      <c r="U109" s="289"/>
      <c r="V109" s="289"/>
      <c r="W109" s="289"/>
      <c r="X109" s="289"/>
      <c r="Y109" s="405">
        <f>Y108</f>
        <v>0</v>
      </c>
      <c r="Z109" s="405">
        <f t="shared" ref="Z109" si="11">Z108</f>
        <v>0</v>
      </c>
      <c r="AA109" s="405">
        <f t="shared" ref="AA109" si="12">AA108</f>
        <v>0</v>
      </c>
      <c r="AB109" s="405">
        <f t="shared" ref="AB109" si="13">AB108</f>
        <v>0</v>
      </c>
      <c r="AC109" s="300"/>
    </row>
    <row r="110" spans="1:29" ht="15.5" hidden="1" outlineLevel="1">
      <c r="B110" s="288"/>
      <c r="C110" s="285"/>
      <c r="D110" s="285"/>
      <c r="E110" s="285"/>
      <c r="F110" s="285"/>
      <c r="G110" s="285"/>
      <c r="H110" s="285"/>
      <c r="I110" s="777"/>
      <c r="J110" s="285"/>
      <c r="K110" s="285"/>
      <c r="L110" s="285"/>
      <c r="M110" s="285"/>
      <c r="N110" s="285"/>
      <c r="O110" s="285"/>
      <c r="P110" s="285"/>
      <c r="Q110" s="285"/>
      <c r="R110" s="285"/>
      <c r="S110" s="285"/>
      <c r="T110" s="285"/>
      <c r="U110" s="285"/>
      <c r="V110" s="285"/>
      <c r="W110" s="285"/>
      <c r="X110" s="285"/>
      <c r="Y110" s="416"/>
      <c r="Z110" s="419"/>
      <c r="AA110" s="419"/>
      <c r="AB110" s="419"/>
      <c r="AC110" s="300"/>
    </row>
    <row r="111" spans="1:29" ht="31" hidden="1" outlineLevel="1">
      <c r="A111" s="515">
        <v>23</v>
      </c>
      <c r="B111" s="513" t="s">
        <v>114</v>
      </c>
      <c r="C111" s="285" t="s">
        <v>582</v>
      </c>
      <c r="D111" s="289"/>
      <c r="E111" s="289"/>
      <c r="F111" s="289"/>
      <c r="G111" s="289"/>
      <c r="H111" s="289"/>
      <c r="I111" s="289"/>
      <c r="J111" s="289"/>
      <c r="K111" s="289"/>
      <c r="L111" s="289"/>
      <c r="M111" s="289"/>
      <c r="N111" s="285"/>
      <c r="O111" s="289"/>
      <c r="P111" s="289"/>
      <c r="Q111" s="289"/>
      <c r="R111" s="289"/>
      <c r="S111" s="289"/>
      <c r="T111" s="289"/>
      <c r="U111" s="289"/>
      <c r="V111" s="289"/>
      <c r="W111" s="289"/>
      <c r="X111" s="289"/>
      <c r="Y111" s="404"/>
      <c r="Z111" s="404"/>
      <c r="AA111" s="404"/>
      <c r="AB111" s="404"/>
      <c r="AC111" s="290">
        <f>SUM(Y111:AB111)</f>
        <v>0</v>
      </c>
    </row>
    <row r="112" spans="1:29" ht="15.5" hidden="1" outlineLevel="1">
      <c r="B112" s="288" t="s">
        <v>265</v>
      </c>
      <c r="C112" s="285" t="s">
        <v>575</v>
      </c>
      <c r="D112" s="289"/>
      <c r="E112" s="289"/>
      <c r="F112" s="289"/>
      <c r="G112" s="289"/>
      <c r="H112" s="289"/>
      <c r="I112" s="289"/>
      <c r="J112" s="289"/>
      <c r="K112" s="289"/>
      <c r="L112" s="289"/>
      <c r="M112" s="289"/>
      <c r="N112" s="285"/>
      <c r="O112" s="289"/>
      <c r="P112" s="289"/>
      <c r="Q112" s="289"/>
      <c r="R112" s="289"/>
      <c r="S112" s="289"/>
      <c r="T112" s="289"/>
      <c r="U112" s="289"/>
      <c r="V112" s="289"/>
      <c r="W112" s="289"/>
      <c r="X112" s="289"/>
      <c r="Y112" s="405">
        <f>Y111</f>
        <v>0</v>
      </c>
      <c r="Z112" s="405">
        <f t="shared" ref="Z112" si="14">Z111</f>
        <v>0</v>
      </c>
      <c r="AA112" s="405">
        <f t="shared" ref="AA112" si="15">AA111</f>
        <v>0</v>
      </c>
      <c r="AB112" s="405">
        <f t="shared" ref="AB112" si="16">AB111</f>
        <v>0</v>
      </c>
      <c r="AC112" s="300"/>
    </row>
    <row r="113" spans="1:29" ht="15.5" hidden="1" outlineLevel="1">
      <c r="B113" s="316"/>
      <c r="C113" s="285"/>
      <c r="D113" s="285"/>
      <c r="E113" s="285"/>
      <c r="F113" s="285"/>
      <c r="G113" s="285"/>
      <c r="H113" s="285"/>
      <c r="I113" s="777"/>
      <c r="J113" s="285"/>
      <c r="K113" s="285"/>
      <c r="L113" s="285"/>
      <c r="M113" s="285"/>
      <c r="N113" s="285"/>
      <c r="O113" s="285"/>
      <c r="P113" s="285"/>
      <c r="Q113" s="285"/>
      <c r="R113" s="285"/>
      <c r="S113" s="285"/>
      <c r="T113" s="285"/>
      <c r="U113" s="285"/>
      <c r="V113" s="285"/>
      <c r="W113" s="285"/>
      <c r="X113" s="285"/>
      <c r="Y113" s="416"/>
      <c r="Z113" s="419"/>
      <c r="AA113" s="419"/>
      <c r="AB113" s="419"/>
      <c r="AC113" s="300"/>
    </row>
    <row r="114" spans="1:29" ht="31" hidden="1" outlineLevel="1">
      <c r="A114" s="515">
        <v>24</v>
      </c>
      <c r="B114" s="513" t="s">
        <v>115</v>
      </c>
      <c r="C114" s="285" t="s">
        <v>582</v>
      </c>
      <c r="D114" s="289"/>
      <c r="E114" s="289"/>
      <c r="F114" s="289"/>
      <c r="G114" s="289"/>
      <c r="H114" s="289"/>
      <c r="I114" s="289"/>
      <c r="J114" s="289"/>
      <c r="K114" s="289"/>
      <c r="L114" s="289"/>
      <c r="M114" s="289"/>
      <c r="N114" s="285"/>
      <c r="O114" s="289"/>
      <c r="P114" s="289"/>
      <c r="Q114" s="289"/>
      <c r="R114" s="289"/>
      <c r="S114" s="289"/>
      <c r="T114" s="289"/>
      <c r="U114" s="289"/>
      <c r="V114" s="289"/>
      <c r="W114" s="289"/>
      <c r="X114" s="289"/>
      <c r="Y114" s="404"/>
      <c r="Z114" s="404"/>
      <c r="AA114" s="404"/>
      <c r="AB114" s="404"/>
      <c r="AC114" s="290">
        <f>SUM(Y114:AB114)</f>
        <v>0</v>
      </c>
    </row>
    <row r="115" spans="1:29" ht="15.5" hidden="1" outlineLevel="1">
      <c r="B115" s="288" t="s">
        <v>265</v>
      </c>
      <c r="C115" s="285" t="s">
        <v>575</v>
      </c>
      <c r="D115" s="289"/>
      <c r="E115" s="289"/>
      <c r="F115" s="289"/>
      <c r="G115" s="289"/>
      <c r="H115" s="289"/>
      <c r="I115" s="289"/>
      <c r="J115" s="289"/>
      <c r="K115" s="289"/>
      <c r="L115" s="289"/>
      <c r="M115" s="289"/>
      <c r="N115" s="285"/>
      <c r="O115" s="289"/>
      <c r="P115" s="289"/>
      <c r="Q115" s="289"/>
      <c r="R115" s="289"/>
      <c r="S115" s="289"/>
      <c r="T115" s="289"/>
      <c r="U115" s="289"/>
      <c r="V115" s="289"/>
      <c r="W115" s="289"/>
      <c r="X115" s="289"/>
      <c r="Y115" s="405">
        <f>Y114</f>
        <v>0</v>
      </c>
      <c r="Z115" s="405">
        <f t="shared" ref="Z115" si="17">Z114</f>
        <v>0</v>
      </c>
      <c r="AA115" s="405">
        <f t="shared" ref="AA115" si="18">AA114</f>
        <v>0</v>
      </c>
      <c r="AB115" s="405">
        <f t="shared" ref="AB115" si="19">AB114</f>
        <v>0</v>
      </c>
      <c r="AC115" s="300"/>
    </row>
    <row r="116" spans="1:29" ht="15.5" hidden="1" outlineLevel="1">
      <c r="B116" s="288"/>
      <c r="C116" s="285"/>
      <c r="D116" s="285"/>
      <c r="E116" s="285"/>
      <c r="F116" s="285"/>
      <c r="G116" s="285"/>
      <c r="H116" s="285"/>
      <c r="I116" s="777"/>
      <c r="J116" s="285"/>
      <c r="K116" s="285"/>
      <c r="L116" s="285"/>
      <c r="M116" s="285"/>
      <c r="N116" s="285"/>
      <c r="O116" s="285"/>
      <c r="P116" s="285"/>
      <c r="Q116" s="285"/>
      <c r="R116" s="285"/>
      <c r="S116" s="285"/>
      <c r="T116" s="285"/>
      <c r="U116" s="285"/>
      <c r="V116" s="285"/>
      <c r="W116" s="285"/>
      <c r="X116" s="285"/>
      <c r="Y116" s="406"/>
      <c r="Z116" s="419"/>
      <c r="AA116" s="419"/>
      <c r="AB116" s="419"/>
      <c r="AC116" s="300"/>
    </row>
    <row r="117" spans="1:29" ht="15.5" hidden="1" outlineLevel="1">
      <c r="B117" s="282" t="s">
        <v>498</v>
      </c>
      <c r="C117" s="285"/>
      <c r="D117" s="285"/>
      <c r="E117" s="285"/>
      <c r="F117" s="285"/>
      <c r="G117" s="285"/>
      <c r="H117" s="285"/>
      <c r="I117" s="777"/>
      <c r="J117" s="285"/>
      <c r="K117" s="285"/>
      <c r="L117" s="285"/>
      <c r="M117" s="285"/>
      <c r="N117" s="285"/>
      <c r="O117" s="285"/>
      <c r="P117" s="285"/>
      <c r="Q117" s="285"/>
      <c r="R117" s="285"/>
      <c r="S117" s="285"/>
      <c r="T117" s="285"/>
      <c r="U117" s="285"/>
      <c r="V117" s="285"/>
      <c r="W117" s="285"/>
      <c r="X117" s="285"/>
      <c r="Y117" s="406"/>
      <c r="Z117" s="419"/>
      <c r="AA117" s="419"/>
      <c r="AB117" s="419"/>
      <c r="AC117" s="300"/>
    </row>
    <row r="118" spans="1:29" ht="31" hidden="1" outlineLevel="1">
      <c r="A118" s="515">
        <v>25</v>
      </c>
      <c r="B118" s="513" t="s">
        <v>116</v>
      </c>
      <c r="C118" s="285" t="s">
        <v>582</v>
      </c>
      <c r="D118" s="289"/>
      <c r="E118" s="289"/>
      <c r="F118" s="289"/>
      <c r="G118" s="289"/>
      <c r="H118" s="289"/>
      <c r="I118" s="289"/>
      <c r="J118" s="289"/>
      <c r="K118" s="289"/>
      <c r="L118" s="289"/>
      <c r="M118" s="289"/>
      <c r="N118" s="289">
        <v>12</v>
      </c>
      <c r="O118" s="289"/>
      <c r="P118" s="289"/>
      <c r="Q118" s="289"/>
      <c r="R118" s="289"/>
      <c r="S118" s="289"/>
      <c r="T118" s="289"/>
      <c r="U118" s="289"/>
      <c r="V118" s="289"/>
      <c r="W118" s="289"/>
      <c r="X118" s="289"/>
      <c r="Y118" s="420"/>
      <c r="Z118" s="404"/>
      <c r="AA118" s="404"/>
      <c r="AB118" s="404"/>
      <c r="AC118" s="290">
        <f>SUM(Y118:AB118)</f>
        <v>0</v>
      </c>
    </row>
    <row r="119" spans="1:29" ht="15.5" hidden="1" outlineLevel="1">
      <c r="B119" s="288" t="s">
        <v>265</v>
      </c>
      <c r="C119" s="285" t="s">
        <v>575</v>
      </c>
      <c r="D119" s="289"/>
      <c r="E119" s="289"/>
      <c r="F119" s="289"/>
      <c r="G119" s="289"/>
      <c r="H119" s="289"/>
      <c r="I119" s="289"/>
      <c r="J119" s="289"/>
      <c r="K119" s="289"/>
      <c r="L119" s="289"/>
      <c r="M119" s="289"/>
      <c r="N119" s="289">
        <f>N118</f>
        <v>12</v>
      </c>
      <c r="O119" s="289"/>
      <c r="P119" s="289"/>
      <c r="Q119" s="289"/>
      <c r="R119" s="289"/>
      <c r="S119" s="289"/>
      <c r="T119" s="289"/>
      <c r="U119" s="289"/>
      <c r="V119" s="289"/>
      <c r="W119" s="289"/>
      <c r="X119" s="289"/>
      <c r="Y119" s="405">
        <f>Y118</f>
        <v>0</v>
      </c>
      <c r="Z119" s="405">
        <f t="shared" ref="Z119" si="20">Z118</f>
        <v>0</v>
      </c>
      <c r="AA119" s="405">
        <f t="shared" ref="AA119" si="21">AA118</f>
        <v>0</v>
      </c>
      <c r="AB119" s="405">
        <f t="shared" ref="AB119" si="22">AB118</f>
        <v>0</v>
      </c>
      <c r="AC119" s="300"/>
    </row>
    <row r="120" spans="1:29" ht="15.5" hidden="1" outlineLevel="1">
      <c r="B120" s="288"/>
      <c r="C120" s="285"/>
      <c r="D120" s="285"/>
      <c r="E120" s="285"/>
      <c r="F120" s="285"/>
      <c r="G120" s="285"/>
      <c r="H120" s="285"/>
      <c r="I120" s="777"/>
      <c r="J120" s="285"/>
      <c r="K120" s="285"/>
      <c r="L120" s="285"/>
      <c r="M120" s="285"/>
      <c r="N120" s="285"/>
      <c r="O120" s="285"/>
      <c r="P120" s="285"/>
      <c r="Q120" s="285"/>
      <c r="R120" s="285"/>
      <c r="S120" s="285"/>
      <c r="T120" s="285"/>
      <c r="U120" s="285"/>
      <c r="V120" s="285"/>
      <c r="W120" s="285"/>
      <c r="X120" s="285"/>
      <c r="Y120" s="406"/>
      <c r="Z120" s="419"/>
      <c r="AA120" s="419"/>
      <c r="AB120" s="419"/>
      <c r="AC120" s="300"/>
    </row>
    <row r="121" spans="1:29" ht="31" hidden="1" outlineLevel="1">
      <c r="A121" s="515">
        <v>26</v>
      </c>
      <c r="B121" s="513" t="s">
        <v>117</v>
      </c>
      <c r="C121" s="285" t="s">
        <v>582</v>
      </c>
      <c r="D121" s="289"/>
      <c r="E121" s="289"/>
      <c r="F121" s="289"/>
      <c r="G121" s="289"/>
      <c r="H121" s="289"/>
      <c r="I121" s="289"/>
      <c r="J121" s="289"/>
      <c r="K121" s="289"/>
      <c r="L121" s="289"/>
      <c r="M121" s="289"/>
      <c r="N121" s="289">
        <v>12</v>
      </c>
      <c r="O121" s="289"/>
      <c r="P121" s="289"/>
      <c r="Q121" s="289"/>
      <c r="R121" s="289"/>
      <c r="S121" s="289"/>
      <c r="T121" s="289"/>
      <c r="U121" s="289"/>
      <c r="V121" s="289"/>
      <c r="W121" s="289"/>
      <c r="X121" s="289"/>
      <c r="Y121" s="420"/>
      <c r="Z121" s="526"/>
      <c r="AA121" s="526"/>
      <c r="AB121" s="404"/>
      <c r="AC121" s="290">
        <f>SUM(Y121:AB121)</f>
        <v>0</v>
      </c>
    </row>
    <row r="122" spans="1:29" ht="15.5" hidden="1" outlineLevel="1">
      <c r="B122" s="288" t="s">
        <v>265</v>
      </c>
      <c r="C122" s="285" t="s">
        <v>575</v>
      </c>
      <c r="D122" s="289"/>
      <c r="E122" s="289"/>
      <c r="F122" s="289"/>
      <c r="G122" s="289"/>
      <c r="H122" s="289"/>
      <c r="I122" s="289"/>
      <c r="J122" s="289"/>
      <c r="K122" s="289"/>
      <c r="L122" s="289"/>
      <c r="M122" s="289"/>
      <c r="N122" s="289">
        <f>N121</f>
        <v>12</v>
      </c>
      <c r="O122" s="289"/>
      <c r="P122" s="289"/>
      <c r="Q122" s="289"/>
      <c r="R122" s="289"/>
      <c r="S122" s="289"/>
      <c r="T122" s="289"/>
      <c r="U122" s="289"/>
      <c r="V122" s="289"/>
      <c r="W122" s="289"/>
      <c r="X122" s="289"/>
      <c r="Y122" s="405">
        <f>Y121</f>
        <v>0</v>
      </c>
      <c r="Z122" s="405">
        <f t="shared" ref="Z122" si="23">Z121</f>
        <v>0</v>
      </c>
      <c r="AA122" s="405">
        <f t="shared" ref="AA122" si="24">AA121</f>
        <v>0</v>
      </c>
      <c r="AB122" s="405">
        <f t="shared" ref="AB122" si="25">AB121</f>
        <v>0</v>
      </c>
      <c r="AC122" s="300"/>
    </row>
    <row r="123" spans="1:29" ht="15.5" hidden="1" outlineLevel="1">
      <c r="B123" s="288"/>
      <c r="C123" s="285"/>
      <c r="D123" s="285"/>
      <c r="E123" s="285"/>
      <c r="F123" s="285"/>
      <c r="G123" s="285"/>
      <c r="H123" s="285"/>
      <c r="I123" s="777"/>
      <c r="J123" s="285"/>
      <c r="K123" s="285"/>
      <c r="L123" s="285"/>
      <c r="M123" s="285"/>
      <c r="N123" s="285"/>
      <c r="O123" s="285"/>
      <c r="P123" s="285"/>
      <c r="Q123" s="285"/>
      <c r="R123" s="285"/>
      <c r="S123" s="285"/>
      <c r="T123" s="285"/>
      <c r="U123" s="285"/>
      <c r="V123" s="285"/>
      <c r="W123" s="285"/>
      <c r="X123" s="285"/>
      <c r="Y123" s="406"/>
      <c r="Z123" s="419"/>
      <c r="AA123" s="419"/>
      <c r="AB123" s="419"/>
      <c r="AC123" s="300"/>
    </row>
    <row r="124" spans="1:29" ht="31" hidden="1" outlineLevel="1">
      <c r="A124" s="515">
        <v>27</v>
      </c>
      <c r="B124" s="513" t="s">
        <v>118</v>
      </c>
      <c r="C124" s="285" t="s">
        <v>582</v>
      </c>
      <c r="D124" s="289"/>
      <c r="E124" s="289"/>
      <c r="F124" s="289"/>
      <c r="G124" s="289"/>
      <c r="H124" s="289"/>
      <c r="I124" s="289"/>
      <c r="J124" s="289"/>
      <c r="K124" s="289"/>
      <c r="L124" s="289"/>
      <c r="M124" s="289"/>
      <c r="N124" s="289">
        <v>12</v>
      </c>
      <c r="O124" s="289"/>
      <c r="P124" s="289"/>
      <c r="Q124" s="289"/>
      <c r="R124" s="289"/>
      <c r="S124" s="289"/>
      <c r="T124" s="289"/>
      <c r="U124" s="289"/>
      <c r="V124" s="289"/>
      <c r="W124" s="289"/>
      <c r="X124" s="289"/>
      <c r="Y124" s="420"/>
      <c r="Z124" s="404"/>
      <c r="AA124" s="404"/>
      <c r="AB124" s="404"/>
      <c r="AC124" s="290">
        <f>SUM(Y124:AB124)</f>
        <v>0</v>
      </c>
    </row>
    <row r="125" spans="1:29" ht="15.5" hidden="1" outlineLevel="1">
      <c r="B125" s="288" t="s">
        <v>265</v>
      </c>
      <c r="C125" s="285" t="s">
        <v>575</v>
      </c>
      <c r="D125" s="289"/>
      <c r="E125" s="289"/>
      <c r="F125" s="289"/>
      <c r="G125" s="289"/>
      <c r="H125" s="289"/>
      <c r="I125" s="289"/>
      <c r="J125" s="289"/>
      <c r="K125" s="289"/>
      <c r="L125" s="289"/>
      <c r="M125" s="289"/>
      <c r="N125" s="289">
        <f>N124</f>
        <v>12</v>
      </c>
      <c r="O125" s="289"/>
      <c r="P125" s="289"/>
      <c r="Q125" s="289"/>
      <c r="R125" s="289"/>
      <c r="S125" s="289"/>
      <c r="T125" s="289"/>
      <c r="U125" s="289"/>
      <c r="V125" s="289"/>
      <c r="W125" s="289"/>
      <c r="X125" s="289"/>
      <c r="Y125" s="405">
        <f>Y124</f>
        <v>0</v>
      </c>
      <c r="Z125" s="405">
        <f t="shared" ref="Z125" si="26">Z124</f>
        <v>0</v>
      </c>
      <c r="AA125" s="405">
        <f t="shared" ref="AA125" si="27">AA124</f>
        <v>0</v>
      </c>
      <c r="AB125" s="405">
        <f t="shared" ref="AB125" si="28">AB124</f>
        <v>0</v>
      </c>
      <c r="AC125" s="300"/>
    </row>
    <row r="126" spans="1:29" ht="15.5" hidden="1" outlineLevel="1">
      <c r="B126" s="288"/>
      <c r="C126" s="285"/>
      <c r="D126" s="285"/>
      <c r="E126" s="285"/>
      <c r="F126" s="285"/>
      <c r="G126" s="285"/>
      <c r="H126" s="285"/>
      <c r="I126" s="777"/>
      <c r="J126" s="285"/>
      <c r="K126" s="285"/>
      <c r="L126" s="285"/>
      <c r="M126" s="285"/>
      <c r="N126" s="285"/>
      <c r="O126" s="285"/>
      <c r="P126" s="285"/>
      <c r="Q126" s="285"/>
      <c r="R126" s="285"/>
      <c r="S126" s="285"/>
      <c r="T126" s="285"/>
      <c r="U126" s="285"/>
      <c r="V126" s="285"/>
      <c r="W126" s="285"/>
      <c r="X126" s="285"/>
      <c r="Y126" s="406"/>
      <c r="Z126" s="419"/>
      <c r="AA126" s="419"/>
      <c r="AB126" s="419"/>
      <c r="AC126" s="300"/>
    </row>
    <row r="127" spans="1:29" ht="46.5" hidden="1" outlineLevel="1">
      <c r="A127" s="515">
        <v>28</v>
      </c>
      <c r="B127" s="513" t="s">
        <v>119</v>
      </c>
      <c r="C127" s="285" t="s">
        <v>582</v>
      </c>
      <c r="D127" s="289"/>
      <c r="E127" s="289"/>
      <c r="F127" s="289"/>
      <c r="G127" s="289"/>
      <c r="H127" s="289"/>
      <c r="I127" s="289"/>
      <c r="J127" s="289"/>
      <c r="K127" s="289"/>
      <c r="L127" s="289"/>
      <c r="M127" s="289"/>
      <c r="N127" s="289">
        <v>12</v>
      </c>
      <c r="O127" s="289"/>
      <c r="P127" s="289"/>
      <c r="Q127" s="289"/>
      <c r="R127" s="289"/>
      <c r="S127" s="289"/>
      <c r="T127" s="289"/>
      <c r="U127" s="289"/>
      <c r="V127" s="289"/>
      <c r="W127" s="289"/>
      <c r="X127" s="289"/>
      <c r="Y127" s="420"/>
      <c r="Z127" s="404"/>
      <c r="AA127" s="404"/>
      <c r="AB127" s="404"/>
      <c r="AC127" s="290">
        <f>SUM(Y127:AB127)</f>
        <v>0</v>
      </c>
    </row>
    <row r="128" spans="1:29" ht="15.5" hidden="1" outlineLevel="1">
      <c r="B128" s="288" t="s">
        <v>265</v>
      </c>
      <c r="C128" s="285" t="s">
        <v>575</v>
      </c>
      <c r="D128" s="289"/>
      <c r="E128" s="289"/>
      <c r="F128" s="289"/>
      <c r="G128" s="289"/>
      <c r="H128" s="289"/>
      <c r="I128" s="289"/>
      <c r="J128" s="289"/>
      <c r="K128" s="289"/>
      <c r="L128" s="289"/>
      <c r="M128" s="289"/>
      <c r="N128" s="289">
        <f>N127</f>
        <v>12</v>
      </c>
      <c r="O128" s="289"/>
      <c r="P128" s="289"/>
      <c r="Q128" s="289"/>
      <c r="R128" s="289"/>
      <c r="S128" s="289"/>
      <c r="T128" s="289"/>
      <c r="U128" s="289"/>
      <c r="V128" s="289"/>
      <c r="W128" s="289"/>
      <c r="X128" s="289"/>
      <c r="Y128" s="405">
        <f>Y127</f>
        <v>0</v>
      </c>
      <c r="Z128" s="405">
        <f t="shared" ref="Z128" si="29">Z127</f>
        <v>0</v>
      </c>
      <c r="AA128" s="405">
        <f t="shared" ref="AA128" si="30">AA127</f>
        <v>0</v>
      </c>
      <c r="AB128" s="405">
        <f t="shared" ref="AB128" si="31">AB127</f>
        <v>0</v>
      </c>
      <c r="AC128" s="300"/>
    </row>
    <row r="129" spans="1:29" ht="15.5" hidden="1" outlineLevel="1">
      <c r="B129" s="288"/>
      <c r="C129" s="285"/>
      <c r="D129" s="285"/>
      <c r="E129" s="285"/>
      <c r="F129" s="285"/>
      <c r="G129" s="285"/>
      <c r="H129" s="285"/>
      <c r="I129" s="777"/>
      <c r="J129" s="285"/>
      <c r="K129" s="285"/>
      <c r="L129" s="285"/>
      <c r="M129" s="285"/>
      <c r="N129" s="285"/>
      <c r="O129" s="285"/>
      <c r="P129" s="285"/>
      <c r="Q129" s="285"/>
      <c r="R129" s="285"/>
      <c r="S129" s="285"/>
      <c r="T129" s="285"/>
      <c r="U129" s="285"/>
      <c r="V129" s="285"/>
      <c r="W129" s="285"/>
      <c r="X129" s="285"/>
      <c r="Y129" s="406"/>
      <c r="Z129" s="419"/>
      <c r="AA129" s="419"/>
      <c r="AB129" s="419"/>
      <c r="AC129" s="300"/>
    </row>
    <row r="130" spans="1:29" ht="46.5" hidden="1" outlineLevel="1">
      <c r="A130" s="515">
        <v>29</v>
      </c>
      <c r="B130" s="513" t="s">
        <v>120</v>
      </c>
      <c r="C130" s="285" t="s">
        <v>582</v>
      </c>
      <c r="D130" s="289"/>
      <c r="E130" s="289"/>
      <c r="F130" s="289"/>
      <c r="G130" s="289"/>
      <c r="H130" s="289"/>
      <c r="I130" s="289"/>
      <c r="J130" s="289"/>
      <c r="K130" s="289"/>
      <c r="L130" s="289"/>
      <c r="M130" s="289"/>
      <c r="N130" s="289">
        <v>3</v>
      </c>
      <c r="O130" s="289"/>
      <c r="P130" s="289"/>
      <c r="Q130" s="289"/>
      <c r="R130" s="289"/>
      <c r="S130" s="289"/>
      <c r="T130" s="289"/>
      <c r="U130" s="289"/>
      <c r="V130" s="289"/>
      <c r="W130" s="289"/>
      <c r="X130" s="289"/>
      <c r="Y130" s="420"/>
      <c r="Z130" s="404"/>
      <c r="AA130" s="404"/>
      <c r="AB130" s="404"/>
      <c r="AC130" s="290">
        <f>SUM(Y130:AB130)</f>
        <v>0</v>
      </c>
    </row>
    <row r="131" spans="1:29" ht="15.5" hidden="1" outlineLevel="1">
      <c r="B131" s="288" t="s">
        <v>265</v>
      </c>
      <c r="C131" s="285" t="s">
        <v>575</v>
      </c>
      <c r="D131" s="289"/>
      <c r="E131" s="289"/>
      <c r="F131" s="289"/>
      <c r="G131" s="289"/>
      <c r="H131" s="289"/>
      <c r="I131" s="289"/>
      <c r="J131" s="289"/>
      <c r="K131" s="289"/>
      <c r="L131" s="289"/>
      <c r="M131" s="289"/>
      <c r="N131" s="289">
        <f>N130</f>
        <v>3</v>
      </c>
      <c r="O131" s="289"/>
      <c r="P131" s="289"/>
      <c r="Q131" s="289"/>
      <c r="R131" s="289"/>
      <c r="S131" s="289"/>
      <c r="T131" s="289"/>
      <c r="U131" s="289"/>
      <c r="V131" s="289"/>
      <c r="W131" s="289"/>
      <c r="X131" s="289"/>
      <c r="Y131" s="405">
        <f>Y130</f>
        <v>0</v>
      </c>
      <c r="Z131" s="405">
        <f t="shared" ref="Z131" si="32">Z130</f>
        <v>0</v>
      </c>
      <c r="AA131" s="405">
        <f t="shared" ref="AA131" si="33">AA130</f>
        <v>0</v>
      </c>
      <c r="AB131" s="405">
        <f t="shared" ref="AB131" si="34">AB130</f>
        <v>0</v>
      </c>
      <c r="AC131" s="300"/>
    </row>
    <row r="132" spans="1:29" ht="15.5" hidden="1" outlineLevel="1">
      <c r="B132" s="288"/>
      <c r="C132" s="285"/>
      <c r="D132" s="285"/>
      <c r="E132" s="285"/>
      <c r="F132" s="285"/>
      <c r="G132" s="285"/>
      <c r="H132" s="285"/>
      <c r="I132" s="777"/>
      <c r="J132" s="285"/>
      <c r="K132" s="285"/>
      <c r="L132" s="285"/>
      <c r="M132" s="285"/>
      <c r="N132" s="285"/>
      <c r="O132" s="285"/>
      <c r="P132" s="285"/>
      <c r="Q132" s="285"/>
      <c r="R132" s="285"/>
      <c r="S132" s="285"/>
      <c r="T132" s="285"/>
      <c r="U132" s="285"/>
      <c r="V132" s="285"/>
      <c r="W132" s="285"/>
      <c r="X132" s="285"/>
      <c r="Y132" s="406"/>
      <c r="Z132" s="419"/>
      <c r="AA132" s="419"/>
      <c r="AB132" s="419"/>
      <c r="AC132" s="300"/>
    </row>
    <row r="133" spans="1:29" ht="31" hidden="1" outlineLevel="1">
      <c r="A133" s="515">
        <v>30</v>
      </c>
      <c r="B133" s="513" t="s">
        <v>121</v>
      </c>
      <c r="C133" s="285" t="s">
        <v>582</v>
      </c>
      <c r="D133" s="289"/>
      <c r="E133" s="289"/>
      <c r="F133" s="289"/>
      <c r="G133" s="289"/>
      <c r="H133" s="289"/>
      <c r="I133" s="289"/>
      <c r="J133" s="289"/>
      <c r="K133" s="289"/>
      <c r="L133" s="289"/>
      <c r="M133" s="289"/>
      <c r="N133" s="289">
        <v>12</v>
      </c>
      <c r="O133" s="289"/>
      <c r="P133" s="289"/>
      <c r="Q133" s="289"/>
      <c r="R133" s="289"/>
      <c r="S133" s="289"/>
      <c r="T133" s="289"/>
      <c r="U133" s="289"/>
      <c r="V133" s="289"/>
      <c r="W133" s="289"/>
      <c r="X133" s="289"/>
      <c r="Y133" s="420"/>
      <c r="Z133" s="404"/>
      <c r="AA133" s="404"/>
      <c r="AB133" s="404"/>
      <c r="AC133" s="290">
        <f>SUM(Y133:AB133)</f>
        <v>0</v>
      </c>
    </row>
    <row r="134" spans="1:29" ht="15.5" hidden="1" outlineLevel="1">
      <c r="B134" s="288" t="s">
        <v>265</v>
      </c>
      <c r="C134" s="285" t="s">
        <v>575</v>
      </c>
      <c r="D134" s="289"/>
      <c r="E134" s="289"/>
      <c r="F134" s="289"/>
      <c r="G134" s="289"/>
      <c r="H134" s="289"/>
      <c r="I134" s="289"/>
      <c r="J134" s="289"/>
      <c r="K134" s="289"/>
      <c r="L134" s="289"/>
      <c r="M134" s="289"/>
      <c r="N134" s="289">
        <f>N133</f>
        <v>12</v>
      </c>
      <c r="O134" s="289"/>
      <c r="P134" s="289"/>
      <c r="Q134" s="289"/>
      <c r="R134" s="289"/>
      <c r="S134" s="289"/>
      <c r="T134" s="289"/>
      <c r="U134" s="289"/>
      <c r="V134" s="289"/>
      <c r="W134" s="289"/>
      <c r="X134" s="289"/>
      <c r="Y134" s="405">
        <f>Y133</f>
        <v>0</v>
      </c>
      <c r="Z134" s="405">
        <f t="shared" ref="Z134" si="35">Z133</f>
        <v>0</v>
      </c>
      <c r="AA134" s="405">
        <f t="shared" ref="AA134" si="36">AA133</f>
        <v>0</v>
      </c>
      <c r="AB134" s="405">
        <f t="shared" ref="AB134" si="37">AB133</f>
        <v>0</v>
      </c>
      <c r="AC134" s="300"/>
    </row>
    <row r="135" spans="1:29" ht="15.5" hidden="1" outlineLevel="1">
      <c r="B135" s="288"/>
      <c r="C135" s="285"/>
      <c r="D135" s="285"/>
      <c r="E135" s="285"/>
      <c r="F135" s="285"/>
      <c r="G135" s="285"/>
      <c r="H135" s="285"/>
      <c r="I135" s="777"/>
      <c r="J135" s="285"/>
      <c r="K135" s="285"/>
      <c r="L135" s="285"/>
      <c r="M135" s="285"/>
      <c r="N135" s="285"/>
      <c r="O135" s="285"/>
      <c r="P135" s="285"/>
      <c r="Q135" s="285"/>
      <c r="R135" s="285"/>
      <c r="S135" s="285"/>
      <c r="T135" s="285"/>
      <c r="U135" s="285"/>
      <c r="V135" s="285"/>
      <c r="W135" s="285"/>
      <c r="X135" s="285"/>
      <c r="Y135" s="406"/>
      <c r="Z135" s="419"/>
      <c r="AA135" s="419"/>
      <c r="AB135" s="419"/>
      <c r="AC135" s="300"/>
    </row>
    <row r="136" spans="1:29" ht="31" hidden="1" outlineLevel="1">
      <c r="A136" s="515">
        <v>31</v>
      </c>
      <c r="B136" s="513" t="s">
        <v>122</v>
      </c>
      <c r="C136" s="285" t="s">
        <v>582</v>
      </c>
      <c r="D136" s="289"/>
      <c r="E136" s="289"/>
      <c r="F136" s="289"/>
      <c r="G136" s="289"/>
      <c r="H136" s="289"/>
      <c r="I136" s="289"/>
      <c r="J136" s="289"/>
      <c r="K136" s="289"/>
      <c r="L136" s="289"/>
      <c r="M136" s="289"/>
      <c r="N136" s="289">
        <v>12</v>
      </c>
      <c r="O136" s="289"/>
      <c r="P136" s="289"/>
      <c r="Q136" s="289"/>
      <c r="R136" s="289"/>
      <c r="S136" s="289"/>
      <c r="T136" s="289"/>
      <c r="U136" s="289"/>
      <c r="V136" s="289"/>
      <c r="W136" s="289"/>
      <c r="X136" s="289"/>
      <c r="Y136" s="420"/>
      <c r="Z136" s="404"/>
      <c r="AA136" s="404"/>
      <c r="AB136" s="404"/>
      <c r="AC136" s="290">
        <f>SUM(Y136:AB136)</f>
        <v>0</v>
      </c>
    </row>
    <row r="137" spans="1:29" ht="15.5" hidden="1" outlineLevel="1">
      <c r="B137" s="288" t="s">
        <v>265</v>
      </c>
      <c r="C137" s="285" t="s">
        <v>575</v>
      </c>
      <c r="D137" s="289"/>
      <c r="E137" s="289"/>
      <c r="F137" s="289"/>
      <c r="G137" s="289"/>
      <c r="H137" s="289"/>
      <c r="I137" s="289"/>
      <c r="J137" s="289"/>
      <c r="K137" s="289"/>
      <c r="L137" s="289"/>
      <c r="M137" s="289"/>
      <c r="N137" s="289">
        <f>N136</f>
        <v>12</v>
      </c>
      <c r="O137" s="289"/>
      <c r="P137" s="289"/>
      <c r="Q137" s="289"/>
      <c r="R137" s="289"/>
      <c r="S137" s="289"/>
      <c r="T137" s="289"/>
      <c r="U137" s="289"/>
      <c r="V137" s="289"/>
      <c r="W137" s="289"/>
      <c r="X137" s="289"/>
      <c r="Y137" s="405">
        <f>Y136</f>
        <v>0</v>
      </c>
      <c r="Z137" s="405">
        <f t="shared" ref="Z137" si="38">Z136</f>
        <v>0</v>
      </c>
      <c r="AA137" s="405">
        <f t="shared" ref="AA137" si="39">AA136</f>
        <v>0</v>
      </c>
      <c r="AB137" s="405">
        <f t="shared" ref="AB137" si="40">AB136</f>
        <v>0</v>
      </c>
      <c r="AC137" s="300"/>
    </row>
    <row r="138" spans="1:29" ht="15.5" hidden="1" outlineLevel="1">
      <c r="B138" s="513"/>
      <c r="C138" s="285"/>
      <c r="D138" s="285"/>
      <c r="E138" s="285"/>
      <c r="F138" s="285"/>
      <c r="G138" s="285"/>
      <c r="H138" s="285"/>
      <c r="I138" s="777"/>
      <c r="J138" s="285"/>
      <c r="K138" s="285"/>
      <c r="L138" s="285"/>
      <c r="M138" s="285"/>
      <c r="N138" s="285"/>
      <c r="O138" s="285"/>
      <c r="P138" s="285"/>
      <c r="Q138" s="285"/>
      <c r="R138" s="285"/>
      <c r="S138" s="285"/>
      <c r="T138" s="285"/>
      <c r="U138" s="285"/>
      <c r="V138" s="285"/>
      <c r="W138" s="285"/>
      <c r="X138" s="285"/>
      <c r="Y138" s="406"/>
      <c r="Z138" s="419"/>
      <c r="AA138" s="419"/>
      <c r="AB138" s="419"/>
      <c r="AC138" s="300"/>
    </row>
    <row r="139" spans="1:29" ht="15.75" hidden="1" customHeight="1" outlineLevel="1">
      <c r="A139" s="515">
        <v>32</v>
      </c>
      <c r="B139" s="513" t="s">
        <v>123</v>
      </c>
      <c r="C139" s="285" t="s">
        <v>582</v>
      </c>
      <c r="D139" s="289"/>
      <c r="E139" s="289"/>
      <c r="F139" s="289"/>
      <c r="G139" s="289"/>
      <c r="H139" s="289"/>
      <c r="I139" s="289"/>
      <c r="J139" s="289"/>
      <c r="K139" s="289"/>
      <c r="L139" s="289"/>
      <c r="M139" s="289"/>
      <c r="N139" s="289">
        <v>12</v>
      </c>
      <c r="O139" s="289"/>
      <c r="P139" s="289"/>
      <c r="Q139" s="289"/>
      <c r="R139" s="289"/>
      <c r="S139" s="289"/>
      <c r="T139" s="289"/>
      <c r="U139" s="289"/>
      <c r="V139" s="289"/>
      <c r="W139" s="289"/>
      <c r="X139" s="289"/>
      <c r="Y139" s="420"/>
      <c r="Z139" s="404"/>
      <c r="AA139" s="404"/>
      <c r="AB139" s="404"/>
      <c r="AC139" s="290">
        <f>SUM(Y139:AB139)</f>
        <v>0</v>
      </c>
    </row>
    <row r="140" spans="1:29" ht="15.5" hidden="1" outlineLevel="1">
      <c r="B140" s="288" t="s">
        <v>265</v>
      </c>
      <c r="C140" s="285" t="s">
        <v>575</v>
      </c>
      <c r="D140" s="289"/>
      <c r="E140" s="289"/>
      <c r="F140" s="289"/>
      <c r="G140" s="289"/>
      <c r="H140" s="289"/>
      <c r="I140" s="289"/>
      <c r="J140" s="289"/>
      <c r="K140" s="289"/>
      <c r="L140" s="289"/>
      <c r="M140" s="289"/>
      <c r="N140" s="289">
        <f>N139</f>
        <v>12</v>
      </c>
      <c r="O140" s="289"/>
      <c r="P140" s="289"/>
      <c r="Q140" s="289"/>
      <c r="R140" s="289"/>
      <c r="S140" s="289"/>
      <c r="T140" s="289"/>
      <c r="U140" s="289"/>
      <c r="V140" s="289"/>
      <c r="W140" s="289"/>
      <c r="X140" s="289"/>
      <c r="Y140" s="405">
        <f>Y139</f>
        <v>0</v>
      </c>
      <c r="Z140" s="405">
        <f t="shared" ref="Z140" si="41">Z139</f>
        <v>0</v>
      </c>
      <c r="AA140" s="405">
        <f t="shared" ref="AA140" si="42">AA139</f>
        <v>0</v>
      </c>
      <c r="AB140" s="405">
        <f t="shared" ref="AB140" si="43">AB139</f>
        <v>0</v>
      </c>
      <c r="AC140" s="300"/>
    </row>
    <row r="141" spans="1:29" ht="15.5" hidden="1" outlineLevel="1">
      <c r="B141" s="513"/>
      <c r="C141" s="285"/>
      <c r="D141" s="285"/>
      <c r="E141" s="285"/>
      <c r="F141" s="285"/>
      <c r="G141" s="285"/>
      <c r="H141" s="285"/>
      <c r="I141" s="777"/>
      <c r="J141" s="285"/>
      <c r="K141" s="285"/>
      <c r="L141" s="285"/>
      <c r="M141" s="285"/>
      <c r="N141" s="285"/>
      <c r="O141" s="285"/>
      <c r="P141" s="285"/>
      <c r="Q141" s="285"/>
      <c r="R141" s="285"/>
      <c r="S141" s="285"/>
      <c r="T141" s="285"/>
      <c r="U141" s="285"/>
      <c r="V141" s="285"/>
      <c r="W141" s="285"/>
      <c r="X141" s="285"/>
      <c r="Y141" s="406"/>
      <c r="Z141" s="419"/>
      <c r="AA141" s="419"/>
      <c r="AB141" s="419"/>
      <c r="AC141" s="300"/>
    </row>
    <row r="142" spans="1:29" ht="15.5" hidden="1" outlineLevel="1">
      <c r="B142" s="282" t="s">
        <v>499</v>
      </c>
      <c r="C142" s="285"/>
      <c r="D142" s="285"/>
      <c r="E142" s="285"/>
      <c r="F142" s="285"/>
      <c r="G142" s="285"/>
      <c r="H142" s="285"/>
      <c r="I142" s="777"/>
      <c r="J142" s="285"/>
      <c r="K142" s="285"/>
      <c r="L142" s="285"/>
      <c r="M142" s="285"/>
      <c r="N142" s="285"/>
      <c r="O142" s="285"/>
      <c r="P142" s="285"/>
      <c r="Q142" s="285"/>
      <c r="R142" s="285"/>
      <c r="S142" s="285"/>
      <c r="T142" s="285"/>
      <c r="U142" s="285"/>
      <c r="V142" s="285"/>
      <c r="W142" s="285"/>
      <c r="X142" s="285"/>
      <c r="Y142" s="406"/>
      <c r="Z142" s="419"/>
      <c r="AA142" s="419"/>
      <c r="AB142" s="419"/>
      <c r="AC142" s="300"/>
    </row>
    <row r="143" spans="1:29" ht="31" hidden="1" outlineLevel="1">
      <c r="A143" s="515">
        <v>33</v>
      </c>
      <c r="B143" s="513" t="s">
        <v>124</v>
      </c>
      <c r="C143" s="285" t="s">
        <v>582</v>
      </c>
      <c r="D143" s="289"/>
      <c r="E143" s="289"/>
      <c r="F143" s="289"/>
      <c r="G143" s="289"/>
      <c r="H143" s="289"/>
      <c r="I143" s="289"/>
      <c r="J143" s="289"/>
      <c r="K143" s="289"/>
      <c r="L143" s="289"/>
      <c r="M143" s="289"/>
      <c r="N143" s="289">
        <v>0</v>
      </c>
      <c r="O143" s="289"/>
      <c r="P143" s="289"/>
      <c r="Q143" s="289"/>
      <c r="R143" s="289"/>
      <c r="S143" s="289"/>
      <c r="T143" s="289"/>
      <c r="U143" s="289"/>
      <c r="V143" s="289"/>
      <c r="W143" s="289"/>
      <c r="X143" s="289"/>
      <c r="Y143" s="420"/>
      <c r="Z143" s="404"/>
      <c r="AA143" s="404"/>
      <c r="AB143" s="404"/>
      <c r="AC143" s="290">
        <f>SUM(Y143:AB143)</f>
        <v>0</v>
      </c>
    </row>
    <row r="144" spans="1:29" ht="15.5" hidden="1" outlineLevel="1">
      <c r="B144" s="288" t="s">
        <v>265</v>
      </c>
      <c r="C144" s="285" t="s">
        <v>575</v>
      </c>
      <c r="D144" s="289"/>
      <c r="E144" s="289"/>
      <c r="F144" s="289"/>
      <c r="G144" s="289"/>
      <c r="H144" s="289"/>
      <c r="I144" s="289"/>
      <c r="J144" s="289"/>
      <c r="K144" s="289"/>
      <c r="L144" s="289"/>
      <c r="M144" s="289"/>
      <c r="N144" s="289">
        <f>N143</f>
        <v>0</v>
      </c>
      <c r="O144" s="289"/>
      <c r="P144" s="289"/>
      <c r="Q144" s="289"/>
      <c r="R144" s="289"/>
      <c r="S144" s="289"/>
      <c r="T144" s="289"/>
      <c r="U144" s="289"/>
      <c r="V144" s="289"/>
      <c r="W144" s="289"/>
      <c r="X144" s="289"/>
      <c r="Y144" s="405">
        <f>Y143</f>
        <v>0</v>
      </c>
      <c r="Z144" s="405">
        <f t="shared" ref="Z144" si="44">Z143</f>
        <v>0</v>
      </c>
      <c r="AA144" s="405">
        <f t="shared" ref="AA144" si="45">AA143</f>
        <v>0</v>
      </c>
      <c r="AB144" s="405">
        <f t="shared" ref="AB144" si="46">AB143</f>
        <v>0</v>
      </c>
      <c r="AC144" s="300"/>
    </row>
    <row r="145" spans="1:29" ht="15.5" hidden="1" outlineLevel="1">
      <c r="B145" s="513"/>
      <c r="C145" s="285"/>
      <c r="D145" s="285"/>
      <c r="E145" s="285"/>
      <c r="F145" s="285"/>
      <c r="G145" s="285"/>
      <c r="H145" s="285"/>
      <c r="I145" s="777"/>
      <c r="J145" s="285"/>
      <c r="K145" s="285"/>
      <c r="L145" s="285"/>
      <c r="M145" s="285"/>
      <c r="N145" s="285"/>
      <c r="O145" s="285"/>
      <c r="P145" s="285"/>
      <c r="Q145" s="285"/>
      <c r="R145" s="285"/>
      <c r="S145" s="285"/>
      <c r="T145" s="285"/>
      <c r="U145" s="285"/>
      <c r="V145" s="285"/>
      <c r="W145" s="285"/>
      <c r="X145" s="285"/>
      <c r="Y145" s="406"/>
      <c r="Z145" s="419"/>
      <c r="AA145" s="419"/>
      <c r="AB145" s="419"/>
      <c r="AC145" s="300"/>
    </row>
    <row r="146" spans="1:29" ht="31" hidden="1" outlineLevel="1">
      <c r="A146" s="515">
        <v>34</v>
      </c>
      <c r="B146" s="513" t="s">
        <v>125</v>
      </c>
      <c r="C146" s="285" t="s">
        <v>582</v>
      </c>
      <c r="D146" s="289"/>
      <c r="E146" s="289"/>
      <c r="F146" s="289"/>
      <c r="G146" s="289"/>
      <c r="H146" s="289"/>
      <c r="I146" s="289"/>
      <c r="J146" s="289"/>
      <c r="K146" s="289"/>
      <c r="L146" s="289"/>
      <c r="M146" s="289"/>
      <c r="N146" s="289">
        <v>0</v>
      </c>
      <c r="O146" s="289"/>
      <c r="P146" s="289"/>
      <c r="Q146" s="289"/>
      <c r="R146" s="289"/>
      <c r="S146" s="289"/>
      <c r="T146" s="289"/>
      <c r="U146" s="289"/>
      <c r="V146" s="289"/>
      <c r="W146" s="289"/>
      <c r="X146" s="289"/>
      <c r="Y146" s="420"/>
      <c r="Z146" s="404"/>
      <c r="AA146" s="404"/>
      <c r="AB146" s="404"/>
      <c r="AC146" s="290">
        <f>SUM(Y146:AB146)</f>
        <v>0</v>
      </c>
    </row>
    <row r="147" spans="1:29" ht="15.5" hidden="1" outlineLevel="1">
      <c r="B147" s="288" t="s">
        <v>265</v>
      </c>
      <c r="C147" s="285" t="s">
        <v>575</v>
      </c>
      <c r="D147" s="289"/>
      <c r="E147" s="289"/>
      <c r="F147" s="289"/>
      <c r="G147" s="289"/>
      <c r="H147" s="289"/>
      <c r="I147" s="289"/>
      <c r="J147" s="289"/>
      <c r="K147" s="289"/>
      <c r="L147" s="289"/>
      <c r="M147" s="289"/>
      <c r="N147" s="289">
        <f>N146</f>
        <v>0</v>
      </c>
      <c r="O147" s="289"/>
      <c r="P147" s="289"/>
      <c r="Q147" s="289"/>
      <c r="R147" s="289"/>
      <c r="S147" s="289"/>
      <c r="T147" s="289"/>
      <c r="U147" s="289"/>
      <c r="V147" s="289"/>
      <c r="W147" s="289"/>
      <c r="X147" s="289"/>
      <c r="Y147" s="405">
        <f>Y146</f>
        <v>0</v>
      </c>
      <c r="Z147" s="405">
        <f t="shared" ref="Z147" si="47">Z146</f>
        <v>0</v>
      </c>
      <c r="AA147" s="405">
        <f t="shared" ref="AA147" si="48">AA146</f>
        <v>0</v>
      </c>
      <c r="AB147" s="405">
        <f t="shared" ref="AB147" si="49">AB146</f>
        <v>0</v>
      </c>
      <c r="AC147" s="300"/>
    </row>
    <row r="148" spans="1:29" ht="15.5" hidden="1" outlineLevel="1">
      <c r="B148" s="513"/>
      <c r="C148" s="285"/>
      <c r="D148" s="285"/>
      <c r="E148" s="285"/>
      <c r="F148" s="285"/>
      <c r="G148" s="285"/>
      <c r="H148" s="285"/>
      <c r="I148" s="777"/>
      <c r="J148" s="285"/>
      <c r="K148" s="285"/>
      <c r="L148" s="285"/>
      <c r="M148" s="285"/>
      <c r="N148" s="285"/>
      <c r="O148" s="285"/>
      <c r="P148" s="285"/>
      <c r="Q148" s="285"/>
      <c r="R148" s="285"/>
      <c r="S148" s="285"/>
      <c r="T148" s="285"/>
      <c r="U148" s="285"/>
      <c r="V148" s="285"/>
      <c r="W148" s="285"/>
      <c r="X148" s="285"/>
      <c r="Y148" s="406"/>
      <c r="Z148" s="419"/>
      <c r="AA148" s="419"/>
      <c r="AB148" s="419"/>
      <c r="AC148" s="300"/>
    </row>
    <row r="149" spans="1:29" ht="31" hidden="1" outlineLevel="1">
      <c r="A149" s="515">
        <v>35</v>
      </c>
      <c r="B149" s="513" t="s">
        <v>126</v>
      </c>
      <c r="C149" s="285" t="s">
        <v>582</v>
      </c>
      <c r="D149" s="289"/>
      <c r="E149" s="289"/>
      <c r="F149" s="289"/>
      <c r="G149" s="289"/>
      <c r="H149" s="289"/>
      <c r="I149" s="289"/>
      <c r="J149" s="289"/>
      <c r="K149" s="289"/>
      <c r="L149" s="289"/>
      <c r="M149" s="289"/>
      <c r="N149" s="289">
        <v>0</v>
      </c>
      <c r="O149" s="289"/>
      <c r="P149" s="289"/>
      <c r="Q149" s="289"/>
      <c r="R149" s="289"/>
      <c r="S149" s="289"/>
      <c r="T149" s="289"/>
      <c r="U149" s="289"/>
      <c r="V149" s="289"/>
      <c r="W149" s="289"/>
      <c r="X149" s="289"/>
      <c r="Y149" s="420"/>
      <c r="Z149" s="404"/>
      <c r="AA149" s="404"/>
      <c r="AB149" s="404"/>
      <c r="AC149" s="290">
        <f>SUM(Y149:AB149)</f>
        <v>0</v>
      </c>
    </row>
    <row r="150" spans="1:29" ht="15.5" hidden="1" outlineLevel="1">
      <c r="B150" s="288" t="s">
        <v>265</v>
      </c>
      <c r="C150" s="285" t="s">
        <v>575</v>
      </c>
      <c r="D150" s="289"/>
      <c r="E150" s="289"/>
      <c r="F150" s="289"/>
      <c r="G150" s="289"/>
      <c r="H150" s="289"/>
      <c r="I150" s="289"/>
      <c r="J150" s="289"/>
      <c r="K150" s="289"/>
      <c r="L150" s="289"/>
      <c r="M150" s="289"/>
      <c r="N150" s="289">
        <f>N149</f>
        <v>0</v>
      </c>
      <c r="O150" s="289"/>
      <c r="P150" s="289"/>
      <c r="Q150" s="289"/>
      <c r="R150" s="289"/>
      <c r="S150" s="289"/>
      <c r="T150" s="289"/>
      <c r="U150" s="289"/>
      <c r="V150" s="289"/>
      <c r="W150" s="289"/>
      <c r="X150" s="289"/>
      <c r="Y150" s="405">
        <f>Y149</f>
        <v>0</v>
      </c>
      <c r="Z150" s="405">
        <f t="shared" ref="Z150" si="50">Z149</f>
        <v>0</v>
      </c>
      <c r="AA150" s="405">
        <f t="shared" ref="AA150" si="51">AA149</f>
        <v>0</v>
      </c>
      <c r="AB150" s="405">
        <f t="shared" ref="AB150" si="52">AB149</f>
        <v>0</v>
      </c>
      <c r="AC150" s="300"/>
    </row>
    <row r="151" spans="1:29" ht="15.5" hidden="1" outlineLevel="1">
      <c r="B151" s="288"/>
      <c r="C151" s="285"/>
      <c r="D151" s="285"/>
      <c r="E151" s="285"/>
      <c r="F151" s="285"/>
      <c r="G151" s="285"/>
      <c r="H151" s="285"/>
      <c r="I151" s="777"/>
      <c r="J151" s="285"/>
      <c r="K151" s="285"/>
      <c r="L151" s="285"/>
      <c r="M151" s="285"/>
      <c r="N151" s="285"/>
      <c r="O151" s="285"/>
      <c r="P151" s="285"/>
      <c r="Q151" s="285"/>
      <c r="R151" s="285"/>
      <c r="S151" s="285"/>
      <c r="T151" s="285"/>
      <c r="U151" s="285"/>
      <c r="V151" s="285"/>
      <c r="W151" s="285"/>
      <c r="X151" s="285"/>
      <c r="Y151" s="406"/>
      <c r="Z151" s="419"/>
      <c r="AA151" s="419"/>
      <c r="AB151" s="419"/>
      <c r="AC151" s="300"/>
    </row>
    <row r="152" spans="1:29" ht="15.5" hidden="1" outlineLevel="1">
      <c r="B152" s="282" t="s">
        <v>500</v>
      </c>
      <c r="C152" s="285"/>
      <c r="D152" s="285"/>
      <c r="E152" s="285"/>
      <c r="F152" s="285"/>
      <c r="G152" s="285"/>
      <c r="H152" s="285"/>
      <c r="I152" s="777"/>
      <c r="J152" s="285"/>
      <c r="K152" s="285"/>
      <c r="L152" s="285"/>
      <c r="M152" s="285"/>
      <c r="N152" s="285"/>
      <c r="O152" s="285"/>
      <c r="P152" s="285"/>
      <c r="Q152" s="285"/>
      <c r="R152" s="285"/>
      <c r="S152" s="285"/>
      <c r="T152" s="285"/>
      <c r="U152" s="285"/>
      <c r="V152" s="285"/>
      <c r="W152" s="285"/>
      <c r="X152" s="285"/>
      <c r="Y152" s="406"/>
      <c r="Z152" s="419"/>
      <c r="AA152" s="419"/>
      <c r="AB152" s="419"/>
      <c r="AC152" s="300"/>
    </row>
    <row r="153" spans="1:29" ht="62" hidden="1" outlineLevel="1">
      <c r="A153" s="515">
        <v>36</v>
      </c>
      <c r="B153" s="513" t="s">
        <v>127</v>
      </c>
      <c r="C153" s="285" t="s">
        <v>582</v>
      </c>
      <c r="D153" s="289"/>
      <c r="E153" s="289"/>
      <c r="F153" s="289"/>
      <c r="G153" s="289"/>
      <c r="H153" s="289"/>
      <c r="I153" s="289"/>
      <c r="J153" s="289"/>
      <c r="K153" s="289"/>
      <c r="L153" s="289"/>
      <c r="M153" s="289"/>
      <c r="N153" s="289">
        <v>12</v>
      </c>
      <c r="O153" s="289"/>
      <c r="P153" s="289"/>
      <c r="Q153" s="289"/>
      <c r="R153" s="289"/>
      <c r="S153" s="289"/>
      <c r="T153" s="289"/>
      <c r="U153" s="289"/>
      <c r="V153" s="289"/>
      <c r="W153" s="289"/>
      <c r="X153" s="289"/>
      <c r="Y153" s="420"/>
      <c r="Z153" s="404"/>
      <c r="AA153" s="404"/>
      <c r="AB153" s="404"/>
      <c r="AC153" s="290">
        <f>SUM(Y153:AB153)</f>
        <v>0</v>
      </c>
    </row>
    <row r="154" spans="1:29" ht="15.5" hidden="1" outlineLevel="1">
      <c r="B154" s="288" t="s">
        <v>265</v>
      </c>
      <c r="C154" s="285" t="s">
        <v>575</v>
      </c>
      <c r="D154" s="289"/>
      <c r="E154" s="289"/>
      <c r="F154" s="289"/>
      <c r="G154" s="289"/>
      <c r="H154" s="289"/>
      <c r="I154" s="289"/>
      <c r="J154" s="289"/>
      <c r="K154" s="289"/>
      <c r="L154" s="289"/>
      <c r="M154" s="289"/>
      <c r="N154" s="289">
        <f>N153</f>
        <v>12</v>
      </c>
      <c r="O154" s="289"/>
      <c r="P154" s="289"/>
      <c r="Q154" s="289"/>
      <c r="R154" s="289"/>
      <c r="S154" s="289"/>
      <c r="T154" s="289"/>
      <c r="U154" s="289"/>
      <c r="V154" s="289"/>
      <c r="W154" s="289"/>
      <c r="X154" s="289"/>
      <c r="Y154" s="405">
        <f>Y153</f>
        <v>0</v>
      </c>
      <c r="Z154" s="405">
        <f t="shared" ref="Z154" si="53">Z153</f>
        <v>0</v>
      </c>
      <c r="AA154" s="405">
        <f t="shared" ref="AA154" si="54">AA153</f>
        <v>0</v>
      </c>
      <c r="AB154" s="405">
        <f t="shared" ref="AB154" si="55">AB153</f>
        <v>0</v>
      </c>
      <c r="AC154" s="300"/>
    </row>
    <row r="155" spans="1:29" ht="15.5" hidden="1" outlineLevel="1">
      <c r="B155" s="513"/>
      <c r="C155" s="285"/>
      <c r="D155" s="285"/>
      <c r="E155" s="285"/>
      <c r="F155" s="285"/>
      <c r="G155" s="285"/>
      <c r="H155" s="285"/>
      <c r="I155" s="777"/>
      <c r="J155" s="285"/>
      <c r="K155" s="285"/>
      <c r="L155" s="285"/>
      <c r="M155" s="285"/>
      <c r="N155" s="285"/>
      <c r="O155" s="285"/>
      <c r="P155" s="285"/>
      <c r="Q155" s="285"/>
      <c r="R155" s="285"/>
      <c r="S155" s="285"/>
      <c r="T155" s="285"/>
      <c r="U155" s="285"/>
      <c r="V155" s="285"/>
      <c r="W155" s="285"/>
      <c r="X155" s="285"/>
      <c r="Y155" s="406"/>
      <c r="Z155" s="419"/>
      <c r="AA155" s="419"/>
      <c r="AB155" s="419"/>
      <c r="AC155" s="300"/>
    </row>
    <row r="156" spans="1:29" ht="31" hidden="1" outlineLevel="1">
      <c r="A156" s="515">
        <v>37</v>
      </c>
      <c r="B156" s="513" t="s">
        <v>128</v>
      </c>
      <c r="C156" s="285" t="s">
        <v>582</v>
      </c>
      <c r="D156" s="289"/>
      <c r="E156" s="289"/>
      <c r="F156" s="289"/>
      <c r="G156" s="289"/>
      <c r="H156" s="289"/>
      <c r="I156" s="289"/>
      <c r="J156" s="289"/>
      <c r="K156" s="289"/>
      <c r="L156" s="289"/>
      <c r="M156" s="289"/>
      <c r="N156" s="289">
        <v>12</v>
      </c>
      <c r="O156" s="289"/>
      <c r="P156" s="289"/>
      <c r="Q156" s="289"/>
      <c r="R156" s="289"/>
      <c r="S156" s="289"/>
      <c r="T156" s="289"/>
      <c r="U156" s="289"/>
      <c r="V156" s="289"/>
      <c r="W156" s="289"/>
      <c r="X156" s="289"/>
      <c r="Y156" s="420"/>
      <c r="Z156" s="404"/>
      <c r="AA156" s="404"/>
      <c r="AB156" s="404"/>
      <c r="AC156" s="290">
        <f>SUM(Y156:AB156)</f>
        <v>0</v>
      </c>
    </row>
    <row r="157" spans="1:29" ht="15.5" hidden="1" outlineLevel="1">
      <c r="B157" s="288" t="s">
        <v>265</v>
      </c>
      <c r="C157" s="285" t="s">
        <v>575</v>
      </c>
      <c r="D157" s="289"/>
      <c r="E157" s="289"/>
      <c r="F157" s="289"/>
      <c r="G157" s="289"/>
      <c r="H157" s="289"/>
      <c r="I157" s="289"/>
      <c r="J157" s="289"/>
      <c r="K157" s="289"/>
      <c r="L157" s="289"/>
      <c r="M157" s="289"/>
      <c r="N157" s="289">
        <f>N156</f>
        <v>12</v>
      </c>
      <c r="O157" s="289"/>
      <c r="P157" s="289"/>
      <c r="Q157" s="289"/>
      <c r="R157" s="289"/>
      <c r="S157" s="289"/>
      <c r="T157" s="289"/>
      <c r="U157" s="289"/>
      <c r="V157" s="289"/>
      <c r="W157" s="289"/>
      <c r="X157" s="289"/>
      <c r="Y157" s="405">
        <f>Y156</f>
        <v>0</v>
      </c>
      <c r="Z157" s="405">
        <f t="shared" ref="Z157" si="56">Z156</f>
        <v>0</v>
      </c>
      <c r="AA157" s="405">
        <f t="shared" ref="AA157" si="57">AA156</f>
        <v>0</v>
      </c>
      <c r="AB157" s="405">
        <f t="shared" ref="AB157" si="58">AB156</f>
        <v>0</v>
      </c>
      <c r="AC157" s="300"/>
    </row>
    <row r="158" spans="1:29" ht="15.5" hidden="1" outlineLevel="1">
      <c r="B158" s="513"/>
      <c r="C158" s="285"/>
      <c r="D158" s="285"/>
      <c r="E158" s="285"/>
      <c r="F158" s="285"/>
      <c r="G158" s="285"/>
      <c r="H158" s="285"/>
      <c r="I158" s="777"/>
      <c r="J158" s="285"/>
      <c r="K158" s="285"/>
      <c r="L158" s="285"/>
      <c r="M158" s="285"/>
      <c r="N158" s="285"/>
      <c r="O158" s="285"/>
      <c r="P158" s="285"/>
      <c r="Q158" s="285"/>
      <c r="R158" s="285"/>
      <c r="S158" s="285"/>
      <c r="T158" s="285"/>
      <c r="U158" s="285"/>
      <c r="V158" s="285"/>
      <c r="W158" s="285"/>
      <c r="X158" s="285"/>
      <c r="Y158" s="406"/>
      <c r="Z158" s="419"/>
      <c r="AA158" s="419"/>
      <c r="AB158" s="419"/>
      <c r="AC158" s="300"/>
    </row>
    <row r="159" spans="1:29" ht="31" hidden="1" outlineLevel="1">
      <c r="A159" s="515">
        <v>38</v>
      </c>
      <c r="B159" s="513" t="s">
        <v>129</v>
      </c>
      <c r="C159" s="285" t="s">
        <v>582</v>
      </c>
      <c r="D159" s="289"/>
      <c r="E159" s="289"/>
      <c r="F159" s="289"/>
      <c r="G159" s="289"/>
      <c r="H159" s="289"/>
      <c r="I159" s="289"/>
      <c r="J159" s="289"/>
      <c r="K159" s="289"/>
      <c r="L159" s="289"/>
      <c r="M159" s="289"/>
      <c r="N159" s="289">
        <v>12</v>
      </c>
      <c r="O159" s="289"/>
      <c r="P159" s="289"/>
      <c r="Q159" s="289"/>
      <c r="R159" s="289"/>
      <c r="S159" s="289"/>
      <c r="T159" s="289"/>
      <c r="U159" s="289"/>
      <c r="V159" s="289"/>
      <c r="W159" s="289"/>
      <c r="X159" s="289"/>
      <c r="Y159" s="420"/>
      <c r="Z159" s="404"/>
      <c r="AA159" s="404"/>
      <c r="AB159" s="404"/>
      <c r="AC159" s="290">
        <f>SUM(Y159:AB159)</f>
        <v>0</v>
      </c>
    </row>
    <row r="160" spans="1:29" ht="15.5" hidden="1" outlineLevel="1">
      <c r="B160" s="288" t="s">
        <v>265</v>
      </c>
      <c r="C160" s="285" t="s">
        <v>575</v>
      </c>
      <c r="D160" s="289"/>
      <c r="E160" s="289"/>
      <c r="F160" s="289"/>
      <c r="G160" s="289"/>
      <c r="H160" s="289"/>
      <c r="I160" s="289"/>
      <c r="J160" s="289"/>
      <c r="K160" s="289"/>
      <c r="L160" s="289"/>
      <c r="M160" s="289"/>
      <c r="N160" s="289">
        <f>N159</f>
        <v>12</v>
      </c>
      <c r="O160" s="289"/>
      <c r="P160" s="289"/>
      <c r="Q160" s="289"/>
      <c r="R160" s="289"/>
      <c r="S160" s="289"/>
      <c r="T160" s="289"/>
      <c r="U160" s="289"/>
      <c r="V160" s="289"/>
      <c r="W160" s="289"/>
      <c r="X160" s="289"/>
      <c r="Y160" s="405">
        <f>Y159</f>
        <v>0</v>
      </c>
      <c r="Z160" s="405">
        <f t="shared" ref="Z160" si="59">Z159</f>
        <v>0</v>
      </c>
      <c r="AA160" s="405">
        <f t="shared" ref="AA160" si="60">AA159</f>
        <v>0</v>
      </c>
      <c r="AB160" s="405">
        <f t="shared" ref="AB160" si="61">AB159</f>
        <v>0</v>
      </c>
      <c r="AC160" s="300"/>
    </row>
    <row r="161" spans="1:29" ht="15.5" hidden="1" outlineLevel="1">
      <c r="B161" s="513"/>
      <c r="C161" s="285"/>
      <c r="D161" s="285"/>
      <c r="E161" s="285"/>
      <c r="F161" s="285"/>
      <c r="G161" s="285"/>
      <c r="H161" s="285"/>
      <c r="I161" s="777"/>
      <c r="J161" s="285"/>
      <c r="K161" s="285"/>
      <c r="L161" s="285"/>
      <c r="M161" s="285"/>
      <c r="N161" s="285"/>
      <c r="O161" s="285"/>
      <c r="P161" s="285"/>
      <c r="Q161" s="285"/>
      <c r="R161" s="285"/>
      <c r="S161" s="285"/>
      <c r="T161" s="285"/>
      <c r="U161" s="285"/>
      <c r="V161" s="285"/>
      <c r="W161" s="285"/>
      <c r="X161" s="285"/>
      <c r="Y161" s="406"/>
      <c r="Z161" s="419"/>
      <c r="AA161" s="419"/>
      <c r="AB161" s="419"/>
      <c r="AC161" s="300"/>
    </row>
    <row r="162" spans="1:29" ht="31" hidden="1" outlineLevel="1">
      <c r="A162" s="515">
        <v>39</v>
      </c>
      <c r="B162" s="513" t="s">
        <v>130</v>
      </c>
      <c r="C162" s="285" t="s">
        <v>582</v>
      </c>
      <c r="D162" s="289"/>
      <c r="E162" s="289"/>
      <c r="F162" s="289"/>
      <c r="G162" s="289"/>
      <c r="H162" s="289"/>
      <c r="I162" s="289"/>
      <c r="J162" s="289"/>
      <c r="K162" s="289"/>
      <c r="L162" s="289"/>
      <c r="M162" s="289"/>
      <c r="N162" s="289">
        <v>12</v>
      </c>
      <c r="O162" s="289"/>
      <c r="P162" s="289"/>
      <c r="Q162" s="289"/>
      <c r="R162" s="289"/>
      <c r="S162" s="289"/>
      <c r="T162" s="289"/>
      <c r="U162" s="289"/>
      <c r="V162" s="289"/>
      <c r="W162" s="289"/>
      <c r="X162" s="289"/>
      <c r="Y162" s="420"/>
      <c r="Z162" s="404"/>
      <c r="AA162" s="404"/>
      <c r="AB162" s="404"/>
      <c r="AC162" s="290">
        <f>SUM(Y162:AB162)</f>
        <v>0</v>
      </c>
    </row>
    <row r="163" spans="1:29" ht="15.5" hidden="1" outlineLevel="1">
      <c r="B163" s="288" t="s">
        <v>265</v>
      </c>
      <c r="C163" s="285" t="s">
        <v>575</v>
      </c>
      <c r="D163" s="289"/>
      <c r="E163" s="289"/>
      <c r="F163" s="289"/>
      <c r="G163" s="289"/>
      <c r="H163" s="289"/>
      <c r="I163" s="289"/>
      <c r="J163" s="289"/>
      <c r="K163" s="289"/>
      <c r="L163" s="289"/>
      <c r="M163" s="289"/>
      <c r="N163" s="289">
        <f>N162</f>
        <v>12</v>
      </c>
      <c r="O163" s="289"/>
      <c r="P163" s="289"/>
      <c r="Q163" s="289"/>
      <c r="R163" s="289"/>
      <c r="S163" s="289"/>
      <c r="T163" s="289"/>
      <c r="U163" s="289"/>
      <c r="V163" s="289"/>
      <c r="W163" s="289"/>
      <c r="X163" s="289"/>
      <c r="Y163" s="405">
        <f>Y162</f>
        <v>0</v>
      </c>
      <c r="Z163" s="405">
        <f t="shared" ref="Z163" si="62">Z162</f>
        <v>0</v>
      </c>
      <c r="AA163" s="405">
        <f t="shared" ref="AA163" si="63">AA162</f>
        <v>0</v>
      </c>
      <c r="AB163" s="405">
        <f t="shared" ref="AB163" si="64">AB162</f>
        <v>0</v>
      </c>
      <c r="AC163" s="300"/>
    </row>
    <row r="164" spans="1:29" ht="15.5" hidden="1" outlineLevel="1">
      <c r="B164" s="513"/>
      <c r="C164" s="285"/>
      <c r="D164" s="285"/>
      <c r="E164" s="285"/>
      <c r="F164" s="285"/>
      <c r="G164" s="285"/>
      <c r="H164" s="285"/>
      <c r="I164" s="777"/>
      <c r="J164" s="285"/>
      <c r="K164" s="285"/>
      <c r="L164" s="285"/>
      <c r="M164" s="285"/>
      <c r="N164" s="285"/>
      <c r="O164" s="285"/>
      <c r="P164" s="285"/>
      <c r="Q164" s="285"/>
      <c r="R164" s="285"/>
      <c r="S164" s="285"/>
      <c r="T164" s="285"/>
      <c r="U164" s="285"/>
      <c r="V164" s="285"/>
      <c r="W164" s="285"/>
      <c r="X164" s="285"/>
      <c r="Y164" s="406"/>
      <c r="Z164" s="419"/>
      <c r="AA164" s="419"/>
      <c r="AB164" s="419"/>
      <c r="AC164" s="300"/>
    </row>
    <row r="165" spans="1:29" ht="31" hidden="1" outlineLevel="1">
      <c r="A165" s="515">
        <v>40</v>
      </c>
      <c r="B165" s="513" t="s">
        <v>131</v>
      </c>
      <c r="C165" s="285" t="s">
        <v>582</v>
      </c>
      <c r="D165" s="289"/>
      <c r="E165" s="289"/>
      <c r="F165" s="289"/>
      <c r="G165" s="289"/>
      <c r="H165" s="289"/>
      <c r="I165" s="289"/>
      <c r="J165" s="289"/>
      <c r="K165" s="289"/>
      <c r="L165" s="289"/>
      <c r="M165" s="289"/>
      <c r="N165" s="289">
        <v>12</v>
      </c>
      <c r="O165" s="289"/>
      <c r="P165" s="289"/>
      <c r="Q165" s="289"/>
      <c r="R165" s="289"/>
      <c r="S165" s="289"/>
      <c r="T165" s="289"/>
      <c r="U165" s="289"/>
      <c r="V165" s="289"/>
      <c r="W165" s="289"/>
      <c r="X165" s="289"/>
      <c r="Y165" s="420"/>
      <c r="Z165" s="404"/>
      <c r="AA165" s="404"/>
      <c r="AB165" s="404"/>
      <c r="AC165" s="290">
        <f>SUM(Y165:AB165)</f>
        <v>0</v>
      </c>
    </row>
    <row r="166" spans="1:29" ht="15.5" hidden="1" outlineLevel="1">
      <c r="B166" s="288" t="s">
        <v>265</v>
      </c>
      <c r="C166" s="285" t="s">
        <v>575</v>
      </c>
      <c r="D166" s="289"/>
      <c r="E166" s="289"/>
      <c r="F166" s="289"/>
      <c r="G166" s="289"/>
      <c r="H166" s="289"/>
      <c r="I166" s="289"/>
      <c r="J166" s="289"/>
      <c r="K166" s="289"/>
      <c r="L166" s="289"/>
      <c r="M166" s="289"/>
      <c r="N166" s="289">
        <f>N165</f>
        <v>12</v>
      </c>
      <c r="O166" s="289"/>
      <c r="P166" s="289"/>
      <c r="Q166" s="289"/>
      <c r="R166" s="289"/>
      <c r="S166" s="289"/>
      <c r="T166" s="289"/>
      <c r="U166" s="289"/>
      <c r="V166" s="289"/>
      <c r="W166" s="289"/>
      <c r="X166" s="289"/>
      <c r="Y166" s="405">
        <f>Y165</f>
        <v>0</v>
      </c>
      <c r="Z166" s="405">
        <f t="shared" ref="Z166" si="65">Z165</f>
        <v>0</v>
      </c>
      <c r="AA166" s="405">
        <f t="shared" ref="AA166" si="66">AA165</f>
        <v>0</v>
      </c>
      <c r="AB166" s="405">
        <f t="shared" ref="AB166" si="67">AB165</f>
        <v>0</v>
      </c>
      <c r="AC166" s="300"/>
    </row>
    <row r="167" spans="1:29" ht="15.5" hidden="1" outlineLevel="1">
      <c r="B167" s="513"/>
      <c r="C167" s="285"/>
      <c r="D167" s="285"/>
      <c r="E167" s="285"/>
      <c r="F167" s="285"/>
      <c r="G167" s="285"/>
      <c r="H167" s="285"/>
      <c r="I167" s="777"/>
      <c r="J167" s="285"/>
      <c r="K167" s="285"/>
      <c r="L167" s="285"/>
      <c r="M167" s="285"/>
      <c r="N167" s="285"/>
      <c r="O167" s="285"/>
      <c r="P167" s="285"/>
      <c r="Q167" s="285"/>
      <c r="R167" s="285"/>
      <c r="S167" s="285"/>
      <c r="T167" s="285"/>
      <c r="U167" s="285"/>
      <c r="V167" s="285"/>
      <c r="W167" s="285"/>
      <c r="X167" s="285"/>
      <c r="Y167" s="406"/>
      <c r="Z167" s="419"/>
      <c r="AA167" s="419"/>
      <c r="AB167" s="419"/>
      <c r="AC167" s="300"/>
    </row>
    <row r="168" spans="1:29" ht="62" hidden="1" outlineLevel="1">
      <c r="A168" s="515">
        <v>41</v>
      </c>
      <c r="B168" s="513" t="s">
        <v>132</v>
      </c>
      <c r="C168" s="285" t="s">
        <v>582</v>
      </c>
      <c r="D168" s="289"/>
      <c r="E168" s="289"/>
      <c r="F168" s="289"/>
      <c r="G168" s="289"/>
      <c r="H168" s="289"/>
      <c r="I168" s="289"/>
      <c r="J168" s="289"/>
      <c r="K168" s="289"/>
      <c r="L168" s="289"/>
      <c r="M168" s="289"/>
      <c r="N168" s="289">
        <v>12</v>
      </c>
      <c r="O168" s="289"/>
      <c r="P168" s="289"/>
      <c r="Q168" s="289"/>
      <c r="R168" s="289"/>
      <c r="S168" s="289"/>
      <c r="T168" s="289"/>
      <c r="U168" s="289"/>
      <c r="V168" s="289"/>
      <c r="W168" s="289"/>
      <c r="X168" s="289"/>
      <c r="Y168" s="420"/>
      <c r="Z168" s="404"/>
      <c r="AA168" s="404"/>
      <c r="AB168" s="404"/>
      <c r="AC168" s="290">
        <f>SUM(Y168:AB168)</f>
        <v>0</v>
      </c>
    </row>
    <row r="169" spans="1:29" ht="15.5" hidden="1" outlineLevel="1">
      <c r="B169" s="288" t="s">
        <v>265</v>
      </c>
      <c r="C169" s="285" t="s">
        <v>575</v>
      </c>
      <c r="D169" s="289"/>
      <c r="E169" s="289"/>
      <c r="F169" s="289"/>
      <c r="G169" s="289"/>
      <c r="H169" s="289"/>
      <c r="I169" s="289"/>
      <c r="J169" s="289"/>
      <c r="K169" s="289"/>
      <c r="L169" s="289"/>
      <c r="M169" s="289"/>
      <c r="N169" s="289">
        <f>N168</f>
        <v>12</v>
      </c>
      <c r="O169" s="289"/>
      <c r="P169" s="289"/>
      <c r="Q169" s="289"/>
      <c r="R169" s="289"/>
      <c r="S169" s="289"/>
      <c r="T169" s="289"/>
      <c r="U169" s="289"/>
      <c r="V169" s="289"/>
      <c r="W169" s="289"/>
      <c r="X169" s="289"/>
      <c r="Y169" s="405">
        <f>Y168</f>
        <v>0</v>
      </c>
      <c r="Z169" s="405">
        <f t="shared" ref="Z169" si="68">Z168</f>
        <v>0</v>
      </c>
      <c r="AA169" s="405">
        <f t="shared" ref="AA169" si="69">AA168</f>
        <v>0</v>
      </c>
      <c r="AB169" s="405">
        <f t="shared" ref="AB169" si="70">AB168</f>
        <v>0</v>
      </c>
      <c r="AC169" s="300"/>
    </row>
    <row r="170" spans="1:29" ht="15.5" hidden="1" outlineLevel="1">
      <c r="B170" s="513"/>
      <c r="C170" s="285"/>
      <c r="D170" s="285"/>
      <c r="E170" s="285"/>
      <c r="F170" s="285"/>
      <c r="G170" s="285"/>
      <c r="H170" s="285"/>
      <c r="I170" s="777"/>
      <c r="J170" s="285"/>
      <c r="K170" s="285"/>
      <c r="L170" s="285"/>
      <c r="M170" s="285"/>
      <c r="N170" s="285"/>
      <c r="O170" s="285"/>
      <c r="P170" s="285"/>
      <c r="Q170" s="285"/>
      <c r="R170" s="285"/>
      <c r="S170" s="285"/>
      <c r="T170" s="285"/>
      <c r="U170" s="285"/>
      <c r="V170" s="285"/>
      <c r="W170" s="285"/>
      <c r="X170" s="285"/>
      <c r="Y170" s="406"/>
      <c r="Z170" s="419"/>
      <c r="AA170" s="419"/>
      <c r="AB170" s="419"/>
      <c r="AC170" s="300"/>
    </row>
    <row r="171" spans="1:29" ht="46.5" hidden="1" outlineLevel="1">
      <c r="A171" s="515">
        <v>42</v>
      </c>
      <c r="B171" s="513" t="s">
        <v>133</v>
      </c>
      <c r="C171" s="285" t="s">
        <v>582</v>
      </c>
      <c r="D171" s="289"/>
      <c r="E171" s="289"/>
      <c r="F171" s="289"/>
      <c r="G171" s="289"/>
      <c r="H171" s="289"/>
      <c r="I171" s="289"/>
      <c r="J171" s="289"/>
      <c r="K171" s="289"/>
      <c r="L171" s="289"/>
      <c r="M171" s="289"/>
      <c r="N171" s="285"/>
      <c r="O171" s="289"/>
      <c r="P171" s="289"/>
      <c r="Q171" s="289"/>
      <c r="R171" s="289"/>
      <c r="S171" s="289"/>
      <c r="T171" s="289"/>
      <c r="U171" s="289"/>
      <c r="V171" s="289"/>
      <c r="W171" s="289"/>
      <c r="X171" s="289"/>
      <c r="Y171" s="420"/>
      <c r="Z171" s="404"/>
      <c r="AA171" s="404"/>
      <c r="AB171" s="404"/>
      <c r="AC171" s="290">
        <f>SUM(Y171:AB171)</f>
        <v>0</v>
      </c>
    </row>
    <row r="172" spans="1:29" ht="15.5" hidden="1" outlineLevel="1">
      <c r="B172" s="288" t="s">
        <v>265</v>
      </c>
      <c r="C172" s="285" t="s">
        <v>575</v>
      </c>
      <c r="D172" s="289"/>
      <c r="E172" s="289"/>
      <c r="F172" s="289"/>
      <c r="G172" s="289"/>
      <c r="H172" s="289"/>
      <c r="I172" s="289"/>
      <c r="J172" s="289"/>
      <c r="K172" s="289"/>
      <c r="L172" s="289"/>
      <c r="M172" s="289"/>
      <c r="N172" s="462"/>
      <c r="O172" s="289"/>
      <c r="P172" s="289"/>
      <c r="Q172" s="289"/>
      <c r="R172" s="289"/>
      <c r="S172" s="289"/>
      <c r="T172" s="289"/>
      <c r="U172" s="289"/>
      <c r="V172" s="289"/>
      <c r="W172" s="289"/>
      <c r="X172" s="289"/>
      <c r="Y172" s="405">
        <f>Y171</f>
        <v>0</v>
      </c>
      <c r="Z172" s="405">
        <f t="shared" ref="Z172" si="71">Z171</f>
        <v>0</v>
      </c>
      <c r="AA172" s="405">
        <f t="shared" ref="AA172" si="72">AA171</f>
        <v>0</v>
      </c>
      <c r="AB172" s="405">
        <f t="shared" ref="AB172" si="73">AB171</f>
        <v>0</v>
      </c>
      <c r="AC172" s="300"/>
    </row>
    <row r="173" spans="1:29" ht="15.5" hidden="1" outlineLevel="1">
      <c r="B173" s="513"/>
      <c r="C173" s="285"/>
      <c r="D173" s="285"/>
      <c r="E173" s="285"/>
      <c r="F173" s="285"/>
      <c r="G173" s="285"/>
      <c r="H173" s="285"/>
      <c r="I173" s="777"/>
      <c r="J173" s="285"/>
      <c r="K173" s="285"/>
      <c r="L173" s="285"/>
      <c r="M173" s="285"/>
      <c r="N173" s="285"/>
      <c r="O173" s="285"/>
      <c r="P173" s="285"/>
      <c r="Q173" s="285"/>
      <c r="R173" s="285"/>
      <c r="S173" s="285"/>
      <c r="T173" s="285"/>
      <c r="U173" s="285"/>
      <c r="V173" s="285"/>
      <c r="W173" s="285"/>
      <c r="X173" s="285"/>
      <c r="Y173" s="406"/>
      <c r="Z173" s="419"/>
      <c r="AA173" s="419"/>
      <c r="AB173" s="419"/>
      <c r="AC173" s="300"/>
    </row>
    <row r="174" spans="1:29" ht="31" hidden="1" outlineLevel="1">
      <c r="A174" s="515">
        <v>43</v>
      </c>
      <c r="B174" s="513" t="s">
        <v>134</v>
      </c>
      <c r="C174" s="285" t="s">
        <v>582</v>
      </c>
      <c r="D174" s="289"/>
      <c r="E174" s="289"/>
      <c r="F174" s="289"/>
      <c r="G174" s="289"/>
      <c r="H174" s="289"/>
      <c r="I174" s="289"/>
      <c r="J174" s="289"/>
      <c r="K174" s="289"/>
      <c r="L174" s="289"/>
      <c r="M174" s="289"/>
      <c r="N174" s="289">
        <v>12</v>
      </c>
      <c r="O174" s="289"/>
      <c r="P174" s="289"/>
      <c r="Q174" s="289"/>
      <c r="R174" s="289"/>
      <c r="S174" s="289"/>
      <c r="T174" s="289"/>
      <c r="U174" s="289"/>
      <c r="V174" s="289"/>
      <c r="W174" s="289"/>
      <c r="X174" s="289"/>
      <c r="Y174" s="420"/>
      <c r="Z174" s="404"/>
      <c r="AA174" s="404"/>
      <c r="AB174" s="404"/>
      <c r="AC174" s="290">
        <f>SUM(Y174:AB174)</f>
        <v>0</v>
      </c>
    </row>
    <row r="175" spans="1:29" ht="15.5" hidden="1" outlineLevel="1">
      <c r="B175" s="288" t="s">
        <v>265</v>
      </c>
      <c r="C175" s="285" t="s">
        <v>575</v>
      </c>
      <c r="D175" s="289"/>
      <c r="E175" s="289"/>
      <c r="F175" s="289"/>
      <c r="G175" s="289"/>
      <c r="H175" s="289"/>
      <c r="I175" s="289"/>
      <c r="J175" s="289"/>
      <c r="K175" s="289"/>
      <c r="L175" s="289"/>
      <c r="M175" s="289"/>
      <c r="N175" s="289">
        <f>N174</f>
        <v>12</v>
      </c>
      <c r="O175" s="289"/>
      <c r="P175" s="289"/>
      <c r="Q175" s="289"/>
      <c r="R175" s="289"/>
      <c r="S175" s="289"/>
      <c r="T175" s="289"/>
      <c r="U175" s="289"/>
      <c r="V175" s="289"/>
      <c r="W175" s="289"/>
      <c r="X175" s="289"/>
      <c r="Y175" s="405">
        <f>Y174</f>
        <v>0</v>
      </c>
      <c r="Z175" s="405">
        <f t="shared" ref="Z175" si="74">Z174</f>
        <v>0</v>
      </c>
      <c r="AA175" s="405">
        <f t="shared" ref="AA175" si="75">AA174</f>
        <v>0</v>
      </c>
      <c r="AB175" s="405">
        <f t="shared" ref="AB175" si="76">AB174</f>
        <v>0</v>
      </c>
      <c r="AC175" s="300"/>
    </row>
    <row r="176" spans="1:29" ht="15.5" hidden="1" outlineLevel="1">
      <c r="B176" s="513"/>
      <c r="C176" s="285"/>
      <c r="D176" s="285"/>
      <c r="E176" s="285"/>
      <c r="F176" s="285"/>
      <c r="G176" s="285"/>
      <c r="H176" s="285"/>
      <c r="I176" s="777"/>
      <c r="J176" s="285"/>
      <c r="K176" s="285"/>
      <c r="L176" s="285"/>
      <c r="M176" s="285"/>
      <c r="N176" s="285"/>
      <c r="O176" s="285"/>
      <c r="P176" s="285"/>
      <c r="Q176" s="285"/>
      <c r="R176" s="285"/>
      <c r="S176" s="285"/>
      <c r="T176" s="285"/>
      <c r="U176" s="285"/>
      <c r="V176" s="285"/>
      <c r="W176" s="285"/>
      <c r="X176" s="285"/>
      <c r="Y176" s="406"/>
      <c r="Z176" s="419"/>
      <c r="AA176" s="419"/>
      <c r="AB176" s="419"/>
      <c r="AC176" s="300"/>
    </row>
    <row r="177" spans="1:29" ht="62" hidden="1" outlineLevel="1">
      <c r="A177" s="515">
        <v>44</v>
      </c>
      <c r="B177" s="513" t="s">
        <v>135</v>
      </c>
      <c r="C177" s="285" t="s">
        <v>582</v>
      </c>
      <c r="D177" s="289"/>
      <c r="E177" s="289"/>
      <c r="F177" s="289"/>
      <c r="G177" s="289"/>
      <c r="H177" s="289"/>
      <c r="I177" s="289"/>
      <c r="J177" s="289"/>
      <c r="K177" s="289"/>
      <c r="L177" s="289"/>
      <c r="M177" s="289"/>
      <c r="N177" s="289">
        <v>12</v>
      </c>
      <c r="O177" s="289"/>
      <c r="P177" s="289"/>
      <c r="Q177" s="289"/>
      <c r="R177" s="289"/>
      <c r="S177" s="289"/>
      <c r="T177" s="289"/>
      <c r="U177" s="289"/>
      <c r="V177" s="289"/>
      <c r="W177" s="289"/>
      <c r="X177" s="289"/>
      <c r="Y177" s="420"/>
      <c r="Z177" s="404"/>
      <c r="AA177" s="404"/>
      <c r="AB177" s="404"/>
      <c r="AC177" s="290">
        <f>SUM(Y177:AB177)</f>
        <v>0</v>
      </c>
    </row>
    <row r="178" spans="1:29" ht="15.5" hidden="1" outlineLevel="1">
      <c r="B178" s="288" t="s">
        <v>265</v>
      </c>
      <c r="C178" s="285" t="s">
        <v>575</v>
      </c>
      <c r="D178" s="289"/>
      <c r="E178" s="289"/>
      <c r="F178" s="289"/>
      <c r="G178" s="289"/>
      <c r="H178" s="289"/>
      <c r="I178" s="289"/>
      <c r="J178" s="289"/>
      <c r="K178" s="289"/>
      <c r="L178" s="289"/>
      <c r="M178" s="289"/>
      <c r="N178" s="289">
        <f>N177</f>
        <v>12</v>
      </c>
      <c r="O178" s="289"/>
      <c r="P178" s="289"/>
      <c r="Q178" s="289"/>
      <c r="R178" s="289"/>
      <c r="S178" s="289"/>
      <c r="T178" s="289"/>
      <c r="U178" s="289"/>
      <c r="V178" s="289"/>
      <c r="W178" s="289"/>
      <c r="X178" s="289"/>
      <c r="Y178" s="405">
        <f>Y177</f>
        <v>0</v>
      </c>
      <c r="Z178" s="405">
        <f t="shared" ref="Z178" si="77">Z177</f>
        <v>0</v>
      </c>
      <c r="AA178" s="405">
        <f t="shared" ref="AA178" si="78">AA177</f>
        <v>0</v>
      </c>
      <c r="AB178" s="405">
        <f t="shared" ref="AB178" si="79">AB177</f>
        <v>0</v>
      </c>
      <c r="AC178" s="300"/>
    </row>
    <row r="179" spans="1:29" ht="15.5" hidden="1" outlineLevel="1">
      <c r="B179" s="513"/>
      <c r="C179" s="285"/>
      <c r="D179" s="285"/>
      <c r="E179" s="285"/>
      <c r="F179" s="285"/>
      <c r="G179" s="285"/>
      <c r="H179" s="285"/>
      <c r="I179" s="777"/>
      <c r="J179" s="285"/>
      <c r="K179" s="285"/>
      <c r="L179" s="285"/>
      <c r="M179" s="285"/>
      <c r="N179" s="285"/>
      <c r="O179" s="285"/>
      <c r="P179" s="285"/>
      <c r="Q179" s="285"/>
      <c r="R179" s="285"/>
      <c r="S179" s="285"/>
      <c r="T179" s="285"/>
      <c r="U179" s="285"/>
      <c r="V179" s="285"/>
      <c r="W179" s="285"/>
      <c r="X179" s="285"/>
      <c r="Y179" s="406"/>
      <c r="Z179" s="419"/>
      <c r="AA179" s="419"/>
      <c r="AB179" s="419"/>
      <c r="AC179" s="300"/>
    </row>
    <row r="180" spans="1:29" ht="46.5" hidden="1" outlineLevel="1">
      <c r="A180" s="515">
        <v>45</v>
      </c>
      <c r="B180" s="513" t="s">
        <v>136</v>
      </c>
      <c r="C180" s="285" t="s">
        <v>582</v>
      </c>
      <c r="D180" s="289"/>
      <c r="E180" s="289"/>
      <c r="F180" s="289"/>
      <c r="G180" s="289"/>
      <c r="H180" s="289"/>
      <c r="I180" s="289"/>
      <c r="J180" s="289"/>
      <c r="K180" s="289"/>
      <c r="L180" s="289"/>
      <c r="M180" s="289"/>
      <c r="N180" s="289">
        <v>12</v>
      </c>
      <c r="O180" s="289"/>
      <c r="P180" s="289"/>
      <c r="Q180" s="289"/>
      <c r="R180" s="289"/>
      <c r="S180" s="289"/>
      <c r="T180" s="289"/>
      <c r="U180" s="289"/>
      <c r="V180" s="289"/>
      <c r="W180" s="289"/>
      <c r="X180" s="289"/>
      <c r="Y180" s="420"/>
      <c r="Z180" s="404"/>
      <c r="AA180" s="404"/>
      <c r="AB180" s="404"/>
      <c r="AC180" s="290">
        <f>SUM(Y180:AB180)</f>
        <v>0</v>
      </c>
    </row>
    <row r="181" spans="1:29" ht="15.5" hidden="1" outlineLevel="1">
      <c r="B181" s="288" t="s">
        <v>265</v>
      </c>
      <c r="C181" s="285" t="s">
        <v>575</v>
      </c>
      <c r="D181" s="289"/>
      <c r="E181" s="289"/>
      <c r="F181" s="289"/>
      <c r="G181" s="289"/>
      <c r="H181" s="289"/>
      <c r="I181" s="289"/>
      <c r="J181" s="289"/>
      <c r="K181" s="289"/>
      <c r="L181" s="289"/>
      <c r="M181" s="289"/>
      <c r="N181" s="289">
        <f>N180</f>
        <v>12</v>
      </c>
      <c r="O181" s="289"/>
      <c r="P181" s="289"/>
      <c r="Q181" s="289"/>
      <c r="R181" s="289"/>
      <c r="S181" s="289"/>
      <c r="T181" s="289"/>
      <c r="U181" s="289"/>
      <c r="V181" s="289"/>
      <c r="W181" s="289"/>
      <c r="X181" s="289"/>
      <c r="Y181" s="405">
        <f>Y180</f>
        <v>0</v>
      </c>
      <c r="Z181" s="405">
        <f t="shared" ref="Z181" si="80">Z180</f>
        <v>0</v>
      </c>
      <c r="AA181" s="405">
        <f t="shared" ref="AA181" si="81">AA180</f>
        <v>0</v>
      </c>
      <c r="AB181" s="405">
        <f t="shared" ref="AB181" si="82">AB180</f>
        <v>0</v>
      </c>
      <c r="AC181" s="300"/>
    </row>
    <row r="182" spans="1:29" ht="15.5" hidden="1" outlineLevel="1">
      <c r="B182" s="513"/>
      <c r="C182" s="285"/>
      <c r="D182" s="285"/>
      <c r="E182" s="285"/>
      <c r="F182" s="285"/>
      <c r="G182" s="285"/>
      <c r="H182" s="285"/>
      <c r="I182" s="777"/>
      <c r="J182" s="285"/>
      <c r="K182" s="285"/>
      <c r="L182" s="285"/>
      <c r="M182" s="285"/>
      <c r="N182" s="285"/>
      <c r="O182" s="285"/>
      <c r="P182" s="285"/>
      <c r="Q182" s="285"/>
      <c r="R182" s="285"/>
      <c r="S182" s="285"/>
      <c r="T182" s="285"/>
      <c r="U182" s="285"/>
      <c r="V182" s="285"/>
      <c r="W182" s="285"/>
      <c r="X182" s="285"/>
      <c r="Y182" s="406"/>
      <c r="Z182" s="419"/>
      <c r="AA182" s="419"/>
      <c r="AB182" s="419"/>
      <c r="AC182" s="300"/>
    </row>
    <row r="183" spans="1:29" ht="46.5" hidden="1" outlineLevel="1">
      <c r="A183" s="515">
        <v>46</v>
      </c>
      <c r="B183" s="513" t="s">
        <v>137</v>
      </c>
      <c r="C183" s="285" t="s">
        <v>582</v>
      </c>
      <c r="D183" s="289"/>
      <c r="E183" s="289"/>
      <c r="F183" s="289"/>
      <c r="G183" s="289"/>
      <c r="H183" s="289"/>
      <c r="I183" s="289"/>
      <c r="J183" s="289"/>
      <c r="K183" s="289"/>
      <c r="L183" s="289"/>
      <c r="M183" s="289"/>
      <c r="N183" s="289">
        <v>12</v>
      </c>
      <c r="O183" s="289"/>
      <c r="P183" s="289"/>
      <c r="Q183" s="289"/>
      <c r="R183" s="289"/>
      <c r="S183" s="289"/>
      <c r="T183" s="289"/>
      <c r="U183" s="289"/>
      <c r="V183" s="289"/>
      <c r="W183" s="289"/>
      <c r="X183" s="289"/>
      <c r="Y183" s="420"/>
      <c r="Z183" s="404"/>
      <c r="AA183" s="404"/>
      <c r="AB183" s="404"/>
      <c r="AC183" s="290">
        <f>SUM(Y183:AB183)</f>
        <v>0</v>
      </c>
    </row>
    <row r="184" spans="1:29" ht="15.5" hidden="1" outlineLevel="1">
      <c r="B184" s="288" t="s">
        <v>265</v>
      </c>
      <c r="C184" s="285" t="s">
        <v>575</v>
      </c>
      <c r="D184" s="289"/>
      <c r="E184" s="289"/>
      <c r="F184" s="289"/>
      <c r="G184" s="289"/>
      <c r="H184" s="289"/>
      <c r="I184" s="289"/>
      <c r="J184" s="289"/>
      <c r="K184" s="289"/>
      <c r="L184" s="289"/>
      <c r="M184" s="289"/>
      <c r="N184" s="289">
        <f>N183</f>
        <v>12</v>
      </c>
      <c r="O184" s="289"/>
      <c r="P184" s="289"/>
      <c r="Q184" s="289"/>
      <c r="R184" s="289"/>
      <c r="S184" s="289"/>
      <c r="T184" s="289"/>
      <c r="U184" s="289"/>
      <c r="V184" s="289"/>
      <c r="W184" s="289"/>
      <c r="X184" s="289"/>
      <c r="Y184" s="405">
        <f>Y183</f>
        <v>0</v>
      </c>
      <c r="Z184" s="405">
        <f t="shared" ref="Z184" si="83">Z183</f>
        <v>0</v>
      </c>
      <c r="AA184" s="405">
        <f t="shared" ref="AA184" si="84">AA183</f>
        <v>0</v>
      </c>
      <c r="AB184" s="405">
        <f t="shared" ref="AB184" si="85">AB183</f>
        <v>0</v>
      </c>
      <c r="AC184" s="300"/>
    </row>
    <row r="185" spans="1:29" ht="15.5" hidden="1" outlineLevel="1">
      <c r="B185" s="513"/>
      <c r="C185" s="285"/>
      <c r="D185" s="285"/>
      <c r="E185" s="285"/>
      <c r="F185" s="285"/>
      <c r="G185" s="285"/>
      <c r="H185" s="285"/>
      <c r="I185" s="777"/>
      <c r="J185" s="285"/>
      <c r="K185" s="285"/>
      <c r="L185" s="285"/>
      <c r="M185" s="285"/>
      <c r="N185" s="285"/>
      <c r="O185" s="285"/>
      <c r="P185" s="285"/>
      <c r="Q185" s="285"/>
      <c r="R185" s="285"/>
      <c r="S185" s="285"/>
      <c r="T185" s="285"/>
      <c r="U185" s="285"/>
      <c r="V185" s="285"/>
      <c r="W185" s="285"/>
      <c r="X185" s="285"/>
      <c r="Y185" s="406"/>
      <c r="Z185" s="419"/>
      <c r="AA185" s="419"/>
      <c r="AB185" s="419"/>
      <c r="AC185" s="300"/>
    </row>
    <row r="186" spans="1:29" ht="46.5" hidden="1" outlineLevel="1">
      <c r="A186" s="515">
        <v>47</v>
      </c>
      <c r="B186" s="513" t="s">
        <v>138</v>
      </c>
      <c r="C186" s="285" t="s">
        <v>582</v>
      </c>
      <c r="D186" s="289"/>
      <c r="E186" s="289"/>
      <c r="F186" s="289"/>
      <c r="G186" s="289"/>
      <c r="H186" s="289"/>
      <c r="I186" s="289"/>
      <c r="J186" s="289"/>
      <c r="K186" s="289"/>
      <c r="L186" s="289"/>
      <c r="M186" s="289"/>
      <c r="N186" s="289">
        <v>12</v>
      </c>
      <c r="O186" s="289"/>
      <c r="P186" s="289"/>
      <c r="Q186" s="289"/>
      <c r="R186" s="289"/>
      <c r="S186" s="289"/>
      <c r="T186" s="289"/>
      <c r="U186" s="289"/>
      <c r="V186" s="289"/>
      <c r="W186" s="289"/>
      <c r="X186" s="289"/>
      <c r="Y186" s="420"/>
      <c r="Z186" s="404"/>
      <c r="AA186" s="404"/>
      <c r="AB186" s="404"/>
      <c r="AC186" s="290">
        <f>SUM(Y186:AB186)</f>
        <v>0</v>
      </c>
    </row>
    <row r="187" spans="1:29" ht="15.5" hidden="1" outlineLevel="1">
      <c r="B187" s="288" t="s">
        <v>265</v>
      </c>
      <c r="C187" s="285" t="s">
        <v>575</v>
      </c>
      <c r="D187" s="289"/>
      <c r="E187" s="289"/>
      <c r="F187" s="289"/>
      <c r="G187" s="289"/>
      <c r="H187" s="289"/>
      <c r="I187" s="289"/>
      <c r="J187" s="289"/>
      <c r="K187" s="289"/>
      <c r="L187" s="289"/>
      <c r="M187" s="289"/>
      <c r="N187" s="289">
        <f>N186</f>
        <v>12</v>
      </c>
      <c r="O187" s="289"/>
      <c r="P187" s="289"/>
      <c r="Q187" s="289"/>
      <c r="R187" s="289"/>
      <c r="S187" s="289"/>
      <c r="T187" s="289"/>
      <c r="U187" s="289"/>
      <c r="V187" s="289"/>
      <c r="W187" s="289"/>
      <c r="X187" s="289"/>
      <c r="Y187" s="405">
        <f>Y186</f>
        <v>0</v>
      </c>
      <c r="Z187" s="405">
        <f t="shared" ref="Z187" si="86">Z186</f>
        <v>0</v>
      </c>
      <c r="AA187" s="405">
        <f t="shared" ref="AA187" si="87">AA186</f>
        <v>0</v>
      </c>
      <c r="AB187" s="405">
        <f t="shared" ref="AB187" si="88">AB186</f>
        <v>0</v>
      </c>
      <c r="AC187" s="300"/>
    </row>
    <row r="188" spans="1:29" ht="15.5" hidden="1" outlineLevel="1">
      <c r="B188" s="513"/>
      <c r="C188" s="285"/>
      <c r="D188" s="285"/>
      <c r="E188" s="285"/>
      <c r="F188" s="285"/>
      <c r="G188" s="285"/>
      <c r="H188" s="285"/>
      <c r="I188" s="777"/>
      <c r="J188" s="285"/>
      <c r="K188" s="285"/>
      <c r="L188" s="285"/>
      <c r="M188" s="285"/>
      <c r="N188" s="285"/>
      <c r="O188" s="285"/>
      <c r="P188" s="285"/>
      <c r="Q188" s="285"/>
      <c r="R188" s="285"/>
      <c r="S188" s="285"/>
      <c r="T188" s="285"/>
      <c r="U188" s="285"/>
      <c r="V188" s="285"/>
      <c r="W188" s="285"/>
      <c r="X188" s="285"/>
      <c r="Y188" s="406"/>
      <c r="Z188" s="419"/>
      <c r="AA188" s="419"/>
      <c r="AB188" s="419"/>
      <c r="AC188" s="300"/>
    </row>
    <row r="189" spans="1:29" ht="46.5" hidden="1" outlineLevel="1">
      <c r="A189" s="515">
        <v>48</v>
      </c>
      <c r="B189" s="513" t="s">
        <v>139</v>
      </c>
      <c r="C189" s="285" t="s">
        <v>582</v>
      </c>
      <c r="D189" s="289"/>
      <c r="E189" s="289"/>
      <c r="F189" s="289"/>
      <c r="G189" s="289"/>
      <c r="H189" s="289"/>
      <c r="I189" s="289"/>
      <c r="J189" s="289"/>
      <c r="K189" s="289"/>
      <c r="L189" s="289"/>
      <c r="M189" s="289"/>
      <c r="N189" s="289">
        <v>12</v>
      </c>
      <c r="O189" s="289"/>
      <c r="P189" s="289"/>
      <c r="Q189" s="289"/>
      <c r="R189" s="289"/>
      <c r="S189" s="289"/>
      <c r="T189" s="289"/>
      <c r="U189" s="289"/>
      <c r="V189" s="289"/>
      <c r="W189" s="289"/>
      <c r="X189" s="289"/>
      <c r="Y189" s="420"/>
      <c r="Z189" s="404"/>
      <c r="AA189" s="404"/>
      <c r="AB189" s="404"/>
      <c r="AC189" s="290">
        <f>SUM(Y189:AB189)</f>
        <v>0</v>
      </c>
    </row>
    <row r="190" spans="1:29" ht="15.5" hidden="1" outlineLevel="1">
      <c r="B190" s="288" t="s">
        <v>265</v>
      </c>
      <c r="C190" s="285" t="s">
        <v>575</v>
      </c>
      <c r="D190" s="289"/>
      <c r="E190" s="289"/>
      <c r="F190" s="289"/>
      <c r="G190" s="289"/>
      <c r="H190" s="289"/>
      <c r="I190" s="289"/>
      <c r="J190" s="289"/>
      <c r="K190" s="289"/>
      <c r="L190" s="289"/>
      <c r="M190" s="289"/>
      <c r="N190" s="289">
        <f>N189</f>
        <v>12</v>
      </c>
      <c r="O190" s="289"/>
      <c r="P190" s="289"/>
      <c r="Q190" s="289"/>
      <c r="R190" s="289"/>
      <c r="S190" s="289"/>
      <c r="T190" s="289"/>
      <c r="U190" s="289"/>
      <c r="V190" s="289"/>
      <c r="W190" s="289"/>
      <c r="X190" s="289"/>
      <c r="Y190" s="405">
        <f>Y189</f>
        <v>0</v>
      </c>
      <c r="Z190" s="405">
        <f t="shared" ref="Z190" si="89">Z189</f>
        <v>0</v>
      </c>
      <c r="AA190" s="405">
        <f t="shared" ref="AA190" si="90">AA189</f>
        <v>0</v>
      </c>
      <c r="AB190" s="405">
        <f t="shared" ref="AB190" si="91">AB189</f>
        <v>0</v>
      </c>
      <c r="AC190" s="300"/>
    </row>
    <row r="191" spans="1:29" ht="15.5" hidden="1" outlineLevel="1">
      <c r="B191" s="513"/>
      <c r="C191" s="285"/>
      <c r="D191" s="285"/>
      <c r="E191" s="285"/>
      <c r="F191" s="285"/>
      <c r="G191" s="285"/>
      <c r="H191" s="285"/>
      <c r="I191" s="777"/>
      <c r="J191" s="285"/>
      <c r="K191" s="285"/>
      <c r="L191" s="285"/>
      <c r="M191" s="285"/>
      <c r="N191" s="285"/>
      <c r="O191" s="285"/>
      <c r="P191" s="285"/>
      <c r="Q191" s="285"/>
      <c r="R191" s="285"/>
      <c r="S191" s="285"/>
      <c r="T191" s="285"/>
      <c r="U191" s="285"/>
      <c r="V191" s="285"/>
      <c r="W191" s="285"/>
      <c r="X191" s="285"/>
      <c r="Y191" s="406"/>
      <c r="Z191" s="419"/>
      <c r="AA191" s="419"/>
      <c r="AB191" s="419"/>
      <c r="AC191" s="300"/>
    </row>
    <row r="192" spans="1:29" ht="46.5" hidden="1" outlineLevel="1">
      <c r="A192" s="515">
        <v>49</v>
      </c>
      <c r="B192" s="513" t="s">
        <v>140</v>
      </c>
      <c r="C192" s="285" t="s">
        <v>582</v>
      </c>
      <c r="D192" s="289"/>
      <c r="E192" s="289"/>
      <c r="F192" s="289"/>
      <c r="G192" s="289"/>
      <c r="H192" s="289"/>
      <c r="I192" s="289"/>
      <c r="J192" s="289"/>
      <c r="K192" s="289"/>
      <c r="L192" s="289"/>
      <c r="M192" s="289"/>
      <c r="N192" s="289">
        <v>12</v>
      </c>
      <c r="O192" s="289"/>
      <c r="P192" s="289"/>
      <c r="Q192" s="289"/>
      <c r="R192" s="289"/>
      <c r="S192" s="289"/>
      <c r="T192" s="289"/>
      <c r="U192" s="289"/>
      <c r="V192" s="289"/>
      <c r="W192" s="289"/>
      <c r="X192" s="289"/>
      <c r="Y192" s="420"/>
      <c r="Z192" s="404"/>
      <c r="AA192" s="404"/>
      <c r="AB192" s="404"/>
      <c r="AC192" s="290">
        <f>SUM(Y192:AB192)</f>
        <v>0</v>
      </c>
    </row>
    <row r="193" spans="2:29" ht="15.5" hidden="1" outlineLevel="1">
      <c r="B193" s="288" t="s">
        <v>265</v>
      </c>
      <c r="C193" s="285" t="s">
        <v>575</v>
      </c>
      <c r="D193" s="289"/>
      <c r="E193" s="289"/>
      <c r="F193" s="289"/>
      <c r="G193" s="289"/>
      <c r="H193" s="289"/>
      <c r="I193" s="289"/>
      <c r="J193" s="289"/>
      <c r="K193" s="289"/>
      <c r="L193" s="289"/>
      <c r="M193" s="289"/>
      <c r="N193" s="289">
        <f>N192</f>
        <v>12</v>
      </c>
      <c r="O193" s="289"/>
      <c r="P193" s="289"/>
      <c r="Q193" s="289"/>
      <c r="R193" s="289"/>
      <c r="S193" s="289"/>
      <c r="T193" s="289"/>
      <c r="U193" s="289"/>
      <c r="V193" s="289"/>
      <c r="W193" s="289"/>
      <c r="X193" s="289"/>
      <c r="Y193" s="405">
        <f>Y192</f>
        <v>0</v>
      </c>
      <c r="Z193" s="405">
        <f t="shared" ref="Z193" si="92">Z192</f>
        <v>0</v>
      </c>
      <c r="AA193" s="405">
        <f t="shared" ref="AA193" si="93">AA192</f>
        <v>0</v>
      </c>
      <c r="AB193" s="405">
        <f t="shared" ref="AB193" si="94">AB192</f>
        <v>0</v>
      </c>
      <c r="AC193" s="300"/>
    </row>
    <row r="194" spans="2:29" ht="15.5" hidden="1" outlineLevel="1">
      <c r="B194" s="288"/>
      <c r="C194" s="299"/>
      <c r="D194" s="285"/>
      <c r="E194" s="285"/>
      <c r="F194" s="285"/>
      <c r="G194" s="285"/>
      <c r="H194" s="285"/>
      <c r="I194" s="285"/>
      <c r="J194" s="285"/>
      <c r="K194" s="285"/>
      <c r="L194" s="285"/>
      <c r="M194" s="285"/>
      <c r="N194" s="285"/>
      <c r="O194" s="285"/>
      <c r="P194" s="285"/>
      <c r="Q194" s="285"/>
      <c r="R194" s="285"/>
      <c r="S194" s="285"/>
      <c r="T194" s="285"/>
      <c r="U194" s="285"/>
      <c r="V194" s="285"/>
      <c r="W194" s="285"/>
      <c r="X194" s="285"/>
      <c r="Y194" s="295"/>
      <c r="Z194" s="295"/>
      <c r="AA194" s="295"/>
      <c r="AB194" s="295"/>
      <c r="AC194" s="300"/>
    </row>
    <row r="195" spans="2:29" ht="15.5">
      <c r="B195" s="321" t="s">
        <v>269</v>
      </c>
      <c r="C195" s="323"/>
      <c r="D195" s="323">
        <f>SUM(D38:D193)</f>
        <v>0</v>
      </c>
      <c r="E195" s="323">
        <f t="shared" ref="E195:M195" si="95">SUM(E38:E193)</f>
        <v>0</v>
      </c>
      <c r="F195" s="323">
        <f t="shared" si="95"/>
        <v>0</v>
      </c>
      <c r="G195" s="323">
        <f t="shared" si="95"/>
        <v>0</v>
      </c>
      <c r="H195" s="323">
        <f t="shared" si="95"/>
        <v>3422196</v>
      </c>
      <c r="I195" s="323">
        <f t="shared" si="95"/>
        <v>0</v>
      </c>
      <c r="J195" s="323">
        <f t="shared" si="95"/>
        <v>0</v>
      </c>
      <c r="K195" s="323">
        <f t="shared" si="95"/>
        <v>0</v>
      </c>
      <c r="L195" s="323">
        <f t="shared" si="95"/>
        <v>0</v>
      </c>
      <c r="M195" s="323">
        <f t="shared" si="95"/>
        <v>0</v>
      </c>
      <c r="N195" s="323"/>
      <c r="O195" s="323">
        <f>SUM(O38:O193)</f>
        <v>0</v>
      </c>
      <c r="P195" s="323">
        <f t="shared" ref="P195:X195" si="96">SUM(P38:P193)</f>
        <v>0</v>
      </c>
      <c r="Q195" s="323">
        <f t="shared" si="96"/>
        <v>0</v>
      </c>
      <c r="R195" s="323">
        <f t="shared" si="96"/>
        <v>0</v>
      </c>
      <c r="S195" s="323">
        <f>SUM(S38:S193)</f>
        <v>449</v>
      </c>
      <c r="T195" s="323">
        <f t="shared" si="96"/>
        <v>0</v>
      </c>
      <c r="U195" s="323">
        <f t="shared" si="96"/>
        <v>0</v>
      </c>
      <c r="V195" s="323">
        <f t="shared" si="96"/>
        <v>0</v>
      </c>
      <c r="W195" s="323">
        <f t="shared" si="96"/>
        <v>0</v>
      </c>
      <c r="X195" s="323">
        <f t="shared" si="96"/>
        <v>0</v>
      </c>
      <c r="Y195" s="323">
        <f>IF(Y36="kWh",SUMPRODUCT(D38:D193,Y38:Y193))</f>
        <v>0</v>
      </c>
      <c r="Z195" s="323">
        <f>IF(Z36="kWh",SUMPRODUCT(D38:D193,Z38:Z193))</f>
        <v>0</v>
      </c>
      <c r="AA195" s="323">
        <f>IF(AA36="kw",SUMPRODUCT(N38:N193,O38:O193,AA38:AA193),SUMPRODUCT(D38:D193,AA38:AA193))</f>
        <v>0</v>
      </c>
      <c r="AB195" s="323">
        <f>IF(AB36="kw",SUMPRODUCT(N38:N193,O38:O193,AB38:AB193),SUMPRODUCT(D38:D193,AB38:AB193))</f>
        <v>0</v>
      </c>
      <c r="AC195" s="324"/>
    </row>
    <row r="196" spans="2:29" ht="15.5">
      <c r="B196" s="385" t="s">
        <v>270</v>
      </c>
      <c r="C196" s="386"/>
      <c r="D196" s="386"/>
      <c r="E196" s="386"/>
      <c r="F196" s="386"/>
      <c r="G196" s="386"/>
      <c r="H196" s="386"/>
      <c r="I196" s="386"/>
      <c r="J196" s="386"/>
      <c r="K196" s="386"/>
      <c r="L196" s="386"/>
      <c r="M196" s="386"/>
      <c r="N196" s="386"/>
      <c r="O196" s="386"/>
      <c r="P196" s="386"/>
      <c r="Q196" s="386"/>
      <c r="R196" s="386"/>
      <c r="S196" s="386"/>
      <c r="T196" s="386"/>
      <c r="U196" s="386"/>
      <c r="V196" s="386"/>
      <c r="W196" s="386"/>
      <c r="X196" s="386"/>
      <c r="Y196" s="386">
        <f>HLOOKUP(Y35,'2. LRAMVA Threshold'!$B$42:$L$53,7,FALSE)</f>
        <v>0</v>
      </c>
      <c r="Z196" s="386">
        <f>HLOOKUP(Z35,'2. LRAMVA Threshold'!$B$42:$L$53,7,FALSE)</f>
        <v>0</v>
      </c>
      <c r="AA196" s="386">
        <f>HLOOKUP(AA35,'2. LRAMVA Threshold'!$B$42:$L$53,7,FALSE)</f>
        <v>0</v>
      </c>
      <c r="AB196" s="386">
        <f>HLOOKUP(AB35,'2. LRAMVA Threshold'!$B$42:$L$53,7,FALSE)</f>
        <v>0</v>
      </c>
      <c r="AC196" s="387"/>
    </row>
    <row r="197" spans="2:29" ht="15.5">
      <c r="B197" s="514"/>
      <c r="C197" s="426"/>
      <c r="D197" s="427"/>
      <c r="E197" s="427"/>
      <c r="F197" s="427"/>
      <c r="G197" s="427"/>
      <c r="H197" s="427"/>
      <c r="I197" s="427"/>
      <c r="J197" s="427"/>
      <c r="K197" s="427"/>
      <c r="L197" s="427"/>
      <c r="M197" s="427"/>
      <c r="N197" s="427"/>
      <c r="O197" s="428"/>
      <c r="P197" s="427"/>
      <c r="Q197" s="427"/>
      <c r="R197" s="427"/>
      <c r="S197" s="429"/>
      <c r="T197" s="429"/>
      <c r="U197" s="429"/>
      <c r="V197" s="429"/>
      <c r="W197" s="427"/>
      <c r="X197" s="427"/>
      <c r="Y197" s="430"/>
      <c r="Z197" s="430"/>
      <c r="AA197" s="430"/>
      <c r="AB197" s="430"/>
      <c r="AC197" s="394"/>
    </row>
    <row r="198" spans="2:29" ht="15.5">
      <c r="B198" s="318" t="s">
        <v>166</v>
      </c>
      <c r="C198" s="332"/>
      <c r="D198" s="332"/>
      <c r="E198" s="370"/>
      <c r="F198" s="370"/>
      <c r="G198" s="370"/>
      <c r="H198" s="370"/>
      <c r="I198" s="370"/>
      <c r="J198" s="370"/>
      <c r="K198" s="370"/>
      <c r="L198" s="370"/>
      <c r="M198" s="370"/>
      <c r="N198" s="370"/>
      <c r="O198" s="285"/>
      <c r="P198" s="334"/>
      <c r="Q198" s="334"/>
      <c r="R198" s="334"/>
      <c r="S198" s="333"/>
      <c r="T198" s="333"/>
      <c r="U198" s="333"/>
      <c r="V198" s="333"/>
      <c r="W198" s="334"/>
      <c r="X198" s="334"/>
      <c r="Y198" s="335">
        <f>HLOOKUP(Y$35,'3.  Distribution Rates'!$C$122:$P$133,7,FALSE)</f>
        <v>2.0400000000000001E-2</v>
      </c>
      <c r="Z198" s="335">
        <f>HLOOKUP(Z$35,'3.  Distribution Rates'!$C$122:$P$133,7,FALSE)</f>
        <v>1.61E-2</v>
      </c>
      <c r="AA198" s="335">
        <f>HLOOKUP(AA$35,'3.  Distribution Rates'!$C$122:$P$133,7,FALSE)</f>
        <v>3.1474000000000002</v>
      </c>
      <c r="AB198" s="335">
        <f>HLOOKUP(AB$35,'3.  Distribution Rates'!$C$122:$P$133,7,FALSE)</f>
        <v>8.6286000000000005</v>
      </c>
      <c r="AC198" s="342"/>
    </row>
    <row r="199" spans="2:29" ht="15.5">
      <c r="B199" s="318" t="s">
        <v>148</v>
      </c>
      <c r="C199" s="339"/>
      <c r="D199" s="303"/>
      <c r="E199" s="273"/>
      <c r="F199" s="273"/>
      <c r="G199" s="273"/>
      <c r="H199" s="273"/>
      <c r="I199" s="273"/>
      <c r="J199" s="273"/>
      <c r="K199" s="273"/>
      <c r="L199" s="273"/>
      <c r="M199" s="273"/>
      <c r="N199" s="273"/>
      <c r="O199" s="285"/>
      <c r="P199" s="273"/>
      <c r="Q199" s="273"/>
      <c r="R199" s="273"/>
      <c r="S199" s="303"/>
      <c r="T199" s="303"/>
      <c r="U199" s="303"/>
      <c r="V199" s="303"/>
      <c r="W199" s="273"/>
      <c r="X199" s="273"/>
      <c r="Y199" s="372">
        <f>'4.  2011-2014 LRAM'!Y138*Y198</f>
        <v>0</v>
      </c>
      <c r="Z199" s="372">
        <f>'4.  2011-2014 LRAM'!Z138*Z198</f>
        <v>0</v>
      </c>
      <c r="AA199" s="372">
        <f>'4.  2011-2014 LRAM'!AA138*AA198</f>
        <v>0</v>
      </c>
      <c r="AB199" s="372">
        <f>'4.  2011-2014 LRAM'!AB138*AB198</f>
        <v>0</v>
      </c>
      <c r="AC199" s="617">
        <f>SUM(Y199:AB199)</f>
        <v>0</v>
      </c>
    </row>
    <row r="200" spans="2:29" ht="15.5">
      <c r="B200" s="318" t="s">
        <v>149</v>
      </c>
      <c r="C200" s="339"/>
      <c r="D200" s="303"/>
      <c r="E200" s="273"/>
      <c r="F200" s="273"/>
      <c r="G200" s="273"/>
      <c r="H200" s="273"/>
      <c r="I200" s="273"/>
      <c r="J200" s="273"/>
      <c r="K200" s="273"/>
      <c r="L200" s="273"/>
      <c r="M200" s="273"/>
      <c r="N200" s="273"/>
      <c r="O200" s="285"/>
      <c r="P200" s="273"/>
      <c r="Q200" s="273"/>
      <c r="R200" s="273"/>
      <c r="S200" s="303"/>
      <c r="T200" s="303"/>
      <c r="U200" s="303"/>
      <c r="V200" s="303"/>
      <c r="W200" s="273"/>
      <c r="X200" s="273"/>
      <c r="Y200" s="372">
        <f>'4.  2011-2014 LRAM'!Y267*Y198</f>
        <v>0</v>
      </c>
      <c r="Z200" s="372">
        <f>'4.  2011-2014 LRAM'!Z267*Z198</f>
        <v>0</v>
      </c>
      <c r="AA200" s="372">
        <f>'4.  2011-2014 LRAM'!AA267*AA198</f>
        <v>0</v>
      </c>
      <c r="AB200" s="372">
        <f>'4.  2011-2014 LRAM'!AB267*AB198</f>
        <v>0</v>
      </c>
      <c r="AC200" s="617">
        <f>SUM(Y200:AB200)</f>
        <v>0</v>
      </c>
    </row>
    <row r="201" spans="2:29" ht="15.5">
      <c r="B201" s="318" t="s">
        <v>150</v>
      </c>
      <c r="C201" s="339"/>
      <c r="D201" s="303"/>
      <c r="E201" s="273"/>
      <c r="F201" s="273"/>
      <c r="G201" s="273"/>
      <c r="H201" s="273"/>
      <c r="I201" s="273"/>
      <c r="J201" s="273"/>
      <c r="K201" s="273"/>
      <c r="L201" s="273"/>
      <c r="M201" s="273"/>
      <c r="N201" s="273"/>
      <c r="O201" s="285"/>
      <c r="P201" s="273"/>
      <c r="Q201" s="273"/>
      <c r="R201" s="273"/>
      <c r="S201" s="303"/>
      <c r="T201" s="303"/>
      <c r="U201" s="303"/>
      <c r="V201" s="303"/>
      <c r="W201" s="273"/>
      <c r="X201" s="273"/>
      <c r="Y201" s="372">
        <f>'4.  2011-2014 LRAM'!Y396*Y198</f>
        <v>0</v>
      </c>
      <c r="Z201" s="372">
        <f>'4.  2011-2014 LRAM'!Z396*Z198</f>
        <v>0</v>
      </c>
      <c r="AA201" s="372">
        <f>'4.  2011-2014 LRAM'!AA396*AA198</f>
        <v>0</v>
      </c>
      <c r="AB201" s="372">
        <f>'4.  2011-2014 LRAM'!AB396*AB198</f>
        <v>0</v>
      </c>
      <c r="AC201" s="617">
        <f>SUM(Y201:AB201)</f>
        <v>0</v>
      </c>
    </row>
    <row r="202" spans="2:29" ht="15.5">
      <c r="B202" s="318" t="s">
        <v>151</v>
      </c>
      <c r="C202" s="339"/>
      <c r="D202" s="303"/>
      <c r="E202" s="273"/>
      <c r="F202" s="273"/>
      <c r="G202" s="273"/>
      <c r="H202" s="273"/>
      <c r="I202" s="273"/>
      <c r="J202" s="273"/>
      <c r="K202" s="273"/>
      <c r="L202" s="273"/>
      <c r="M202" s="273"/>
      <c r="N202" s="273"/>
      <c r="O202" s="285"/>
      <c r="P202" s="273"/>
      <c r="Q202" s="273"/>
      <c r="R202" s="273"/>
      <c r="S202" s="303"/>
      <c r="T202" s="303"/>
      <c r="U202" s="303"/>
      <c r="V202" s="303"/>
      <c r="W202" s="273"/>
      <c r="X202" s="273"/>
      <c r="Y202" s="372">
        <f>'4.  2011-2014 LRAM'!Y526*Y198</f>
        <v>0</v>
      </c>
      <c r="Z202" s="372">
        <f>'4.  2011-2014 LRAM'!Z526*Z198</f>
        <v>0</v>
      </c>
      <c r="AA202" s="372">
        <f>'4.  2011-2014 LRAM'!AA526*AA198</f>
        <v>0</v>
      </c>
      <c r="AB202" s="372">
        <f>'4.  2011-2014 LRAM'!AB526*AB198</f>
        <v>0</v>
      </c>
      <c r="AC202" s="617">
        <f>SUM(Y202:AB202)</f>
        <v>0</v>
      </c>
    </row>
    <row r="203" spans="2:29" ht="15.5">
      <c r="B203" s="318" t="s">
        <v>152</v>
      </c>
      <c r="C203" s="339"/>
      <c r="D203" s="303"/>
      <c r="E203" s="273"/>
      <c r="F203" s="273"/>
      <c r="G203" s="273"/>
      <c r="H203" s="273"/>
      <c r="I203" s="273"/>
      <c r="J203" s="273"/>
      <c r="K203" s="273"/>
      <c r="L203" s="273"/>
      <c r="M203" s="273"/>
      <c r="N203" s="273"/>
      <c r="O203" s="285"/>
      <c r="P203" s="273"/>
      <c r="Q203" s="273"/>
      <c r="R203" s="273"/>
      <c r="S203" s="303"/>
      <c r="T203" s="303"/>
      <c r="U203" s="303"/>
      <c r="V203" s="303"/>
      <c r="W203" s="273"/>
      <c r="X203" s="273"/>
      <c r="Y203" s="372">
        <f>Y195*Y198</f>
        <v>0</v>
      </c>
      <c r="Z203" s="372">
        <f>Z195*Z198</f>
        <v>0</v>
      </c>
      <c r="AA203" s="372">
        <f>AA195*AA198</f>
        <v>0</v>
      </c>
      <c r="AB203" s="372">
        <f t="shared" ref="AB203" si="97">AB195*AB198</f>
        <v>0</v>
      </c>
      <c r="AC203" s="617">
        <f>SUM(Y203:AB203)</f>
        <v>0</v>
      </c>
    </row>
    <row r="204" spans="2:29" ht="15.5">
      <c r="B204" s="343" t="s">
        <v>266</v>
      </c>
      <c r="C204" s="339"/>
      <c r="D204" s="330"/>
      <c r="E204" s="328"/>
      <c r="F204" s="328"/>
      <c r="G204" s="328"/>
      <c r="H204" s="328"/>
      <c r="I204" s="328"/>
      <c r="J204" s="328"/>
      <c r="K204" s="328"/>
      <c r="L204" s="328"/>
      <c r="M204" s="328"/>
      <c r="N204" s="328"/>
      <c r="O204" s="294"/>
      <c r="P204" s="328"/>
      <c r="Q204" s="328"/>
      <c r="R204" s="328"/>
      <c r="S204" s="330"/>
      <c r="T204" s="330"/>
      <c r="U204" s="330"/>
      <c r="V204" s="330"/>
      <c r="W204" s="328"/>
      <c r="X204" s="328"/>
      <c r="Y204" s="340">
        <f>SUM(Y199:Y203)</f>
        <v>0</v>
      </c>
      <c r="Z204" s="340">
        <f>SUM(Z199:Z203)</f>
        <v>0</v>
      </c>
      <c r="AA204" s="340">
        <f t="shared" ref="AA204:AB204" si="98">SUM(AA199:AA203)</f>
        <v>0</v>
      </c>
      <c r="AB204" s="340">
        <f t="shared" si="98"/>
        <v>0</v>
      </c>
      <c r="AC204" s="401">
        <f>SUM(AC199:AC203)</f>
        <v>0</v>
      </c>
    </row>
    <row r="205" spans="2:29" ht="15.5">
      <c r="B205" s="343" t="s">
        <v>267</v>
      </c>
      <c r="C205" s="339"/>
      <c r="D205" s="344"/>
      <c r="E205" s="328"/>
      <c r="F205" s="328"/>
      <c r="G205" s="328"/>
      <c r="H205" s="328"/>
      <c r="I205" s="328"/>
      <c r="J205" s="328"/>
      <c r="K205" s="328"/>
      <c r="L205" s="328"/>
      <c r="M205" s="328"/>
      <c r="N205" s="328"/>
      <c r="O205" s="294"/>
      <c r="P205" s="328"/>
      <c r="Q205" s="328"/>
      <c r="R205" s="328"/>
      <c r="S205" s="330"/>
      <c r="T205" s="330"/>
      <c r="U205" s="330"/>
      <c r="V205" s="330"/>
      <c r="W205" s="328"/>
      <c r="X205" s="328"/>
      <c r="Y205" s="341">
        <f>Y196*Y198</f>
        <v>0</v>
      </c>
      <c r="Z205" s="341">
        <f t="shared" ref="Z205:AB205" si="99">Z196*Z198</f>
        <v>0</v>
      </c>
      <c r="AA205" s="341">
        <f t="shared" si="99"/>
        <v>0</v>
      </c>
      <c r="AB205" s="341">
        <f t="shared" si="99"/>
        <v>0</v>
      </c>
      <c r="AC205" s="401">
        <f>SUM(Y205:AB205)</f>
        <v>0</v>
      </c>
    </row>
    <row r="206" spans="2:29" ht="15.5">
      <c r="B206" s="343" t="s">
        <v>268</v>
      </c>
      <c r="C206" s="339"/>
      <c r="D206" s="344"/>
      <c r="E206" s="328"/>
      <c r="F206" s="328"/>
      <c r="G206" s="328"/>
      <c r="H206" s="328"/>
      <c r="I206" s="328"/>
      <c r="J206" s="328"/>
      <c r="K206" s="328"/>
      <c r="L206" s="328"/>
      <c r="M206" s="328"/>
      <c r="N206" s="328"/>
      <c r="O206" s="294"/>
      <c r="P206" s="328"/>
      <c r="Q206" s="328"/>
      <c r="R206" s="328"/>
      <c r="S206" s="344"/>
      <c r="T206" s="344"/>
      <c r="U206" s="344"/>
      <c r="V206" s="344"/>
      <c r="W206" s="328"/>
      <c r="X206" s="328"/>
      <c r="Y206" s="345"/>
      <c r="Z206" s="345"/>
      <c r="AA206" s="345"/>
      <c r="AB206" s="345"/>
      <c r="AC206" s="401">
        <f>AC204-AC205</f>
        <v>0</v>
      </c>
    </row>
    <row r="207" spans="2:29" ht="15.5">
      <c r="B207" s="318"/>
      <c r="C207" s="344"/>
      <c r="D207" s="344"/>
      <c r="E207" s="328"/>
      <c r="F207" s="328"/>
      <c r="G207" s="328"/>
      <c r="H207" s="328"/>
      <c r="I207" s="328"/>
      <c r="J207" s="328"/>
      <c r="K207" s="328"/>
      <c r="L207" s="328"/>
      <c r="M207" s="328"/>
      <c r="N207" s="328"/>
      <c r="O207" s="294"/>
      <c r="P207" s="328"/>
      <c r="Q207" s="328"/>
      <c r="R207" s="328"/>
      <c r="S207" s="344"/>
      <c r="T207" s="339"/>
      <c r="U207" s="344"/>
      <c r="V207" s="344"/>
      <c r="W207" s="328"/>
      <c r="X207" s="328"/>
      <c r="Y207" s="346"/>
      <c r="Z207" s="346"/>
      <c r="AA207" s="346"/>
      <c r="AB207" s="346"/>
      <c r="AC207" s="342"/>
    </row>
    <row r="208" spans="2:29" ht="15.5">
      <c r="B208" s="288" t="s">
        <v>143</v>
      </c>
      <c r="C208" s="298"/>
      <c r="D208" s="273"/>
      <c r="E208" s="273"/>
      <c r="F208" s="273"/>
      <c r="G208" s="273"/>
      <c r="H208" s="273"/>
      <c r="I208" s="273"/>
      <c r="J208" s="273"/>
      <c r="K208" s="273"/>
      <c r="L208" s="273"/>
      <c r="M208" s="273"/>
      <c r="N208" s="273"/>
      <c r="O208" s="351"/>
      <c r="P208" s="273"/>
      <c r="Q208" s="273"/>
      <c r="R208" s="273"/>
      <c r="S208" s="298"/>
      <c r="T208" s="303"/>
      <c r="U208" s="303"/>
      <c r="V208" s="273"/>
      <c r="W208" s="273"/>
      <c r="X208" s="303"/>
      <c r="Y208" s="285">
        <f>SUMPRODUCT(E38:E193,Y38:Y193)</f>
        <v>0</v>
      </c>
      <c r="Z208" s="285">
        <f>SUMPRODUCT(E38:E193,Z38:Z193)</f>
        <v>0</v>
      </c>
      <c r="AA208" s="285">
        <f>IF(AA36="kw",SUMPRODUCT(N38:N193,P38:P193,AA38:AA193),SUMPRODUCT(E38:E193,AA38:AA193))</f>
        <v>0</v>
      </c>
      <c r="AB208" s="285">
        <f>IF(AB36="kw",SUMPRODUCT(N38:N193,P38:P193,AB38:AB193),SUMPRODUCT(E38:E193,AB38:AB193))</f>
        <v>0</v>
      </c>
      <c r="AC208" s="342"/>
    </row>
    <row r="209" spans="1:29" ht="15.5">
      <c r="B209" s="288" t="s">
        <v>144</v>
      </c>
      <c r="C209" s="298"/>
      <c r="D209" s="273"/>
      <c r="E209" s="273"/>
      <c r="F209" s="273"/>
      <c r="G209" s="273"/>
      <c r="H209" s="273"/>
      <c r="I209" s="273"/>
      <c r="J209" s="273"/>
      <c r="K209" s="273"/>
      <c r="L209" s="273"/>
      <c r="M209" s="273"/>
      <c r="N209" s="273"/>
      <c r="O209" s="351"/>
      <c r="P209" s="273"/>
      <c r="Q209" s="273"/>
      <c r="R209" s="273"/>
      <c r="S209" s="298"/>
      <c r="T209" s="303"/>
      <c r="U209" s="303"/>
      <c r="V209" s="273"/>
      <c r="W209" s="273"/>
      <c r="X209" s="303"/>
      <c r="Y209" s="285">
        <f>SUMPRODUCT(F38:F193,Y38:Y193)</f>
        <v>0</v>
      </c>
      <c r="Z209" s="285">
        <f>SUMPRODUCT(F38:F193,Z38:Z193)</f>
        <v>0</v>
      </c>
      <c r="AA209" s="285">
        <f>IF(AA36="kw",SUMPRODUCT(N38:N193,Q38:Q193,AA38:AA193),SUMPRODUCT(F38:F193,AA38:AA193))</f>
        <v>0</v>
      </c>
      <c r="AB209" s="285">
        <f>IF(AB36="kw",SUMPRODUCT(N38:N193,Q38:Q193,AB38:AB193),SUMPRODUCT(F38:F193,AB38:AB193))</f>
        <v>0</v>
      </c>
      <c r="AC209" s="331"/>
    </row>
    <row r="210" spans="1:29" ht="15.5">
      <c r="B210" s="288" t="s">
        <v>145</v>
      </c>
      <c r="C210" s="298"/>
      <c r="D210" s="273"/>
      <c r="E210" s="273"/>
      <c r="F210" s="273"/>
      <c r="G210" s="273"/>
      <c r="H210" s="273"/>
      <c r="I210" s="273"/>
      <c r="J210" s="273"/>
      <c r="K210" s="273"/>
      <c r="L210" s="273"/>
      <c r="M210" s="273"/>
      <c r="N210" s="273"/>
      <c r="O210" s="351"/>
      <c r="P210" s="273"/>
      <c r="Q210" s="273"/>
      <c r="R210" s="273"/>
      <c r="S210" s="298"/>
      <c r="T210" s="303"/>
      <c r="U210" s="303"/>
      <c r="V210" s="273"/>
      <c r="W210" s="273"/>
      <c r="X210" s="303"/>
      <c r="Y210" s="285">
        <f>SUMPRODUCT(G38:G193,Y38:Y193)</f>
        <v>0</v>
      </c>
      <c r="Z210" s="285">
        <f>SUMPRODUCT(G38:G193,Z38:Z193)</f>
        <v>0</v>
      </c>
      <c r="AA210" s="285">
        <f>IF(AA36="kw",SUMPRODUCT(N38:N193,R38:R193,AA38:AA193),SUMPRODUCT(G38:G193,AA38:AA193))</f>
        <v>0</v>
      </c>
      <c r="AB210" s="285">
        <f>IF(AB36="kw",SUMPRODUCT(N38:N193,R38:R193,AB38:AB193),SUMPRODUCT(G38:G193,AB38:AB193))</f>
        <v>0</v>
      </c>
      <c r="AC210" s="331"/>
    </row>
    <row r="211" spans="1:29" ht="15.5">
      <c r="B211" s="288" t="s">
        <v>146</v>
      </c>
      <c r="C211" s="298"/>
      <c r="D211" s="273"/>
      <c r="E211" s="273"/>
      <c r="F211" s="273"/>
      <c r="G211" s="273"/>
      <c r="H211" s="273"/>
      <c r="I211" s="273"/>
      <c r="J211" s="273"/>
      <c r="K211" s="273"/>
      <c r="L211" s="273"/>
      <c r="M211" s="273"/>
      <c r="N211" s="273"/>
      <c r="O211" s="351"/>
      <c r="P211" s="273"/>
      <c r="Q211" s="273"/>
      <c r="R211" s="273"/>
      <c r="S211" s="298"/>
      <c r="T211" s="303"/>
      <c r="U211" s="303"/>
      <c r="V211" s="273"/>
      <c r="W211" s="273"/>
      <c r="X211" s="303"/>
      <c r="Y211" s="285">
        <f>SUMPRODUCT(H38:H193,Y38:Y193)</f>
        <v>515056</v>
      </c>
      <c r="Z211" s="285">
        <f>SUMPRODUCT(H38:H193,Z38:Z193)</f>
        <v>378269.77322423959</v>
      </c>
      <c r="AA211" s="285">
        <f>IF(AA36="kw",SUMPRODUCT(N38:N193,S38:S193,AA38:AA193),SUMPRODUCT(H38:H193,AA38:AA193))</f>
        <v>4049.9757304586647</v>
      </c>
      <c r="AB211" s="285">
        <f>IF(AB36="kw",SUMPRODUCT(N38:N193,S38:S193,AB38:AB193),SUMPRODUCT(H38:H193,AB38:AB193))</f>
        <v>0</v>
      </c>
      <c r="AC211" s="331"/>
    </row>
    <row r="212" spans="1:29" ht="15.5">
      <c r="B212" s="431" t="s">
        <v>147</v>
      </c>
      <c r="C212" s="358"/>
      <c r="D212" s="378"/>
      <c r="E212" s="378"/>
      <c r="F212" s="378"/>
      <c r="G212" s="378"/>
      <c r="H212" s="378"/>
      <c r="I212" s="378"/>
      <c r="J212" s="378"/>
      <c r="K212" s="378"/>
      <c r="L212" s="378"/>
      <c r="M212" s="378"/>
      <c r="N212" s="378"/>
      <c r="O212" s="377"/>
      <c r="P212" s="378"/>
      <c r="Q212" s="378"/>
      <c r="R212" s="378"/>
      <c r="S212" s="358"/>
      <c r="T212" s="379"/>
      <c r="U212" s="379"/>
      <c r="V212" s="378"/>
      <c r="W212" s="378"/>
      <c r="X212" s="379"/>
      <c r="Y212" s="320">
        <f>SUMPRODUCT(I38:I193,Y38:Y193)</f>
        <v>0</v>
      </c>
      <c r="Z212" s="320">
        <f>SUMPRODUCT(I38:I193,Z38:Z193)</f>
        <v>0</v>
      </c>
      <c r="AA212" s="320">
        <f>IF(AA36="kw",SUMPRODUCT(N38:N193,T38:T193,AA38:AA193),SUMPRODUCT(I38:I193,AA38:AA193))</f>
        <v>0</v>
      </c>
      <c r="AB212" s="320">
        <f>IF(AB36="kw",SUMPRODUCT(N38:N193,T38:T193,AB38:AB193),SUMPRODUCT(I38:I193,AB38:AB193))</f>
        <v>0</v>
      </c>
      <c r="AC212" s="380"/>
    </row>
    <row r="213" spans="1:29" ht="20.25" customHeight="1">
      <c r="B213" s="362" t="s">
        <v>579</v>
      </c>
      <c r="C213" s="381"/>
      <c r="D213" s="382"/>
      <c r="E213" s="382"/>
      <c r="F213" s="382"/>
      <c r="G213" s="382"/>
      <c r="H213" s="382"/>
      <c r="I213" s="382"/>
      <c r="J213" s="382"/>
      <c r="K213" s="382"/>
      <c r="L213" s="382"/>
      <c r="M213" s="382"/>
      <c r="N213" s="382"/>
      <c r="O213" s="382"/>
      <c r="P213" s="382"/>
      <c r="Q213" s="382"/>
      <c r="R213" s="382"/>
      <c r="S213" s="365"/>
      <c r="T213" s="366"/>
      <c r="U213" s="382"/>
      <c r="V213" s="382"/>
      <c r="W213" s="382"/>
      <c r="X213" s="382"/>
      <c r="Y213" s="403"/>
      <c r="Z213" s="403"/>
      <c r="AA213" s="403"/>
      <c r="AB213" s="403"/>
      <c r="AC213" s="383"/>
    </row>
    <row r="214" spans="1:29" ht="15.5">
      <c r="B214" s="432"/>
    </row>
    <row r="215" spans="1:29" ht="15.5">
      <c r="B215" s="432"/>
    </row>
    <row r="216" spans="1:29" ht="15.5">
      <c r="B216" s="274" t="s">
        <v>271</v>
      </c>
      <c r="C216" s="275"/>
      <c r="D216" s="580" t="s">
        <v>524</v>
      </c>
      <c r="E216" s="249"/>
      <c r="F216" s="580"/>
      <c r="G216" s="249"/>
      <c r="H216" s="249"/>
      <c r="I216" s="249"/>
      <c r="J216" s="249"/>
      <c r="K216" s="249"/>
      <c r="L216" s="249"/>
      <c r="M216" s="249"/>
      <c r="N216" s="249"/>
      <c r="O216" s="275"/>
      <c r="P216" s="249"/>
      <c r="Q216" s="249"/>
      <c r="R216" s="249"/>
      <c r="S216" s="249"/>
      <c r="T216" s="249"/>
      <c r="U216" s="249"/>
      <c r="V216" s="249"/>
      <c r="W216" s="249"/>
      <c r="X216" s="249"/>
      <c r="Y216" s="265"/>
      <c r="Z216" s="263"/>
      <c r="AA216" s="263"/>
      <c r="AB216" s="263"/>
      <c r="AC216" s="276"/>
    </row>
    <row r="217" spans="1:29" ht="34.5" customHeight="1">
      <c r="B217" s="848" t="s">
        <v>209</v>
      </c>
      <c r="C217" s="850" t="s">
        <v>32</v>
      </c>
      <c r="D217" s="278" t="s">
        <v>420</v>
      </c>
      <c r="E217" s="852" t="s">
        <v>207</v>
      </c>
      <c r="F217" s="853"/>
      <c r="G217" s="853"/>
      <c r="H217" s="853"/>
      <c r="I217" s="853"/>
      <c r="J217" s="853"/>
      <c r="K217" s="853"/>
      <c r="L217" s="853"/>
      <c r="M217" s="854"/>
      <c r="N217" s="855" t="s">
        <v>211</v>
      </c>
      <c r="O217" s="278" t="s">
        <v>421</v>
      </c>
      <c r="P217" s="852" t="s">
        <v>210</v>
      </c>
      <c r="Q217" s="853"/>
      <c r="R217" s="853"/>
      <c r="S217" s="853"/>
      <c r="T217" s="853"/>
      <c r="U217" s="853"/>
      <c r="V217" s="853"/>
      <c r="W217" s="853"/>
      <c r="X217" s="854"/>
      <c r="Y217" s="845" t="s">
        <v>241</v>
      </c>
      <c r="Z217" s="846"/>
      <c r="AA217" s="846"/>
      <c r="AB217" s="846"/>
      <c r="AC217" s="847"/>
    </row>
    <row r="218" spans="1:29" ht="60.5" customHeight="1">
      <c r="B218" s="849"/>
      <c r="C218" s="851"/>
      <c r="D218" s="279">
        <v>2016</v>
      </c>
      <c r="E218" s="279">
        <v>2017</v>
      </c>
      <c r="F218" s="279">
        <v>2018</v>
      </c>
      <c r="G218" s="279">
        <v>2019</v>
      </c>
      <c r="H218" s="279">
        <v>2020</v>
      </c>
      <c r="I218" s="279">
        <v>2021</v>
      </c>
      <c r="J218" s="279">
        <v>2022</v>
      </c>
      <c r="K218" s="279">
        <v>2023</v>
      </c>
      <c r="L218" s="279">
        <v>2024</v>
      </c>
      <c r="M218" s="279">
        <v>2025</v>
      </c>
      <c r="N218" s="856"/>
      <c r="O218" s="279">
        <v>2016</v>
      </c>
      <c r="P218" s="279">
        <v>2017</v>
      </c>
      <c r="Q218" s="279">
        <v>2018</v>
      </c>
      <c r="R218" s="279">
        <v>2019</v>
      </c>
      <c r="S218" s="279">
        <v>2020</v>
      </c>
      <c r="T218" s="279">
        <v>2021</v>
      </c>
      <c r="U218" s="279">
        <v>2022</v>
      </c>
      <c r="V218" s="279">
        <v>2023</v>
      </c>
      <c r="W218" s="279">
        <v>2024</v>
      </c>
      <c r="X218" s="279">
        <v>2025</v>
      </c>
      <c r="Y218" s="279" t="str">
        <f>'1.  LRAMVA Summary'!D52</f>
        <v>Residential</v>
      </c>
      <c r="Z218" s="279" t="str">
        <f>'1.  LRAMVA Summary'!E52</f>
        <v>GS&lt;50</v>
      </c>
      <c r="AA218" s="279" t="str">
        <f>'1.  LRAMVA Summary'!F52</f>
        <v>GS&gt;50</v>
      </c>
      <c r="AB218" s="279" t="str">
        <f>'1.  LRAMVA Summary'!G52</f>
        <v>Street Lights</v>
      </c>
      <c r="AC218" s="281" t="str">
        <f>'1.  LRAMVA Summary'!M52</f>
        <v>Total</v>
      </c>
    </row>
    <row r="219" spans="1:29" ht="15.75" hidden="1" customHeight="1">
      <c r="B219" s="511" t="s">
        <v>502</v>
      </c>
      <c r="C219" s="283"/>
      <c r="D219" s="283"/>
      <c r="E219" s="283"/>
      <c r="F219" s="283"/>
      <c r="G219" s="283"/>
      <c r="H219" s="283"/>
      <c r="I219" s="283"/>
      <c r="J219" s="283"/>
      <c r="K219" s="283"/>
      <c r="L219" s="283"/>
      <c r="M219" s="283"/>
      <c r="N219" s="284"/>
      <c r="O219" s="283"/>
      <c r="P219" s="283"/>
      <c r="Q219" s="283"/>
      <c r="R219" s="283"/>
      <c r="S219" s="283"/>
      <c r="T219" s="283"/>
      <c r="U219" s="283"/>
      <c r="V219" s="283"/>
      <c r="W219" s="283"/>
      <c r="X219" s="283"/>
      <c r="Y219" s="285" t="str">
        <f>'1.  LRAMVA Summary'!D53</f>
        <v>kWh</v>
      </c>
      <c r="Z219" s="285" t="str">
        <f>'1.  LRAMVA Summary'!E53</f>
        <v>kWh</v>
      </c>
      <c r="AA219" s="285" t="str">
        <f>'1.  LRAMVA Summary'!F53</f>
        <v>kW</v>
      </c>
      <c r="AB219" s="285" t="str">
        <f>'1.  LRAMVA Summary'!G53</f>
        <v>kW</v>
      </c>
      <c r="AC219" s="286"/>
    </row>
    <row r="220" spans="1:29" ht="15.5" hidden="1" outlineLevel="1">
      <c r="B220" s="282" t="s">
        <v>495</v>
      </c>
      <c r="C220" s="283"/>
      <c r="D220" s="283"/>
      <c r="E220" s="283"/>
      <c r="F220" s="283"/>
      <c r="G220" s="283"/>
      <c r="H220" s="283"/>
      <c r="I220" s="283"/>
      <c r="J220" s="283"/>
      <c r="K220" s="283"/>
      <c r="L220" s="283"/>
      <c r="M220" s="283"/>
      <c r="N220" s="284"/>
      <c r="O220" s="283"/>
      <c r="P220" s="283"/>
      <c r="Q220" s="283"/>
      <c r="R220" s="283"/>
      <c r="S220" s="283"/>
      <c r="T220" s="283"/>
      <c r="U220" s="283"/>
      <c r="V220" s="283"/>
      <c r="W220" s="283"/>
      <c r="X220" s="283"/>
      <c r="Y220" s="285"/>
      <c r="Z220" s="285"/>
      <c r="AA220" s="285"/>
      <c r="AB220" s="285"/>
      <c r="AC220" s="286"/>
    </row>
    <row r="221" spans="1:29" ht="15.5" hidden="1" outlineLevel="1">
      <c r="A221" s="515">
        <v>1</v>
      </c>
      <c r="B221" s="513" t="s">
        <v>94</v>
      </c>
      <c r="C221" s="285" t="s">
        <v>582</v>
      </c>
      <c r="D221" s="289"/>
      <c r="E221" s="289"/>
      <c r="F221" s="289"/>
      <c r="G221" s="289"/>
      <c r="H221" s="289"/>
      <c r="I221" s="289"/>
      <c r="J221" s="289"/>
      <c r="K221" s="289"/>
      <c r="L221" s="289"/>
      <c r="M221" s="289"/>
      <c r="N221" s="285"/>
      <c r="O221" s="289"/>
      <c r="P221" s="289"/>
      <c r="Q221" s="289"/>
      <c r="R221" s="289"/>
      <c r="S221" s="289"/>
      <c r="T221" s="289"/>
      <c r="U221" s="289"/>
      <c r="V221" s="289"/>
      <c r="W221" s="289"/>
      <c r="X221" s="289"/>
      <c r="Y221" s="404"/>
      <c r="Z221" s="404"/>
      <c r="AA221" s="404"/>
      <c r="AB221" s="404"/>
      <c r="AC221" s="290">
        <f>SUM(Y221:AB221)</f>
        <v>0</v>
      </c>
    </row>
    <row r="222" spans="1:29" ht="15.5" hidden="1" outlineLevel="1">
      <c r="B222" s="288" t="s">
        <v>287</v>
      </c>
      <c r="C222" s="285" t="s">
        <v>575</v>
      </c>
      <c r="D222" s="289"/>
      <c r="E222" s="289"/>
      <c r="F222" s="289"/>
      <c r="G222" s="289"/>
      <c r="H222" s="289"/>
      <c r="I222" s="289"/>
      <c r="J222" s="289"/>
      <c r="K222" s="289"/>
      <c r="L222" s="289"/>
      <c r="M222" s="289"/>
      <c r="N222" s="462"/>
      <c r="O222" s="289"/>
      <c r="P222" s="289"/>
      <c r="Q222" s="289"/>
      <c r="R222" s="289"/>
      <c r="S222" s="289"/>
      <c r="T222" s="289"/>
      <c r="U222" s="289"/>
      <c r="V222" s="289"/>
      <c r="W222" s="289"/>
      <c r="X222" s="289"/>
      <c r="Y222" s="405">
        <f>Y221</f>
        <v>0</v>
      </c>
      <c r="Z222" s="405">
        <f t="shared" ref="Z222" si="100">Z221</f>
        <v>0</v>
      </c>
      <c r="AA222" s="405">
        <f t="shared" ref="AA222" si="101">AA221</f>
        <v>0</v>
      </c>
      <c r="AB222" s="405">
        <f t="shared" ref="AB222" si="102">AB221</f>
        <v>0</v>
      </c>
      <c r="AC222" s="291"/>
    </row>
    <row r="223" spans="1:29" ht="15.5" hidden="1" outlineLevel="1">
      <c r="B223" s="292"/>
      <c r="C223" s="293"/>
      <c r="D223" s="293"/>
      <c r="E223" s="293"/>
      <c r="F223" s="293"/>
      <c r="G223" s="293"/>
      <c r="H223" s="293"/>
      <c r="I223" s="293"/>
      <c r="J223" s="293"/>
      <c r="K223" s="293"/>
      <c r="L223" s="293"/>
      <c r="M223" s="293"/>
      <c r="N223" s="294"/>
      <c r="O223" s="293"/>
      <c r="P223" s="293"/>
      <c r="Q223" s="293"/>
      <c r="R223" s="293"/>
      <c r="S223" s="293"/>
      <c r="T223" s="293"/>
      <c r="U223" s="293"/>
      <c r="V223" s="293"/>
      <c r="W223" s="293"/>
      <c r="X223" s="293"/>
      <c r="Y223" s="406"/>
      <c r="Z223" s="407"/>
      <c r="AA223" s="407"/>
      <c r="AB223" s="407"/>
      <c r="AC223" s="296"/>
    </row>
    <row r="224" spans="1:29" ht="31" hidden="1" outlineLevel="1">
      <c r="A224" s="515">
        <v>2</v>
      </c>
      <c r="B224" s="513" t="s">
        <v>95</v>
      </c>
      <c r="C224" s="285" t="s">
        <v>582</v>
      </c>
      <c r="D224" s="289"/>
      <c r="E224" s="289"/>
      <c r="F224" s="289"/>
      <c r="G224" s="289"/>
      <c r="H224" s="289"/>
      <c r="I224" s="289"/>
      <c r="J224" s="289"/>
      <c r="K224" s="289"/>
      <c r="L224" s="289"/>
      <c r="M224" s="289"/>
      <c r="N224" s="285"/>
      <c r="O224" s="289"/>
      <c r="P224" s="289"/>
      <c r="Q224" s="289"/>
      <c r="R224" s="289"/>
      <c r="S224" s="289"/>
      <c r="T224" s="289"/>
      <c r="U224" s="289"/>
      <c r="V224" s="289"/>
      <c r="W224" s="289"/>
      <c r="X224" s="289"/>
      <c r="Y224" s="404"/>
      <c r="Z224" s="404"/>
      <c r="AA224" s="404"/>
      <c r="AB224" s="404"/>
      <c r="AC224" s="290">
        <f>SUM(Y224:AB224)</f>
        <v>0</v>
      </c>
    </row>
    <row r="225" spans="1:29" ht="15.5" hidden="1" outlineLevel="1">
      <c r="B225" s="288" t="s">
        <v>287</v>
      </c>
      <c r="C225" s="285" t="s">
        <v>575</v>
      </c>
      <c r="D225" s="289"/>
      <c r="E225" s="289"/>
      <c r="F225" s="289"/>
      <c r="G225" s="289"/>
      <c r="H225" s="289"/>
      <c r="I225" s="289"/>
      <c r="J225" s="289"/>
      <c r="K225" s="289"/>
      <c r="L225" s="289"/>
      <c r="M225" s="289"/>
      <c r="N225" s="462"/>
      <c r="O225" s="289"/>
      <c r="P225" s="289"/>
      <c r="Q225" s="289"/>
      <c r="R225" s="289"/>
      <c r="S225" s="289"/>
      <c r="T225" s="289"/>
      <c r="U225" s="289"/>
      <c r="V225" s="289"/>
      <c r="W225" s="289"/>
      <c r="X225" s="289"/>
      <c r="Y225" s="405">
        <f>Y224</f>
        <v>0</v>
      </c>
      <c r="Z225" s="405">
        <f t="shared" ref="Z225" si="103">Z224</f>
        <v>0</v>
      </c>
      <c r="AA225" s="405">
        <f t="shared" ref="AA225" si="104">AA224</f>
        <v>0</v>
      </c>
      <c r="AB225" s="405">
        <f t="shared" ref="AB225" si="105">AB224</f>
        <v>0</v>
      </c>
      <c r="AC225" s="291"/>
    </row>
    <row r="226" spans="1:29" ht="15.5" hidden="1" outlineLevel="1">
      <c r="B226" s="292"/>
      <c r="C226" s="293"/>
      <c r="D226" s="298"/>
      <c r="E226" s="298"/>
      <c r="F226" s="298"/>
      <c r="G226" s="298"/>
      <c r="H226" s="298"/>
      <c r="I226" s="298"/>
      <c r="J226" s="298"/>
      <c r="K226" s="298"/>
      <c r="L226" s="298"/>
      <c r="M226" s="298"/>
      <c r="N226" s="294"/>
      <c r="O226" s="298"/>
      <c r="P226" s="298"/>
      <c r="Q226" s="298"/>
      <c r="R226" s="298"/>
      <c r="S226" s="298"/>
      <c r="T226" s="298"/>
      <c r="U226" s="298"/>
      <c r="V226" s="298"/>
      <c r="W226" s="298"/>
      <c r="X226" s="298"/>
      <c r="Y226" s="406"/>
      <c r="Z226" s="407"/>
      <c r="AA226" s="407"/>
      <c r="AB226" s="407"/>
      <c r="AC226" s="296"/>
    </row>
    <row r="227" spans="1:29" ht="15.5" hidden="1" outlineLevel="1">
      <c r="A227" s="515">
        <v>3</v>
      </c>
      <c r="B227" s="513" t="s">
        <v>96</v>
      </c>
      <c r="C227" s="285" t="s">
        <v>582</v>
      </c>
      <c r="D227" s="289"/>
      <c r="E227" s="289"/>
      <c r="F227" s="289"/>
      <c r="G227" s="289"/>
      <c r="H227" s="289"/>
      <c r="I227" s="289"/>
      <c r="J227" s="289"/>
      <c r="K227" s="289"/>
      <c r="L227" s="289"/>
      <c r="M227" s="289"/>
      <c r="N227" s="285"/>
      <c r="O227" s="289"/>
      <c r="P227" s="289"/>
      <c r="Q227" s="289"/>
      <c r="R227" s="289"/>
      <c r="S227" s="289"/>
      <c r="T227" s="289"/>
      <c r="U227" s="289"/>
      <c r="V227" s="289"/>
      <c r="W227" s="289"/>
      <c r="X227" s="289"/>
      <c r="Y227" s="404"/>
      <c r="Z227" s="404"/>
      <c r="AA227" s="404"/>
      <c r="AB227" s="404"/>
      <c r="AC227" s="290">
        <f>SUM(Y227:AB227)</f>
        <v>0</v>
      </c>
    </row>
    <row r="228" spans="1:29" ht="15.5" hidden="1" outlineLevel="1">
      <c r="B228" s="288" t="s">
        <v>287</v>
      </c>
      <c r="C228" s="285" t="s">
        <v>575</v>
      </c>
      <c r="D228" s="289"/>
      <c r="E228" s="289"/>
      <c r="F228" s="289"/>
      <c r="G228" s="289"/>
      <c r="H228" s="289"/>
      <c r="I228" s="289"/>
      <c r="J228" s="289"/>
      <c r="K228" s="289"/>
      <c r="L228" s="289"/>
      <c r="M228" s="289"/>
      <c r="N228" s="462"/>
      <c r="O228" s="289"/>
      <c r="P228" s="289"/>
      <c r="Q228" s="289"/>
      <c r="R228" s="289"/>
      <c r="S228" s="289"/>
      <c r="T228" s="289"/>
      <c r="U228" s="289"/>
      <c r="V228" s="289"/>
      <c r="W228" s="289"/>
      <c r="X228" s="289"/>
      <c r="Y228" s="405">
        <f>Y227</f>
        <v>0</v>
      </c>
      <c r="Z228" s="405">
        <f t="shared" ref="Z228" si="106">Z227</f>
        <v>0</v>
      </c>
      <c r="AA228" s="405">
        <f t="shared" ref="AA228" si="107">AA227</f>
        <v>0</v>
      </c>
      <c r="AB228" s="405">
        <f t="shared" ref="AB228" si="108">AB227</f>
        <v>0</v>
      </c>
      <c r="AC228" s="291"/>
    </row>
    <row r="229" spans="1:29" ht="15.5" hidden="1" outlineLevel="1">
      <c r="B229" s="288"/>
      <c r="C229" s="299"/>
      <c r="D229" s="285"/>
      <c r="E229" s="285"/>
      <c r="F229" s="285"/>
      <c r="G229" s="285"/>
      <c r="H229" s="285"/>
      <c r="I229" s="285"/>
      <c r="J229" s="285"/>
      <c r="K229" s="285"/>
      <c r="L229" s="285"/>
      <c r="M229" s="285"/>
      <c r="N229" s="285"/>
      <c r="O229" s="285"/>
      <c r="P229" s="285"/>
      <c r="Q229" s="285"/>
      <c r="R229" s="285"/>
      <c r="S229" s="285"/>
      <c r="T229" s="285"/>
      <c r="U229" s="285"/>
      <c r="V229" s="285"/>
      <c r="W229" s="285"/>
      <c r="X229" s="285"/>
      <c r="Y229" s="406"/>
      <c r="Z229" s="406"/>
      <c r="AA229" s="406"/>
      <c r="AB229" s="406"/>
      <c r="AC229" s="300"/>
    </row>
    <row r="230" spans="1:29" ht="15.5" hidden="1" outlineLevel="1">
      <c r="A230" s="515">
        <v>4</v>
      </c>
      <c r="B230" s="513" t="s">
        <v>669</v>
      </c>
      <c r="C230" s="285" t="s">
        <v>582</v>
      </c>
      <c r="D230" s="289"/>
      <c r="E230" s="289"/>
      <c r="F230" s="289"/>
      <c r="G230" s="289"/>
      <c r="H230" s="289"/>
      <c r="I230" s="289"/>
      <c r="J230" s="289"/>
      <c r="K230" s="289"/>
      <c r="L230" s="289"/>
      <c r="M230" s="289"/>
      <c r="N230" s="285"/>
      <c r="O230" s="289"/>
      <c r="P230" s="289"/>
      <c r="Q230" s="289"/>
      <c r="R230" s="289"/>
      <c r="S230" s="289"/>
      <c r="T230" s="289"/>
      <c r="U230" s="289"/>
      <c r="V230" s="289"/>
      <c r="W230" s="289"/>
      <c r="X230" s="289"/>
      <c r="Y230" s="404"/>
      <c r="Z230" s="404"/>
      <c r="AA230" s="404"/>
      <c r="AB230" s="404"/>
      <c r="AC230" s="290">
        <f>SUM(Y230:AB230)</f>
        <v>0</v>
      </c>
    </row>
    <row r="231" spans="1:29" ht="15.5" hidden="1" outlineLevel="1">
      <c r="B231" s="288" t="s">
        <v>287</v>
      </c>
      <c r="C231" s="285" t="s">
        <v>575</v>
      </c>
      <c r="D231" s="289"/>
      <c r="E231" s="289"/>
      <c r="F231" s="289"/>
      <c r="G231" s="289"/>
      <c r="H231" s="289"/>
      <c r="I231" s="289"/>
      <c r="J231" s="289"/>
      <c r="K231" s="289"/>
      <c r="L231" s="289"/>
      <c r="M231" s="289"/>
      <c r="N231" s="462"/>
      <c r="O231" s="289"/>
      <c r="P231" s="289"/>
      <c r="Q231" s="289"/>
      <c r="R231" s="289"/>
      <c r="S231" s="289"/>
      <c r="T231" s="289"/>
      <c r="U231" s="289"/>
      <c r="V231" s="289"/>
      <c r="W231" s="289"/>
      <c r="X231" s="289"/>
      <c r="Y231" s="405">
        <f>Y230</f>
        <v>0</v>
      </c>
      <c r="Z231" s="405">
        <f t="shared" ref="Z231" si="109">Z230</f>
        <v>0</v>
      </c>
      <c r="AA231" s="405">
        <f t="shared" ref="AA231" si="110">AA230</f>
        <v>0</v>
      </c>
      <c r="AB231" s="405">
        <f t="shared" ref="AB231" si="111">AB230</f>
        <v>0</v>
      </c>
      <c r="AC231" s="291"/>
    </row>
    <row r="232" spans="1:29" ht="15.5" hidden="1" outlineLevel="1">
      <c r="B232" s="288"/>
      <c r="C232" s="299"/>
      <c r="D232" s="298"/>
      <c r="E232" s="298"/>
      <c r="F232" s="298"/>
      <c r="G232" s="298"/>
      <c r="H232" s="298"/>
      <c r="I232" s="298"/>
      <c r="J232" s="298"/>
      <c r="K232" s="298"/>
      <c r="L232" s="298"/>
      <c r="M232" s="298"/>
      <c r="N232" s="285"/>
      <c r="O232" s="298"/>
      <c r="P232" s="298"/>
      <c r="Q232" s="298"/>
      <c r="R232" s="298"/>
      <c r="S232" s="298"/>
      <c r="T232" s="298"/>
      <c r="U232" s="298"/>
      <c r="V232" s="298"/>
      <c r="W232" s="298"/>
      <c r="X232" s="298"/>
      <c r="Y232" s="406"/>
      <c r="Z232" s="406"/>
      <c r="AA232" s="406"/>
      <c r="AB232" s="406"/>
      <c r="AC232" s="300"/>
    </row>
    <row r="233" spans="1:29" ht="31" hidden="1" outlineLevel="1">
      <c r="A233" s="515">
        <v>5</v>
      </c>
      <c r="B233" s="513" t="s">
        <v>97</v>
      </c>
      <c r="C233" s="285" t="s">
        <v>582</v>
      </c>
      <c r="D233" s="289"/>
      <c r="E233" s="289"/>
      <c r="F233" s="289"/>
      <c r="G233" s="289"/>
      <c r="H233" s="289"/>
      <c r="I233" s="289"/>
      <c r="J233" s="289"/>
      <c r="K233" s="289"/>
      <c r="L233" s="289"/>
      <c r="M233" s="289"/>
      <c r="N233" s="285"/>
      <c r="O233" s="289"/>
      <c r="P233" s="289"/>
      <c r="Q233" s="289"/>
      <c r="R233" s="289"/>
      <c r="S233" s="289"/>
      <c r="T233" s="289"/>
      <c r="U233" s="289"/>
      <c r="V233" s="289"/>
      <c r="W233" s="289"/>
      <c r="X233" s="289"/>
      <c r="Y233" s="404"/>
      <c r="Z233" s="404"/>
      <c r="AA233" s="404"/>
      <c r="AB233" s="404"/>
      <c r="AC233" s="290">
        <f>SUM(Y233:AB233)</f>
        <v>0</v>
      </c>
    </row>
    <row r="234" spans="1:29" ht="15.5" hidden="1" outlineLevel="1">
      <c r="B234" s="288" t="s">
        <v>287</v>
      </c>
      <c r="C234" s="285" t="s">
        <v>575</v>
      </c>
      <c r="D234" s="289"/>
      <c r="E234" s="289"/>
      <c r="F234" s="289"/>
      <c r="G234" s="289"/>
      <c r="H234" s="289"/>
      <c r="I234" s="289"/>
      <c r="J234" s="289"/>
      <c r="K234" s="289"/>
      <c r="L234" s="289"/>
      <c r="M234" s="289"/>
      <c r="N234" s="462"/>
      <c r="O234" s="289"/>
      <c r="P234" s="289"/>
      <c r="Q234" s="289"/>
      <c r="R234" s="289"/>
      <c r="S234" s="289"/>
      <c r="T234" s="289"/>
      <c r="U234" s="289"/>
      <c r="V234" s="289"/>
      <c r="W234" s="289"/>
      <c r="X234" s="289"/>
      <c r="Y234" s="405">
        <f>Y233</f>
        <v>0</v>
      </c>
      <c r="Z234" s="405">
        <f t="shared" ref="Z234" si="112">Z233</f>
        <v>0</v>
      </c>
      <c r="AA234" s="405">
        <f t="shared" ref="AA234" si="113">AA233</f>
        <v>0</v>
      </c>
      <c r="AB234" s="405">
        <f t="shared" ref="AB234" si="114">AB233</f>
        <v>0</v>
      </c>
      <c r="AC234" s="291"/>
    </row>
    <row r="235" spans="1:29" ht="15.5" hidden="1" outlineLevel="1">
      <c r="B235" s="288"/>
      <c r="C235" s="285"/>
      <c r="D235" s="285"/>
      <c r="E235" s="285"/>
      <c r="F235" s="285"/>
      <c r="G235" s="285"/>
      <c r="H235" s="285"/>
      <c r="I235" s="285"/>
      <c r="J235" s="285"/>
      <c r="K235" s="285"/>
      <c r="L235" s="285"/>
      <c r="M235" s="285"/>
      <c r="N235" s="285"/>
      <c r="O235" s="285"/>
      <c r="P235" s="285"/>
      <c r="Q235" s="285"/>
      <c r="R235" s="285"/>
      <c r="S235" s="285"/>
      <c r="T235" s="285"/>
      <c r="U235" s="285"/>
      <c r="V235" s="285"/>
      <c r="W235" s="285"/>
      <c r="X235" s="285"/>
      <c r="Y235" s="416"/>
      <c r="Z235" s="417"/>
      <c r="AA235" s="417"/>
      <c r="AB235" s="417"/>
      <c r="AC235" s="291"/>
    </row>
    <row r="236" spans="1:29" ht="31" hidden="1" outlineLevel="1">
      <c r="B236" s="313" t="s">
        <v>496</v>
      </c>
      <c r="C236" s="283"/>
      <c r="D236" s="283"/>
      <c r="E236" s="283"/>
      <c r="F236" s="283"/>
      <c r="G236" s="283"/>
      <c r="H236" s="283"/>
      <c r="I236" s="283"/>
      <c r="J236" s="283"/>
      <c r="K236" s="283"/>
      <c r="L236" s="283"/>
      <c r="M236" s="283"/>
      <c r="N236" s="284"/>
      <c r="O236" s="283"/>
      <c r="P236" s="283"/>
      <c r="Q236" s="283"/>
      <c r="R236" s="283"/>
      <c r="S236" s="283"/>
      <c r="T236" s="283"/>
      <c r="U236" s="283"/>
      <c r="V236" s="283"/>
      <c r="W236" s="283"/>
      <c r="X236" s="283"/>
      <c r="Y236" s="408"/>
      <c r="Z236" s="408"/>
      <c r="AA236" s="408"/>
      <c r="AB236" s="408"/>
      <c r="AC236" s="286"/>
    </row>
    <row r="237" spans="1:29" ht="15.5" hidden="1" outlineLevel="1">
      <c r="A237" s="515">
        <v>6</v>
      </c>
      <c r="B237" s="513" t="s">
        <v>98</v>
      </c>
      <c r="C237" s="285" t="s">
        <v>582</v>
      </c>
      <c r="D237" s="289"/>
      <c r="E237" s="289"/>
      <c r="F237" s="289"/>
      <c r="G237" s="289"/>
      <c r="H237" s="289"/>
      <c r="I237" s="289"/>
      <c r="J237" s="289"/>
      <c r="K237" s="289"/>
      <c r="L237" s="289"/>
      <c r="M237" s="289"/>
      <c r="N237" s="289">
        <v>12</v>
      </c>
      <c r="O237" s="289"/>
      <c r="P237" s="289"/>
      <c r="Q237" s="289"/>
      <c r="R237" s="289"/>
      <c r="S237" s="289"/>
      <c r="T237" s="289"/>
      <c r="U237" s="289"/>
      <c r="V237" s="289"/>
      <c r="W237" s="289"/>
      <c r="X237" s="289"/>
      <c r="Y237" s="409"/>
      <c r="Z237" s="404"/>
      <c r="AA237" s="404"/>
      <c r="AB237" s="404"/>
      <c r="AC237" s="290">
        <f>SUM(Y237:AB237)</f>
        <v>0</v>
      </c>
    </row>
    <row r="238" spans="1:29" ht="15.5" hidden="1" outlineLevel="1">
      <c r="B238" s="288" t="s">
        <v>287</v>
      </c>
      <c r="C238" s="285" t="s">
        <v>575</v>
      </c>
      <c r="D238" s="289"/>
      <c r="E238" s="289"/>
      <c r="F238" s="289"/>
      <c r="G238" s="289"/>
      <c r="H238" s="289"/>
      <c r="I238" s="289"/>
      <c r="J238" s="289"/>
      <c r="K238" s="289"/>
      <c r="L238" s="289"/>
      <c r="M238" s="289"/>
      <c r="N238" s="289">
        <f>N237</f>
        <v>12</v>
      </c>
      <c r="O238" s="289"/>
      <c r="P238" s="289"/>
      <c r="Q238" s="289"/>
      <c r="R238" s="289"/>
      <c r="S238" s="289"/>
      <c r="T238" s="289"/>
      <c r="U238" s="289"/>
      <c r="V238" s="289"/>
      <c r="W238" s="289"/>
      <c r="X238" s="289"/>
      <c r="Y238" s="405">
        <f>Y237</f>
        <v>0</v>
      </c>
      <c r="Z238" s="405">
        <f t="shared" ref="Z238" si="115">Z237</f>
        <v>0</v>
      </c>
      <c r="AA238" s="405">
        <f t="shared" ref="AA238" si="116">AA237</f>
        <v>0</v>
      </c>
      <c r="AB238" s="405">
        <f t="shared" ref="AB238" si="117">AB237</f>
        <v>0</v>
      </c>
      <c r="AC238" s="305"/>
    </row>
    <row r="239" spans="1:29" ht="15.5" hidden="1" outlineLevel="1">
      <c r="B239" s="304"/>
      <c r="C239" s="306"/>
      <c r="D239" s="285"/>
      <c r="E239" s="285"/>
      <c r="F239" s="285"/>
      <c r="G239" s="285"/>
      <c r="H239" s="285"/>
      <c r="I239" s="285"/>
      <c r="J239" s="285"/>
      <c r="K239" s="285"/>
      <c r="L239" s="285"/>
      <c r="M239" s="285"/>
      <c r="N239" s="285"/>
      <c r="O239" s="285"/>
      <c r="P239" s="285"/>
      <c r="Q239" s="285"/>
      <c r="R239" s="285"/>
      <c r="S239" s="285"/>
      <c r="T239" s="285"/>
      <c r="U239" s="285"/>
      <c r="V239" s="285"/>
      <c r="W239" s="285"/>
      <c r="X239" s="285"/>
      <c r="Y239" s="410"/>
      <c r="Z239" s="410"/>
      <c r="AA239" s="410"/>
      <c r="AB239" s="410"/>
      <c r="AC239" s="307"/>
    </row>
    <row r="240" spans="1:29" ht="46.5" hidden="1" outlineLevel="1">
      <c r="A240" s="515">
        <v>7</v>
      </c>
      <c r="B240" s="513" t="s">
        <v>99</v>
      </c>
      <c r="C240" s="285" t="s">
        <v>582</v>
      </c>
      <c r="D240" s="289"/>
      <c r="E240" s="289"/>
      <c r="F240" s="289"/>
      <c r="G240" s="289"/>
      <c r="H240" s="289"/>
      <c r="I240" s="289"/>
      <c r="J240" s="289"/>
      <c r="K240" s="289"/>
      <c r="L240" s="289"/>
      <c r="M240" s="289"/>
      <c r="N240" s="289">
        <v>12</v>
      </c>
      <c r="O240" s="289"/>
      <c r="P240" s="289"/>
      <c r="Q240" s="289"/>
      <c r="R240" s="289"/>
      <c r="S240" s="289"/>
      <c r="T240" s="289"/>
      <c r="U240" s="289"/>
      <c r="V240" s="289"/>
      <c r="W240" s="289"/>
      <c r="X240" s="289"/>
      <c r="Y240" s="409"/>
      <c r="Z240" s="404"/>
      <c r="AA240" s="404"/>
      <c r="AB240" s="404"/>
      <c r="AC240" s="290">
        <f>SUM(Y240:AB240)</f>
        <v>0</v>
      </c>
    </row>
    <row r="241" spans="1:29" ht="15.5" hidden="1" outlineLevel="1">
      <c r="B241" s="288" t="s">
        <v>287</v>
      </c>
      <c r="C241" s="285" t="s">
        <v>575</v>
      </c>
      <c r="D241" s="289"/>
      <c r="E241" s="289"/>
      <c r="F241" s="289"/>
      <c r="G241" s="289"/>
      <c r="H241" s="289"/>
      <c r="I241" s="289"/>
      <c r="J241" s="289"/>
      <c r="K241" s="289"/>
      <c r="L241" s="289"/>
      <c r="M241" s="289"/>
      <c r="N241" s="289">
        <f>N240</f>
        <v>12</v>
      </c>
      <c r="O241" s="289"/>
      <c r="P241" s="289"/>
      <c r="Q241" s="289"/>
      <c r="R241" s="289"/>
      <c r="S241" s="289"/>
      <c r="T241" s="289"/>
      <c r="U241" s="289"/>
      <c r="V241" s="289"/>
      <c r="W241" s="289"/>
      <c r="X241" s="289"/>
      <c r="Y241" s="405">
        <f>Y240</f>
        <v>0</v>
      </c>
      <c r="Z241" s="405">
        <f t="shared" ref="Z241" si="118">Z240</f>
        <v>0</v>
      </c>
      <c r="AA241" s="405">
        <f t="shared" ref="AA241" si="119">AA240</f>
        <v>0</v>
      </c>
      <c r="AB241" s="405">
        <f t="shared" ref="AB241" si="120">AB240</f>
        <v>0</v>
      </c>
      <c r="AC241" s="305"/>
    </row>
    <row r="242" spans="1:29" ht="15.5" hidden="1" outlineLevel="1">
      <c r="B242" s="308"/>
      <c r="C242" s="306"/>
      <c r="D242" s="285"/>
      <c r="E242" s="285"/>
      <c r="F242" s="285"/>
      <c r="G242" s="285"/>
      <c r="H242" s="285"/>
      <c r="I242" s="285"/>
      <c r="J242" s="285"/>
      <c r="K242" s="285"/>
      <c r="L242" s="285"/>
      <c r="M242" s="285"/>
      <c r="N242" s="285"/>
      <c r="O242" s="285"/>
      <c r="P242" s="285"/>
      <c r="Q242" s="285"/>
      <c r="R242" s="285"/>
      <c r="S242" s="285"/>
      <c r="T242" s="285"/>
      <c r="U242" s="285"/>
      <c r="V242" s="285"/>
      <c r="W242" s="285"/>
      <c r="X242" s="285"/>
      <c r="Y242" s="410"/>
      <c r="Z242" s="411"/>
      <c r="AA242" s="410"/>
      <c r="AB242" s="410"/>
      <c r="AC242" s="307"/>
    </row>
    <row r="243" spans="1:29" ht="31" hidden="1" outlineLevel="1">
      <c r="A243" s="515">
        <v>8</v>
      </c>
      <c r="B243" s="513" t="s">
        <v>100</v>
      </c>
      <c r="C243" s="285" t="s">
        <v>582</v>
      </c>
      <c r="D243" s="289"/>
      <c r="E243" s="289"/>
      <c r="F243" s="289"/>
      <c r="G243" s="289"/>
      <c r="H243" s="289"/>
      <c r="I243" s="289"/>
      <c r="J243" s="289"/>
      <c r="K243" s="289"/>
      <c r="L243" s="289"/>
      <c r="M243" s="289"/>
      <c r="N243" s="289">
        <v>12</v>
      </c>
      <c r="O243" s="289"/>
      <c r="P243" s="289"/>
      <c r="Q243" s="289"/>
      <c r="R243" s="289"/>
      <c r="S243" s="289"/>
      <c r="T243" s="289"/>
      <c r="U243" s="289"/>
      <c r="V243" s="289"/>
      <c r="W243" s="289"/>
      <c r="X243" s="289"/>
      <c r="Y243" s="409"/>
      <c r="Z243" s="404"/>
      <c r="AA243" s="404"/>
      <c r="AB243" s="404"/>
      <c r="AC243" s="290">
        <f>SUM(Y243:AB243)</f>
        <v>0</v>
      </c>
    </row>
    <row r="244" spans="1:29" ht="15.5" hidden="1" outlineLevel="1">
      <c r="B244" s="288" t="s">
        <v>287</v>
      </c>
      <c r="C244" s="285" t="s">
        <v>575</v>
      </c>
      <c r="D244" s="289"/>
      <c r="E244" s="289"/>
      <c r="F244" s="289"/>
      <c r="G244" s="289"/>
      <c r="H244" s="289"/>
      <c r="I244" s="289"/>
      <c r="J244" s="289"/>
      <c r="K244" s="289"/>
      <c r="L244" s="289"/>
      <c r="M244" s="289"/>
      <c r="N244" s="289">
        <f>N243</f>
        <v>12</v>
      </c>
      <c r="O244" s="289"/>
      <c r="P244" s="289"/>
      <c r="Q244" s="289"/>
      <c r="R244" s="289"/>
      <c r="S244" s="289"/>
      <c r="T244" s="289"/>
      <c r="U244" s="289"/>
      <c r="V244" s="289"/>
      <c r="W244" s="289"/>
      <c r="X244" s="289"/>
      <c r="Y244" s="405">
        <f>Y243</f>
        <v>0</v>
      </c>
      <c r="Z244" s="405">
        <f t="shared" ref="Z244" si="121">Z243</f>
        <v>0</v>
      </c>
      <c r="AA244" s="405">
        <f t="shared" ref="AA244" si="122">AA243</f>
        <v>0</v>
      </c>
      <c r="AB244" s="405">
        <f t="shared" ref="AB244" si="123">AB243</f>
        <v>0</v>
      </c>
      <c r="AC244" s="305"/>
    </row>
    <row r="245" spans="1:29" ht="15.5" hidden="1" outlineLevel="1">
      <c r="B245" s="308"/>
      <c r="C245" s="306"/>
      <c r="D245" s="310"/>
      <c r="E245" s="310"/>
      <c r="F245" s="310"/>
      <c r="G245" s="310"/>
      <c r="H245" s="310"/>
      <c r="I245" s="310"/>
      <c r="J245" s="310"/>
      <c r="K245" s="310"/>
      <c r="L245" s="310"/>
      <c r="M245" s="310"/>
      <c r="N245" s="285"/>
      <c r="O245" s="310"/>
      <c r="P245" s="310"/>
      <c r="Q245" s="310"/>
      <c r="R245" s="310"/>
      <c r="S245" s="310"/>
      <c r="T245" s="310"/>
      <c r="U245" s="310"/>
      <c r="V245" s="310"/>
      <c r="W245" s="310"/>
      <c r="X245" s="310"/>
      <c r="Y245" s="410"/>
      <c r="Z245" s="411"/>
      <c r="AA245" s="410"/>
      <c r="AB245" s="410"/>
      <c r="AC245" s="307"/>
    </row>
    <row r="246" spans="1:29" ht="31" hidden="1" outlineLevel="1">
      <c r="A246" s="515">
        <v>9</v>
      </c>
      <c r="B246" s="513" t="s">
        <v>101</v>
      </c>
      <c r="C246" s="285" t="s">
        <v>582</v>
      </c>
      <c r="D246" s="289"/>
      <c r="E246" s="289"/>
      <c r="F246" s="289"/>
      <c r="G246" s="289"/>
      <c r="H246" s="289"/>
      <c r="I246" s="289"/>
      <c r="J246" s="289"/>
      <c r="K246" s="289"/>
      <c r="L246" s="289"/>
      <c r="M246" s="289"/>
      <c r="N246" s="289">
        <v>12</v>
      </c>
      <c r="O246" s="289"/>
      <c r="P246" s="289"/>
      <c r="Q246" s="289"/>
      <c r="R246" s="289"/>
      <c r="S246" s="289"/>
      <c r="T246" s="289"/>
      <c r="U246" s="289"/>
      <c r="V246" s="289"/>
      <c r="W246" s="289"/>
      <c r="X246" s="289"/>
      <c r="Y246" s="409"/>
      <c r="Z246" s="404"/>
      <c r="AA246" s="404"/>
      <c r="AB246" s="404"/>
      <c r="AC246" s="290">
        <f>SUM(Y246:AB246)</f>
        <v>0</v>
      </c>
    </row>
    <row r="247" spans="1:29" ht="15.5" hidden="1" outlineLevel="1">
      <c r="B247" s="288" t="s">
        <v>287</v>
      </c>
      <c r="C247" s="285" t="s">
        <v>575</v>
      </c>
      <c r="D247" s="289"/>
      <c r="E247" s="289"/>
      <c r="F247" s="289"/>
      <c r="G247" s="289"/>
      <c r="H247" s="289"/>
      <c r="I247" s="289"/>
      <c r="J247" s="289"/>
      <c r="K247" s="289"/>
      <c r="L247" s="289"/>
      <c r="M247" s="289"/>
      <c r="N247" s="289">
        <f>N246</f>
        <v>12</v>
      </c>
      <c r="O247" s="289"/>
      <c r="P247" s="289"/>
      <c r="Q247" s="289"/>
      <c r="R247" s="289"/>
      <c r="S247" s="289"/>
      <c r="T247" s="289"/>
      <c r="U247" s="289"/>
      <c r="V247" s="289"/>
      <c r="W247" s="289"/>
      <c r="X247" s="289"/>
      <c r="Y247" s="405">
        <f>Y246</f>
        <v>0</v>
      </c>
      <c r="Z247" s="405">
        <f t="shared" ref="Z247" si="124">Z246</f>
        <v>0</v>
      </c>
      <c r="AA247" s="405">
        <f t="shared" ref="AA247" si="125">AA246</f>
        <v>0</v>
      </c>
      <c r="AB247" s="405">
        <f t="shared" ref="AB247" si="126">AB246</f>
        <v>0</v>
      </c>
      <c r="AC247" s="305"/>
    </row>
    <row r="248" spans="1:29" ht="15.5" hidden="1" outlineLevel="1">
      <c r="B248" s="308"/>
      <c r="C248" s="306"/>
      <c r="D248" s="310"/>
      <c r="E248" s="310"/>
      <c r="F248" s="310"/>
      <c r="G248" s="310"/>
      <c r="H248" s="310"/>
      <c r="I248" s="310"/>
      <c r="J248" s="310"/>
      <c r="K248" s="310"/>
      <c r="L248" s="310"/>
      <c r="M248" s="310"/>
      <c r="N248" s="285"/>
      <c r="O248" s="310"/>
      <c r="P248" s="310"/>
      <c r="Q248" s="310"/>
      <c r="R248" s="310"/>
      <c r="S248" s="310"/>
      <c r="T248" s="310"/>
      <c r="U248" s="310"/>
      <c r="V248" s="310"/>
      <c r="W248" s="310"/>
      <c r="X248" s="310"/>
      <c r="Y248" s="410"/>
      <c r="Z248" s="410"/>
      <c r="AA248" s="410"/>
      <c r="AB248" s="410"/>
      <c r="AC248" s="307"/>
    </row>
    <row r="249" spans="1:29" ht="46.5" hidden="1" outlineLevel="1">
      <c r="A249" s="515">
        <v>10</v>
      </c>
      <c r="B249" s="513" t="s">
        <v>102</v>
      </c>
      <c r="C249" s="285" t="s">
        <v>582</v>
      </c>
      <c r="D249" s="289"/>
      <c r="E249" s="289"/>
      <c r="F249" s="289"/>
      <c r="G249" s="289"/>
      <c r="H249" s="289"/>
      <c r="I249" s="289"/>
      <c r="J249" s="289"/>
      <c r="K249" s="289"/>
      <c r="L249" s="289"/>
      <c r="M249" s="289"/>
      <c r="N249" s="289">
        <v>3</v>
      </c>
      <c r="O249" s="289"/>
      <c r="P249" s="289"/>
      <c r="Q249" s="289"/>
      <c r="R249" s="289"/>
      <c r="S249" s="289"/>
      <c r="T249" s="289"/>
      <c r="U249" s="289"/>
      <c r="V249" s="289"/>
      <c r="W249" s="289"/>
      <c r="X249" s="289"/>
      <c r="Y249" s="409"/>
      <c r="Z249" s="404"/>
      <c r="AA249" s="404"/>
      <c r="AB249" s="404"/>
      <c r="AC249" s="290">
        <f>SUM(Y249:AB249)</f>
        <v>0</v>
      </c>
    </row>
    <row r="250" spans="1:29" ht="15.5" hidden="1" outlineLevel="1">
      <c r="B250" s="288" t="s">
        <v>287</v>
      </c>
      <c r="C250" s="285" t="s">
        <v>575</v>
      </c>
      <c r="D250" s="289"/>
      <c r="E250" s="289"/>
      <c r="F250" s="289"/>
      <c r="G250" s="289"/>
      <c r="H250" s="289"/>
      <c r="I250" s="289"/>
      <c r="J250" s="289"/>
      <c r="K250" s="289"/>
      <c r="L250" s="289"/>
      <c r="M250" s="289"/>
      <c r="N250" s="289">
        <f>N249</f>
        <v>3</v>
      </c>
      <c r="O250" s="289"/>
      <c r="P250" s="289"/>
      <c r="Q250" s="289"/>
      <c r="R250" s="289"/>
      <c r="S250" s="289"/>
      <c r="T250" s="289"/>
      <c r="U250" s="289"/>
      <c r="V250" s="289"/>
      <c r="W250" s="289"/>
      <c r="X250" s="289"/>
      <c r="Y250" s="405">
        <f>Y249</f>
        <v>0</v>
      </c>
      <c r="Z250" s="405">
        <f t="shared" ref="Z250" si="127">Z249</f>
        <v>0</v>
      </c>
      <c r="AA250" s="405">
        <f t="shared" ref="AA250" si="128">AA249</f>
        <v>0</v>
      </c>
      <c r="AB250" s="405">
        <f t="shared" ref="AB250" si="129">AB249</f>
        <v>0</v>
      </c>
      <c r="AC250" s="305"/>
    </row>
    <row r="251" spans="1:29" ht="15.5" hidden="1" outlineLevel="1">
      <c r="B251" s="308"/>
      <c r="C251" s="306"/>
      <c r="D251" s="310"/>
      <c r="E251" s="310"/>
      <c r="F251" s="310"/>
      <c r="G251" s="310"/>
      <c r="H251" s="310"/>
      <c r="I251" s="310"/>
      <c r="J251" s="310"/>
      <c r="K251" s="310"/>
      <c r="L251" s="310"/>
      <c r="M251" s="310"/>
      <c r="N251" s="285"/>
      <c r="O251" s="310"/>
      <c r="P251" s="310"/>
      <c r="Q251" s="310"/>
      <c r="R251" s="310"/>
      <c r="S251" s="310"/>
      <c r="T251" s="310"/>
      <c r="U251" s="310"/>
      <c r="V251" s="310"/>
      <c r="W251" s="310"/>
      <c r="X251" s="310"/>
      <c r="Y251" s="410"/>
      <c r="Z251" s="411"/>
      <c r="AA251" s="410"/>
      <c r="AB251" s="410"/>
      <c r="AC251" s="307"/>
    </row>
    <row r="252" spans="1:29" ht="15.5" hidden="1" outlineLevel="1">
      <c r="B252" s="282" t="s">
        <v>10</v>
      </c>
      <c r="C252" s="283"/>
      <c r="D252" s="283"/>
      <c r="E252" s="283"/>
      <c r="F252" s="283"/>
      <c r="G252" s="283"/>
      <c r="H252" s="283"/>
      <c r="I252" s="283"/>
      <c r="J252" s="283"/>
      <c r="K252" s="283"/>
      <c r="L252" s="283"/>
      <c r="M252" s="283"/>
      <c r="N252" s="284"/>
      <c r="O252" s="283"/>
      <c r="P252" s="283"/>
      <c r="Q252" s="283"/>
      <c r="R252" s="283"/>
      <c r="S252" s="283"/>
      <c r="T252" s="283"/>
      <c r="U252" s="283"/>
      <c r="V252" s="283"/>
      <c r="W252" s="283"/>
      <c r="X252" s="283"/>
      <c r="Y252" s="408"/>
      <c r="Z252" s="408"/>
      <c r="AA252" s="408"/>
      <c r="AB252" s="408"/>
      <c r="AC252" s="286"/>
    </row>
    <row r="253" spans="1:29" ht="46.5" hidden="1" outlineLevel="1">
      <c r="A253" s="515">
        <v>11</v>
      </c>
      <c r="B253" s="513" t="s">
        <v>103</v>
      </c>
      <c r="C253" s="285" t="s">
        <v>582</v>
      </c>
      <c r="D253" s="289"/>
      <c r="E253" s="289"/>
      <c r="F253" s="289"/>
      <c r="G253" s="289"/>
      <c r="H253" s="289"/>
      <c r="I253" s="289"/>
      <c r="J253" s="289"/>
      <c r="K253" s="289"/>
      <c r="L253" s="289"/>
      <c r="M253" s="289"/>
      <c r="N253" s="289">
        <v>12</v>
      </c>
      <c r="O253" s="289"/>
      <c r="P253" s="289"/>
      <c r="Q253" s="289"/>
      <c r="R253" s="289"/>
      <c r="S253" s="289"/>
      <c r="T253" s="289"/>
      <c r="U253" s="289"/>
      <c r="V253" s="289"/>
      <c r="W253" s="289"/>
      <c r="X253" s="289"/>
      <c r="Y253" s="420"/>
      <c r="Z253" s="404"/>
      <c r="AA253" s="404"/>
      <c r="AB253" s="404"/>
      <c r="AC253" s="290">
        <f>SUM(Y253:AB253)</f>
        <v>0</v>
      </c>
    </row>
    <row r="254" spans="1:29" ht="15.5" hidden="1" outlineLevel="1">
      <c r="B254" s="288" t="s">
        <v>287</v>
      </c>
      <c r="C254" s="285" t="s">
        <v>575</v>
      </c>
      <c r="D254" s="289"/>
      <c r="E254" s="289"/>
      <c r="F254" s="289"/>
      <c r="G254" s="289"/>
      <c r="H254" s="289"/>
      <c r="I254" s="289"/>
      <c r="J254" s="289"/>
      <c r="K254" s="289"/>
      <c r="L254" s="289"/>
      <c r="M254" s="289"/>
      <c r="N254" s="289">
        <f>N253</f>
        <v>12</v>
      </c>
      <c r="O254" s="289"/>
      <c r="P254" s="289"/>
      <c r="Q254" s="289"/>
      <c r="R254" s="289"/>
      <c r="S254" s="289"/>
      <c r="T254" s="289"/>
      <c r="U254" s="289"/>
      <c r="V254" s="289"/>
      <c r="W254" s="289"/>
      <c r="X254" s="289"/>
      <c r="Y254" s="405">
        <f>Y253</f>
        <v>0</v>
      </c>
      <c r="Z254" s="405">
        <f t="shared" ref="Z254" si="130">Z253</f>
        <v>0</v>
      </c>
      <c r="AA254" s="405">
        <f t="shared" ref="AA254" si="131">AA253</f>
        <v>0</v>
      </c>
      <c r="AB254" s="405">
        <f t="shared" ref="AB254" si="132">AB253</f>
        <v>0</v>
      </c>
      <c r="AC254" s="291"/>
    </row>
    <row r="255" spans="1:29" ht="15.5" hidden="1" outlineLevel="1">
      <c r="B255" s="309"/>
      <c r="C255" s="299"/>
      <c r="D255" s="285"/>
      <c r="E255" s="285"/>
      <c r="F255" s="285"/>
      <c r="G255" s="285"/>
      <c r="H255" s="285"/>
      <c r="I255" s="285"/>
      <c r="J255" s="285"/>
      <c r="K255" s="285"/>
      <c r="L255" s="285"/>
      <c r="M255" s="285"/>
      <c r="N255" s="285"/>
      <c r="O255" s="285"/>
      <c r="P255" s="285"/>
      <c r="Q255" s="285"/>
      <c r="R255" s="285"/>
      <c r="S255" s="285"/>
      <c r="T255" s="285"/>
      <c r="U255" s="285"/>
      <c r="V255" s="285"/>
      <c r="W255" s="285"/>
      <c r="X255" s="285"/>
      <c r="Y255" s="406"/>
      <c r="Z255" s="415"/>
      <c r="AA255" s="415"/>
      <c r="AB255" s="415"/>
      <c r="AC255" s="300"/>
    </row>
    <row r="256" spans="1:29" ht="62" hidden="1" outlineLevel="1">
      <c r="A256" s="515">
        <v>12</v>
      </c>
      <c r="B256" s="513" t="s">
        <v>104</v>
      </c>
      <c r="C256" s="285" t="s">
        <v>582</v>
      </c>
      <c r="D256" s="289"/>
      <c r="E256" s="289"/>
      <c r="F256" s="289"/>
      <c r="G256" s="289"/>
      <c r="H256" s="289"/>
      <c r="I256" s="289"/>
      <c r="J256" s="289"/>
      <c r="K256" s="289"/>
      <c r="L256" s="289"/>
      <c r="M256" s="289"/>
      <c r="N256" s="289">
        <v>12</v>
      </c>
      <c r="O256" s="289"/>
      <c r="P256" s="289"/>
      <c r="Q256" s="289"/>
      <c r="R256" s="289"/>
      <c r="S256" s="289"/>
      <c r="T256" s="289"/>
      <c r="U256" s="289"/>
      <c r="V256" s="289"/>
      <c r="W256" s="289"/>
      <c r="X256" s="289"/>
      <c r="Y256" s="404"/>
      <c r="Z256" s="404"/>
      <c r="AA256" s="404"/>
      <c r="AB256" s="404"/>
      <c r="AC256" s="290">
        <f>SUM(Y256:AB256)</f>
        <v>0</v>
      </c>
    </row>
    <row r="257" spans="1:30" ht="15.5" hidden="1" outlineLevel="1">
      <c r="B257" s="288" t="s">
        <v>287</v>
      </c>
      <c r="C257" s="285" t="s">
        <v>575</v>
      </c>
      <c r="D257" s="289"/>
      <c r="E257" s="289"/>
      <c r="F257" s="289"/>
      <c r="G257" s="289"/>
      <c r="H257" s="289"/>
      <c r="I257" s="289"/>
      <c r="J257" s="289"/>
      <c r="K257" s="289"/>
      <c r="L257" s="289"/>
      <c r="M257" s="289"/>
      <c r="N257" s="289">
        <f>N256</f>
        <v>12</v>
      </c>
      <c r="O257" s="289"/>
      <c r="P257" s="289"/>
      <c r="Q257" s="289"/>
      <c r="R257" s="289"/>
      <c r="S257" s="289"/>
      <c r="T257" s="289"/>
      <c r="U257" s="289"/>
      <c r="V257" s="289"/>
      <c r="W257" s="289"/>
      <c r="X257" s="289"/>
      <c r="Y257" s="405">
        <f>Y256</f>
        <v>0</v>
      </c>
      <c r="Z257" s="405">
        <f t="shared" ref="Z257" si="133">Z256</f>
        <v>0</v>
      </c>
      <c r="AA257" s="405">
        <f t="shared" ref="AA257" si="134">AA256</f>
        <v>0</v>
      </c>
      <c r="AB257" s="405">
        <f t="shared" ref="AB257" si="135">AB256</f>
        <v>0</v>
      </c>
      <c r="AC257" s="291"/>
    </row>
    <row r="258" spans="1:30" ht="15.5" hidden="1" outlineLevel="1">
      <c r="B258" s="309"/>
      <c r="C258" s="299"/>
      <c r="D258" s="285"/>
      <c r="E258" s="285"/>
      <c r="F258" s="285"/>
      <c r="G258" s="285"/>
      <c r="H258" s="285"/>
      <c r="I258" s="285"/>
      <c r="J258" s="285"/>
      <c r="K258" s="285"/>
      <c r="L258" s="285"/>
      <c r="M258" s="285"/>
      <c r="N258" s="285"/>
      <c r="O258" s="285"/>
      <c r="P258" s="285"/>
      <c r="Q258" s="285"/>
      <c r="R258" s="285"/>
      <c r="S258" s="285"/>
      <c r="T258" s="285"/>
      <c r="U258" s="285"/>
      <c r="V258" s="285"/>
      <c r="W258" s="285"/>
      <c r="X258" s="285"/>
      <c r="Y258" s="416"/>
      <c r="Z258" s="416"/>
      <c r="AA258" s="406"/>
      <c r="AB258" s="406"/>
      <c r="AC258" s="300"/>
    </row>
    <row r="259" spans="1:30" ht="46.5" hidden="1" outlineLevel="1">
      <c r="A259" s="515">
        <v>13</v>
      </c>
      <c r="B259" s="513" t="s">
        <v>105</v>
      </c>
      <c r="C259" s="285" t="s">
        <v>582</v>
      </c>
      <c r="D259" s="289"/>
      <c r="E259" s="289"/>
      <c r="F259" s="289"/>
      <c r="G259" s="289"/>
      <c r="H259" s="289"/>
      <c r="I259" s="289"/>
      <c r="J259" s="289"/>
      <c r="K259" s="289"/>
      <c r="L259" s="289"/>
      <c r="M259" s="289"/>
      <c r="N259" s="289">
        <v>12</v>
      </c>
      <c r="O259" s="289"/>
      <c r="P259" s="289"/>
      <c r="Q259" s="289"/>
      <c r="R259" s="289"/>
      <c r="S259" s="289"/>
      <c r="T259" s="289"/>
      <c r="U259" s="289"/>
      <c r="V259" s="289"/>
      <c r="W259" s="289"/>
      <c r="X259" s="289"/>
      <c r="Y259" s="404"/>
      <c r="Z259" s="404"/>
      <c r="AA259" s="404"/>
      <c r="AB259" s="404"/>
      <c r="AC259" s="290">
        <f>SUM(Y259:AB259)</f>
        <v>0</v>
      </c>
    </row>
    <row r="260" spans="1:30" ht="15.5" hidden="1" outlineLevel="1">
      <c r="B260" s="288" t="s">
        <v>287</v>
      </c>
      <c r="C260" s="285" t="s">
        <v>575</v>
      </c>
      <c r="D260" s="289"/>
      <c r="E260" s="289"/>
      <c r="F260" s="289"/>
      <c r="G260" s="289"/>
      <c r="H260" s="289"/>
      <c r="I260" s="289"/>
      <c r="J260" s="289"/>
      <c r="K260" s="289"/>
      <c r="L260" s="289"/>
      <c r="M260" s="289"/>
      <c r="N260" s="289">
        <f>N259</f>
        <v>12</v>
      </c>
      <c r="O260" s="289"/>
      <c r="P260" s="289"/>
      <c r="Q260" s="289"/>
      <c r="R260" s="289"/>
      <c r="S260" s="289"/>
      <c r="T260" s="289"/>
      <c r="U260" s="289"/>
      <c r="V260" s="289"/>
      <c r="W260" s="289"/>
      <c r="X260" s="289"/>
      <c r="Y260" s="405">
        <f>Y259</f>
        <v>0</v>
      </c>
      <c r="Z260" s="405">
        <f t="shared" ref="Z260" si="136">Z259</f>
        <v>0</v>
      </c>
      <c r="AA260" s="405">
        <f t="shared" ref="AA260" si="137">AA259</f>
        <v>0</v>
      </c>
      <c r="AB260" s="405">
        <f t="shared" ref="AB260" si="138">AB259</f>
        <v>0</v>
      </c>
      <c r="AC260" s="300"/>
    </row>
    <row r="261" spans="1:30" ht="15.5" hidden="1" outlineLevel="1">
      <c r="B261" s="309"/>
      <c r="C261" s="299"/>
      <c r="D261" s="285"/>
      <c r="E261" s="285"/>
      <c r="F261" s="285"/>
      <c r="G261" s="285"/>
      <c r="H261" s="285"/>
      <c r="I261" s="285"/>
      <c r="J261" s="285"/>
      <c r="K261" s="285"/>
      <c r="L261" s="285"/>
      <c r="M261" s="285"/>
      <c r="N261" s="285"/>
      <c r="O261" s="285"/>
      <c r="P261" s="285"/>
      <c r="Q261" s="285"/>
      <c r="R261" s="285"/>
      <c r="S261" s="285"/>
      <c r="T261" s="285"/>
      <c r="U261" s="285"/>
      <c r="V261" s="285"/>
      <c r="W261" s="285"/>
      <c r="X261" s="285"/>
      <c r="Y261" s="406"/>
      <c r="Z261" s="406"/>
      <c r="AA261" s="406"/>
      <c r="AB261" s="406"/>
      <c r="AC261" s="300"/>
    </row>
    <row r="262" spans="1:30" ht="15.5" hidden="1" outlineLevel="1">
      <c r="B262" s="282" t="s">
        <v>106</v>
      </c>
      <c r="C262" s="283"/>
      <c r="D262" s="284"/>
      <c r="E262" s="284"/>
      <c r="F262" s="284"/>
      <c r="G262" s="284"/>
      <c r="H262" s="284"/>
      <c r="I262" s="284"/>
      <c r="J262" s="284"/>
      <c r="K262" s="284"/>
      <c r="L262" s="284"/>
      <c r="M262" s="284"/>
      <c r="N262" s="284"/>
      <c r="O262" s="284"/>
      <c r="P262" s="283"/>
      <c r="Q262" s="283"/>
      <c r="R262" s="283"/>
      <c r="S262" s="283"/>
      <c r="T262" s="283"/>
      <c r="U262" s="283"/>
      <c r="V262" s="283"/>
      <c r="W262" s="283"/>
      <c r="X262" s="283"/>
      <c r="Y262" s="408"/>
      <c r="Z262" s="408"/>
      <c r="AA262" s="408"/>
      <c r="AB262" s="408"/>
      <c r="AC262" s="286"/>
    </row>
    <row r="263" spans="1:30" ht="15.5" hidden="1" outlineLevel="1">
      <c r="A263" s="515">
        <v>14</v>
      </c>
      <c r="B263" s="309" t="s">
        <v>107</v>
      </c>
      <c r="C263" s="285" t="s">
        <v>582</v>
      </c>
      <c r="D263" s="289"/>
      <c r="E263" s="289"/>
      <c r="F263" s="289"/>
      <c r="G263" s="289"/>
      <c r="H263" s="289"/>
      <c r="I263" s="289"/>
      <c r="J263" s="289"/>
      <c r="K263" s="289"/>
      <c r="L263" s="289"/>
      <c r="M263" s="289"/>
      <c r="N263" s="289">
        <v>12</v>
      </c>
      <c r="O263" s="289"/>
      <c r="P263" s="289"/>
      <c r="Q263" s="289"/>
      <c r="R263" s="289"/>
      <c r="S263" s="289"/>
      <c r="T263" s="289"/>
      <c r="U263" s="289"/>
      <c r="V263" s="289"/>
      <c r="W263" s="289"/>
      <c r="X263" s="289"/>
      <c r="Y263" s="404"/>
      <c r="Z263" s="404"/>
      <c r="AA263" s="404"/>
      <c r="AB263" s="404"/>
      <c r="AC263" s="290">
        <f>SUM(Y263:AB263)</f>
        <v>0</v>
      </c>
    </row>
    <row r="264" spans="1:30" ht="15.5" hidden="1" outlineLevel="1">
      <c r="B264" s="288" t="s">
        <v>287</v>
      </c>
      <c r="C264" s="285" t="s">
        <v>575</v>
      </c>
      <c r="D264" s="289"/>
      <c r="E264" s="289"/>
      <c r="F264" s="289"/>
      <c r="G264" s="289"/>
      <c r="H264" s="289"/>
      <c r="I264" s="289"/>
      <c r="J264" s="289"/>
      <c r="K264" s="289"/>
      <c r="L264" s="289"/>
      <c r="M264" s="289"/>
      <c r="N264" s="289">
        <f>N263</f>
        <v>12</v>
      </c>
      <c r="O264" s="289"/>
      <c r="P264" s="289"/>
      <c r="Q264" s="289"/>
      <c r="R264" s="289"/>
      <c r="S264" s="289"/>
      <c r="T264" s="289"/>
      <c r="U264" s="289"/>
      <c r="V264" s="289"/>
      <c r="W264" s="289"/>
      <c r="X264" s="289"/>
      <c r="Y264" s="405">
        <f>Y263</f>
        <v>0</v>
      </c>
      <c r="Z264" s="405">
        <f t="shared" ref="Z264" si="139">Z263</f>
        <v>0</v>
      </c>
      <c r="AA264" s="405">
        <f t="shared" ref="AA264" si="140">AA263</f>
        <v>0</v>
      </c>
      <c r="AB264" s="405">
        <f t="shared" ref="AB264" si="141">AB263</f>
        <v>0</v>
      </c>
      <c r="AC264" s="291"/>
    </row>
    <row r="265" spans="1:30" ht="15.5" hidden="1" outlineLevel="1">
      <c r="A265" s="516"/>
      <c r="B265" s="309"/>
      <c r="C265" s="299"/>
      <c r="D265" s="285"/>
      <c r="E265" s="285"/>
      <c r="F265" s="285"/>
      <c r="G265" s="285"/>
      <c r="H265" s="285"/>
      <c r="I265" s="285"/>
      <c r="J265" s="285"/>
      <c r="K265" s="285"/>
      <c r="L265" s="285"/>
      <c r="M265" s="285"/>
      <c r="N265" s="462"/>
      <c r="O265" s="285"/>
      <c r="P265" s="285"/>
      <c r="Q265" s="285"/>
      <c r="R265" s="285"/>
      <c r="S265" s="285"/>
      <c r="T265" s="285"/>
      <c r="U265" s="285"/>
      <c r="V265" s="285"/>
      <c r="W265" s="285"/>
      <c r="X265" s="285"/>
      <c r="Y265" s="406"/>
      <c r="Z265" s="406"/>
      <c r="AA265" s="406"/>
      <c r="AB265" s="406"/>
      <c r="AC265" s="295"/>
      <c r="AD265" s="618"/>
    </row>
    <row r="266" spans="1:30" s="303" customFormat="1" ht="15.5" hidden="1" outlineLevel="1">
      <c r="A266" s="516"/>
      <c r="B266" s="282" t="s">
        <v>488</v>
      </c>
      <c r="C266" s="285"/>
      <c r="D266" s="285"/>
      <c r="E266" s="285"/>
      <c r="F266" s="285"/>
      <c r="G266" s="285"/>
      <c r="H266" s="285"/>
      <c r="I266" s="285"/>
      <c r="J266" s="285"/>
      <c r="K266" s="285"/>
      <c r="L266" s="285"/>
      <c r="M266" s="285"/>
      <c r="N266" s="285"/>
      <c r="O266" s="285"/>
      <c r="P266" s="285"/>
      <c r="Q266" s="285"/>
      <c r="R266" s="285"/>
      <c r="S266" s="285"/>
      <c r="T266" s="285"/>
      <c r="U266" s="285"/>
      <c r="V266" s="285"/>
      <c r="W266" s="285"/>
      <c r="X266" s="285"/>
      <c r="Y266" s="406"/>
      <c r="Z266" s="406"/>
      <c r="AA266" s="406"/>
      <c r="AB266" s="406"/>
      <c r="AC266" s="510"/>
      <c r="AD266" s="619"/>
    </row>
    <row r="267" spans="1:30" ht="15.5" hidden="1" outlineLevel="1">
      <c r="A267" s="515">
        <v>15</v>
      </c>
      <c r="B267" s="288" t="s">
        <v>493</v>
      </c>
      <c r="C267" s="285" t="s">
        <v>582</v>
      </c>
      <c r="D267" s="289"/>
      <c r="E267" s="289"/>
      <c r="F267" s="289"/>
      <c r="G267" s="289"/>
      <c r="H267" s="289"/>
      <c r="I267" s="289"/>
      <c r="J267" s="289"/>
      <c r="K267" s="289"/>
      <c r="L267" s="289"/>
      <c r="M267" s="289"/>
      <c r="N267" s="289">
        <v>0</v>
      </c>
      <c r="O267" s="289"/>
      <c r="P267" s="289"/>
      <c r="Q267" s="289"/>
      <c r="R267" s="289"/>
      <c r="S267" s="289"/>
      <c r="T267" s="289"/>
      <c r="U267" s="289"/>
      <c r="V267" s="289"/>
      <c r="W267" s="289"/>
      <c r="X267" s="289"/>
      <c r="Y267" s="404"/>
      <c r="Z267" s="404"/>
      <c r="AA267" s="404"/>
      <c r="AB267" s="404"/>
      <c r="AC267" s="290">
        <f>SUM(Y267:AB267)</f>
        <v>0</v>
      </c>
    </row>
    <row r="268" spans="1:30" ht="15.5" hidden="1" outlineLevel="1">
      <c r="B268" s="288" t="s">
        <v>287</v>
      </c>
      <c r="C268" s="285" t="s">
        <v>575</v>
      </c>
      <c r="D268" s="289"/>
      <c r="E268" s="289"/>
      <c r="F268" s="289"/>
      <c r="G268" s="289"/>
      <c r="H268" s="289"/>
      <c r="I268" s="289"/>
      <c r="J268" s="289"/>
      <c r="K268" s="289"/>
      <c r="L268" s="289"/>
      <c r="M268" s="289"/>
      <c r="N268" s="289">
        <f>N267</f>
        <v>0</v>
      </c>
      <c r="O268" s="289"/>
      <c r="P268" s="289"/>
      <c r="Q268" s="289"/>
      <c r="R268" s="289"/>
      <c r="S268" s="289"/>
      <c r="T268" s="289"/>
      <c r="U268" s="289"/>
      <c r="V268" s="289"/>
      <c r="W268" s="289"/>
      <c r="X268" s="289"/>
      <c r="Y268" s="405">
        <f>Y267</f>
        <v>0</v>
      </c>
      <c r="Z268" s="405">
        <f t="shared" ref="Z268:AB268" si="142">Z267</f>
        <v>0</v>
      </c>
      <c r="AA268" s="405">
        <f t="shared" si="142"/>
        <v>0</v>
      </c>
      <c r="AB268" s="405">
        <f t="shared" si="142"/>
        <v>0</v>
      </c>
      <c r="AC268" s="291"/>
    </row>
    <row r="269" spans="1:30" ht="15.5" hidden="1" outlineLevel="1">
      <c r="B269" s="309"/>
      <c r="C269" s="299"/>
      <c r="D269" s="285"/>
      <c r="E269" s="285"/>
      <c r="F269" s="285"/>
      <c r="G269" s="285"/>
      <c r="H269" s="285"/>
      <c r="I269" s="285"/>
      <c r="J269" s="285"/>
      <c r="K269" s="285"/>
      <c r="L269" s="285"/>
      <c r="M269" s="285"/>
      <c r="N269" s="285"/>
      <c r="O269" s="285"/>
      <c r="P269" s="285"/>
      <c r="Q269" s="285"/>
      <c r="R269" s="285"/>
      <c r="S269" s="285"/>
      <c r="T269" s="285"/>
      <c r="U269" s="285"/>
      <c r="V269" s="285"/>
      <c r="W269" s="285"/>
      <c r="X269" s="285"/>
      <c r="Y269" s="406"/>
      <c r="Z269" s="406"/>
      <c r="AA269" s="406"/>
      <c r="AB269" s="406"/>
      <c r="AC269" s="300"/>
    </row>
    <row r="270" spans="1:30" s="277" customFormat="1" ht="15.5" hidden="1" outlineLevel="1">
      <c r="A270" s="515">
        <v>16</v>
      </c>
      <c r="B270" s="318" t="s">
        <v>489</v>
      </c>
      <c r="C270" s="285" t="s">
        <v>582</v>
      </c>
      <c r="D270" s="289"/>
      <c r="E270" s="289"/>
      <c r="F270" s="289"/>
      <c r="G270" s="289"/>
      <c r="H270" s="289"/>
      <c r="I270" s="289"/>
      <c r="J270" s="289"/>
      <c r="K270" s="289"/>
      <c r="L270" s="289"/>
      <c r="M270" s="289"/>
      <c r="N270" s="289">
        <v>0</v>
      </c>
      <c r="O270" s="289"/>
      <c r="P270" s="289"/>
      <c r="Q270" s="289"/>
      <c r="R270" s="289"/>
      <c r="S270" s="289"/>
      <c r="T270" s="289"/>
      <c r="U270" s="289"/>
      <c r="V270" s="289"/>
      <c r="W270" s="289"/>
      <c r="X270" s="289"/>
      <c r="Y270" s="404"/>
      <c r="Z270" s="404"/>
      <c r="AA270" s="404"/>
      <c r="AB270" s="404"/>
      <c r="AC270" s="290">
        <f>SUM(Y270:AB270)</f>
        <v>0</v>
      </c>
    </row>
    <row r="271" spans="1:30" s="277" customFormat="1" ht="15.5" hidden="1" outlineLevel="1">
      <c r="A271" s="515"/>
      <c r="B271" s="318" t="s">
        <v>287</v>
      </c>
      <c r="C271" s="285" t="s">
        <v>575</v>
      </c>
      <c r="D271" s="289"/>
      <c r="E271" s="289"/>
      <c r="F271" s="289"/>
      <c r="G271" s="289"/>
      <c r="H271" s="289"/>
      <c r="I271" s="289"/>
      <c r="J271" s="289"/>
      <c r="K271" s="289"/>
      <c r="L271" s="289"/>
      <c r="M271" s="289"/>
      <c r="N271" s="289">
        <f>N270</f>
        <v>0</v>
      </c>
      <c r="O271" s="289"/>
      <c r="P271" s="289"/>
      <c r="Q271" s="289"/>
      <c r="R271" s="289"/>
      <c r="S271" s="289"/>
      <c r="T271" s="289"/>
      <c r="U271" s="289"/>
      <c r="V271" s="289"/>
      <c r="W271" s="289"/>
      <c r="X271" s="289"/>
      <c r="Y271" s="405">
        <f>Y270</f>
        <v>0</v>
      </c>
      <c r="Z271" s="405">
        <f t="shared" ref="Z271:AB271" si="143">Z270</f>
        <v>0</v>
      </c>
      <c r="AA271" s="405">
        <f t="shared" si="143"/>
        <v>0</v>
      </c>
      <c r="AB271" s="405">
        <f t="shared" si="143"/>
        <v>0</v>
      </c>
      <c r="AC271" s="291"/>
    </row>
    <row r="272" spans="1:30" s="277" customFormat="1" ht="15.5" hidden="1" outlineLevel="1">
      <c r="A272" s="515"/>
      <c r="B272" s="318"/>
      <c r="C272" s="285"/>
      <c r="D272" s="285"/>
      <c r="E272" s="285"/>
      <c r="F272" s="285"/>
      <c r="G272" s="285"/>
      <c r="H272" s="285"/>
      <c r="I272" s="285"/>
      <c r="J272" s="285"/>
      <c r="K272" s="285"/>
      <c r="L272" s="285"/>
      <c r="M272" s="285"/>
      <c r="N272" s="285"/>
      <c r="O272" s="285"/>
      <c r="P272" s="285"/>
      <c r="Q272" s="285"/>
      <c r="R272" s="285"/>
      <c r="S272" s="285"/>
      <c r="T272" s="285"/>
      <c r="U272" s="285"/>
      <c r="V272" s="285"/>
      <c r="W272" s="285"/>
      <c r="X272" s="285"/>
      <c r="Y272" s="406"/>
      <c r="Z272" s="406"/>
      <c r="AA272" s="406"/>
      <c r="AB272" s="406"/>
      <c r="AC272" s="307"/>
    </row>
    <row r="273" spans="1:29" ht="15.5" hidden="1" outlineLevel="1">
      <c r="B273" s="512" t="s">
        <v>494</v>
      </c>
      <c r="C273" s="314"/>
      <c r="D273" s="284"/>
      <c r="E273" s="283"/>
      <c r="F273" s="283"/>
      <c r="G273" s="283"/>
      <c r="H273" s="283"/>
      <c r="I273" s="283"/>
      <c r="J273" s="283"/>
      <c r="K273" s="283"/>
      <c r="L273" s="283"/>
      <c r="M273" s="283"/>
      <c r="N273" s="284"/>
      <c r="O273" s="283"/>
      <c r="P273" s="283"/>
      <c r="Q273" s="283"/>
      <c r="R273" s="283"/>
      <c r="S273" s="283"/>
      <c r="T273" s="283"/>
      <c r="U273" s="283"/>
      <c r="V273" s="283"/>
      <c r="W273" s="283"/>
      <c r="X273" s="283"/>
      <c r="Y273" s="408"/>
      <c r="Z273" s="408"/>
      <c r="AA273" s="408"/>
      <c r="AB273" s="408"/>
      <c r="AC273" s="286"/>
    </row>
    <row r="274" spans="1:29" ht="31" hidden="1" outlineLevel="1">
      <c r="A274" s="515">
        <v>17</v>
      </c>
      <c r="B274" s="513" t="s">
        <v>111</v>
      </c>
      <c r="C274" s="285" t="s">
        <v>582</v>
      </c>
      <c r="D274" s="289"/>
      <c r="E274" s="289"/>
      <c r="F274" s="289"/>
      <c r="G274" s="289"/>
      <c r="H274" s="289"/>
      <c r="I274" s="289"/>
      <c r="J274" s="289"/>
      <c r="K274" s="289"/>
      <c r="L274" s="289"/>
      <c r="M274" s="289"/>
      <c r="N274" s="289">
        <v>12</v>
      </c>
      <c r="O274" s="289"/>
      <c r="P274" s="289"/>
      <c r="Q274" s="289"/>
      <c r="R274" s="289"/>
      <c r="S274" s="289"/>
      <c r="T274" s="289"/>
      <c r="U274" s="289"/>
      <c r="V274" s="289"/>
      <c r="W274" s="289"/>
      <c r="X274" s="289"/>
      <c r="Y274" s="420"/>
      <c r="Z274" s="404"/>
      <c r="AA274" s="404"/>
      <c r="AB274" s="404"/>
      <c r="AC274" s="290">
        <f>SUM(Y274:AB274)</f>
        <v>0</v>
      </c>
    </row>
    <row r="275" spans="1:29" ht="15.5" hidden="1" outlineLevel="1">
      <c r="B275" s="288" t="s">
        <v>287</v>
      </c>
      <c r="C275" s="285" t="s">
        <v>575</v>
      </c>
      <c r="D275" s="289"/>
      <c r="E275" s="289"/>
      <c r="F275" s="289"/>
      <c r="G275" s="289"/>
      <c r="H275" s="289"/>
      <c r="I275" s="289"/>
      <c r="J275" s="289"/>
      <c r="K275" s="289"/>
      <c r="L275" s="289"/>
      <c r="M275" s="289"/>
      <c r="N275" s="289">
        <f>N274</f>
        <v>12</v>
      </c>
      <c r="O275" s="289"/>
      <c r="P275" s="289"/>
      <c r="Q275" s="289"/>
      <c r="R275" s="289"/>
      <c r="S275" s="289"/>
      <c r="T275" s="289"/>
      <c r="U275" s="289"/>
      <c r="V275" s="289"/>
      <c r="W275" s="289"/>
      <c r="X275" s="289"/>
      <c r="Y275" s="405">
        <f>Y274</f>
        <v>0</v>
      </c>
      <c r="Z275" s="405">
        <f t="shared" ref="Z275:AB275" si="144">Z274</f>
        <v>0</v>
      </c>
      <c r="AA275" s="405">
        <f t="shared" si="144"/>
        <v>0</v>
      </c>
      <c r="AB275" s="405">
        <f t="shared" si="144"/>
        <v>0</v>
      </c>
      <c r="AC275" s="300"/>
    </row>
    <row r="276" spans="1:29" ht="15.5" hidden="1" outlineLevel="1">
      <c r="B276" s="288"/>
      <c r="C276" s="285"/>
      <c r="D276" s="285"/>
      <c r="E276" s="285"/>
      <c r="F276" s="285"/>
      <c r="G276" s="285"/>
      <c r="H276" s="285"/>
      <c r="I276" s="285"/>
      <c r="J276" s="285"/>
      <c r="K276" s="285"/>
      <c r="L276" s="285"/>
      <c r="M276" s="285"/>
      <c r="N276" s="285"/>
      <c r="O276" s="285"/>
      <c r="P276" s="285"/>
      <c r="Q276" s="285"/>
      <c r="R276" s="285"/>
      <c r="S276" s="285"/>
      <c r="T276" s="285"/>
      <c r="U276" s="285"/>
      <c r="V276" s="285"/>
      <c r="W276" s="285"/>
      <c r="X276" s="285"/>
      <c r="Y276" s="416"/>
      <c r="Z276" s="419"/>
      <c r="AA276" s="419"/>
      <c r="AB276" s="419"/>
      <c r="AC276" s="300"/>
    </row>
    <row r="277" spans="1:29" ht="15.5" hidden="1" outlineLevel="1">
      <c r="A277" s="515">
        <v>18</v>
      </c>
      <c r="B277" s="513" t="s">
        <v>108</v>
      </c>
      <c r="C277" s="285" t="s">
        <v>582</v>
      </c>
      <c r="D277" s="289"/>
      <c r="E277" s="289"/>
      <c r="F277" s="289"/>
      <c r="G277" s="289"/>
      <c r="H277" s="289"/>
      <c r="I277" s="289"/>
      <c r="J277" s="289"/>
      <c r="K277" s="289"/>
      <c r="L277" s="289"/>
      <c r="M277" s="289"/>
      <c r="N277" s="289">
        <v>12</v>
      </c>
      <c r="O277" s="289"/>
      <c r="P277" s="289"/>
      <c r="Q277" s="289"/>
      <c r="R277" s="289"/>
      <c r="S277" s="289"/>
      <c r="T277" s="289"/>
      <c r="U277" s="289"/>
      <c r="V277" s="289"/>
      <c r="W277" s="289"/>
      <c r="X277" s="289"/>
      <c r="Y277" s="420"/>
      <c r="Z277" s="404"/>
      <c r="AA277" s="404"/>
      <c r="AB277" s="404"/>
      <c r="AC277" s="290">
        <f>SUM(Y277:AB277)</f>
        <v>0</v>
      </c>
    </row>
    <row r="278" spans="1:29" ht="15.5" hidden="1" outlineLevel="1">
      <c r="B278" s="288" t="s">
        <v>287</v>
      </c>
      <c r="C278" s="285" t="s">
        <v>575</v>
      </c>
      <c r="D278" s="289"/>
      <c r="E278" s="289"/>
      <c r="F278" s="289"/>
      <c r="G278" s="289"/>
      <c r="H278" s="289"/>
      <c r="I278" s="289"/>
      <c r="J278" s="289"/>
      <c r="K278" s="289"/>
      <c r="L278" s="289"/>
      <c r="M278" s="289"/>
      <c r="N278" s="289">
        <f>N277</f>
        <v>12</v>
      </c>
      <c r="O278" s="289"/>
      <c r="P278" s="289"/>
      <c r="Q278" s="289"/>
      <c r="R278" s="289"/>
      <c r="S278" s="289"/>
      <c r="T278" s="289"/>
      <c r="U278" s="289"/>
      <c r="V278" s="289"/>
      <c r="W278" s="289"/>
      <c r="X278" s="289"/>
      <c r="Y278" s="405">
        <f>Y277</f>
        <v>0</v>
      </c>
      <c r="Z278" s="405">
        <f t="shared" ref="Z278:AB278" si="145">Z277</f>
        <v>0</v>
      </c>
      <c r="AA278" s="405">
        <f t="shared" si="145"/>
        <v>0</v>
      </c>
      <c r="AB278" s="405">
        <f t="shared" si="145"/>
        <v>0</v>
      </c>
      <c r="AC278" s="300"/>
    </row>
    <row r="279" spans="1:29" ht="15.5" hidden="1" outlineLevel="1">
      <c r="B279" s="316"/>
      <c r="C279" s="285"/>
      <c r="D279" s="285"/>
      <c r="E279" s="285"/>
      <c r="F279" s="285"/>
      <c r="G279" s="285"/>
      <c r="H279" s="285"/>
      <c r="I279" s="285"/>
      <c r="J279" s="285"/>
      <c r="K279" s="285"/>
      <c r="L279" s="285"/>
      <c r="M279" s="285"/>
      <c r="N279" s="285"/>
      <c r="O279" s="285"/>
      <c r="P279" s="285"/>
      <c r="Q279" s="285"/>
      <c r="R279" s="285"/>
      <c r="S279" s="285"/>
      <c r="T279" s="285"/>
      <c r="U279" s="285"/>
      <c r="V279" s="285"/>
      <c r="W279" s="285"/>
      <c r="X279" s="285"/>
      <c r="Y279" s="417"/>
      <c r="Z279" s="418"/>
      <c r="AA279" s="418"/>
      <c r="AB279" s="418"/>
      <c r="AC279" s="291"/>
    </row>
    <row r="280" spans="1:29" ht="15.5" hidden="1" outlineLevel="1">
      <c r="A280" s="515">
        <v>19</v>
      </c>
      <c r="B280" s="513" t="s">
        <v>110</v>
      </c>
      <c r="C280" s="285" t="s">
        <v>582</v>
      </c>
      <c r="D280" s="289"/>
      <c r="E280" s="289"/>
      <c r="F280" s="289"/>
      <c r="G280" s="289"/>
      <c r="H280" s="289"/>
      <c r="I280" s="289"/>
      <c r="J280" s="289"/>
      <c r="K280" s="289"/>
      <c r="L280" s="289"/>
      <c r="M280" s="289"/>
      <c r="N280" s="289">
        <v>12</v>
      </c>
      <c r="O280" s="289"/>
      <c r="P280" s="289"/>
      <c r="Q280" s="289"/>
      <c r="R280" s="289"/>
      <c r="S280" s="289"/>
      <c r="T280" s="289"/>
      <c r="U280" s="289"/>
      <c r="V280" s="289"/>
      <c r="W280" s="289"/>
      <c r="X280" s="289"/>
      <c r="Y280" s="420"/>
      <c r="Z280" s="404"/>
      <c r="AA280" s="404"/>
      <c r="AB280" s="404"/>
      <c r="AC280" s="290">
        <f>SUM(Y280:AB280)</f>
        <v>0</v>
      </c>
    </row>
    <row r="281" spans="1:29" ht="15.5" hidden="1" outlineLevel="1">
      <c r="B281" s="288" t="s">
        <v>287</v>
      </c>
      <c r="C281" s="285" t="s">
        <v>575</v>
      </c>
      <c r="D281" s="289"/>
      <c r="E281" s="289"/>
      <c r="F281" s="289"/>
      <c r="G281" s="289"/>
      <c r="H281" s="289"/>
      <c r="I281" s="289"/>
      <c r="J281" s="289"/>
      <c r="K281" s="289"/>
      <c r="L281" s="289"/>
      <c r="M281" s="289"/>
      <c r="N281" s="289">
        <f>N280</f>
        <v>12</v>
      </c>
      <c r="O281" s="289"/>
      <c r="P281" s="289"/>
      <c r="Q281" s="289"/>
      <c r="R281" s="289"/>
      <c r="S281" s="289"/>
      <c r="T281" s="289"/>
      <c r="U281" s="289"/>
      <c r="V281" s="289"/>
      <c r="W281" s="289"/>
      <c r="X281" s="289"/>
      <c r="Y281" s="405">
        <f>Y280</f>
        <v>0</v>
      </c>
      <c r="Z281" s="405">
        <f t="shared" ref="Z281:AB281" si="146">Z280</f>
        <v>0</v>
      </c>
      <c r="AA281" s="405">
        <f t="shared" si="146"/>
        <v>0</v>
      </c>
      <c r="AB281" s="405">
        <f t="shared" si="146"/>
        <v>0</v>
      </c>
      <c r="AC281" s="291"/>
    </row>
    <row r="282" spans="1:29" ht="15.5" hidden="1" outlineLevel="1">
      <c r="B282" s="316"/>
      <c r="C282" s="285"/>
      <c r="D282" s="285"/>
      <c r="E282" s="285"/>
      <c r="F282" s="285"/>
      <c r="G282" s="285"/>
      <c r="H282" s="285"/>
      <c r="I282" s="285"/>
      <c r="J282" s="285"/>
      <c r="K282" s="285"/>
      <c r="L282" s="285"/>
      <c r="M282" s="285"/>
      <c r="N282" s="285"/>
      <c r="O282" s="285"/>
      <c r="P282" s="285"/>
      <c r="Q282" s="285"/>
      <c r="R282" s="285"/>
      <c r="S282" s="285"/>
      <c r="T282" s="285"/>
      <c r="U282" s="285"/>
      <c r="V282" s="285"/>
      <c r="W282" s="285"/>
      <c r="X282" s="285"/>
      <c r="Y282" s="406"/>
      <c r="Z282" s="406"/>
      <c r="AA282" s="406"/>
      <c r="AB282" s="406"/>
      <c r="AC282" s="300"/>
    </row>
    <row r="283" spans="1:29" ht="15.5" hidden="1" outlineLevel="1">
      <c r="A283" s="515">
        <v>20</v>
      </c>
      <c r="B283" s="513" t="s">
        <v>109</v>
      </c>
      <c r="C283" s="285" t="s">
        <v>582</v>
      </c>
      <c r="D283" s="289"/>
      <c r="E283" s="289"/>
      <c r="F283" s="289"/>
      <c r="G283" s="289"/>
      <c r="H283" s="289"/>
      <c r="I283" s="289"/>
      <c r="J283" s="289"/>
      <c r="K283" s="289"/>
      <c r="L283" s="289"/>
      <c r="M283" s="289"/>
      <c r="N283" s="289">
        <v>12</v>
      </c>
      <c r="O283" s="289"/>
      <c r="P283" s="289"/>
      <c r="Q283" s="289"/>
      <c r="R283" s="289"/>
      <c r="S283" s="289"/>
      <c r="T283" s="289"/>
      <c r="U283" s="289"/>
      <c r="V283" s="289"/>
      <c r="W283" s="289"/>
      <c r="X283" s="289"/>
      <c r="Y283" s="420"/>
      <c r="Z283" s="404"/>
      <c r="AA283" s="404"/>
      <c r="AB283" s="404"/>
      <c r="AC283" s="290">
        <f>SUM(Y283:AB283)</f>
        <v>0</v>
      </c>
    </row>
    <row r="284" spans="1:29" ht="15.5" hidden="1" outlineLevel="1">
      <c r="B284" s="288" t="s">
        <v>287</v>
      </c>
      <c r="C284" s="285" t="s">
        <v>575</v>
      </c>
      <c r="D284" s="289"/>
      <c r="E284" s="289"/>
      <c r="F284" s="289"/>
      <c r="G284" s="289"/>
      <c r="H284" s="289"/>
      <c r="I284" s="289"/>
      <c r="J284" s="289"/>
      <c r="K284" s="289"/>
      <c r="L284" s="289"/>
      <c r="M284" s="289"/>
      <c r="N284" s="289">
        <f>N283</f>
        <v>12</v>
      </c>
      <c r="O284" s="289"/>
      <c r="P284" s="289"/>
      <c r="Q284" s="289"/>
      <c r="R284" s="289"/>
      <c r="S284" s="289"/>
      <c r="T284" s="289"/>
      <c r="U284" s="289"/>
      <c r="V284" s="289"/>
      <c r="W284" s="289"/>
      <c r="X284" s="289"/>
      <c r="Y284" s="405">
        <f t="shared" ref="Y284:AB284" si="147">Y283</f>
        <v>0</v>
      </c>
      <c r="Z284" s="405">
        <f t="shared" si="147"/>
        <v>0</v>
      </c>
      <c r="AA284" s="405">
        <f t="shared" si="147"/>
        <v>0</v>
      </c>
      <c r="AB284" s="405">
        <f t="shared" si="147"/>
        <v>0</v>
      </c>
      <c r="AC284" s="300"/>
    </row>
    <row r="285" spans="1:29" ht="15.5" hidden="1" outlineLevel="1">
      <c r="B285" s="317"/>
      <c r="C285" s="294"/>
      <c r="D285" s="285"/>
      <c r="E285" s="285"/>
      <c r="F285" s="285"/>
      <c r="G285" s="285"/>
      <c r="H285" s="285"/>
      <c r="I285" s="285"/>
      <c r="J285" s="285"/>
      <c r="K285" s="285"/>
      <c r="L285" s="285"/>
      <c r="M285" s="285"/>
      <c r="N285" s="294"/>
      <c r="O285" s="285"/>
      <c r="P285" s="285"/>
      <c r="Q285" s="285"/>
      <c r="R285" s="285"/>
      <c r="S285" s="285"/>
      <c r="T285" s="285"/>
      <c r="U285" s="285"/>
      <c r="V285" s="285"/>
      <c r="W285" s="285"/>
      <c r="X285" s="285"/>
      <c r="Y285" s="406"/>
      <c r="Z285" s="406"/>
      <c r="AA285" s="406"/>
      <c r="AB285" s="406"/>
      <c r="AC285" s="300"/>
    </row>
    <row r="286" spans="1:29" ht="15.5" outlineLevel="1">
      <c r="B286" s="511" t="s">
        <v>501</v>
      </c>
      <c r="C286" s="285"/>
      <c r="D286" s="285"/>
      <c r="E286" s="285"/>
      <c r="F286" s="285"/>
      <c r="G286" s="285"/>
      <c r="H286" s="285"/>
      <c r="I286" s="285"/>
      <c r="J286" s="285"/>
      <c r="K286" s="285"/>
      <c r="L286" s="285"/>
      <c r="M286" s="285"/>
      <c r="N286" s="285"/>
      <c r="O286" s="285"/>
      <c r="P286" s="285"/>
      <c r="Q286" s="285"/>
      <c r="R286" s="285"/>
      <c r="S286" s="285"/>
      <c r="T286" s="285"/>
      <c r="U286" s="285"/>
      <c r="V286" s="285"/>
      <c r="W286" s="285"/>
      <c r="X286" s="285"/>
      <c r="Y286" s="416"/>
      <c r="Z286" s="419"/>
      <c r="AA286" s="419"/>
      <c r="AB286" s="419"/>
      <c r="AC286" s="300"/>
    </row>
    <row r="287" spans="1:29" ht="15.5" outlineLevel="1">
      <c r="B287" s="282" t="s">
        <v>497</v>
      </c>
      <c r="C287" s="285"/>
      <c r="D287" s="285"/>
      <c r="E287" s="285"/>
      <c r="F287" s="285"/>
      <c r="G287" s="285"/>
      <c r="H287" s="285"/>
      <c r="I287" s="285"/>
      <c r="J287" s="285"/>
      <c r="K287" s="285"/>
      <c r="L287" s="285"/>
      <c r="M287" s="285"/>
      <c r="N287" s="285"/>
      <c r="O287" s="285"/>
      <c r="P287" s="285"/>
      <c r="Q287" s="285"/>
      <c r="R287" s="285"/>
      <c r="S287" s="285"/>
      <c r="T287" s="285"/>
      <c r="U287" s="285"/>
      <c r="V287" s="285"/>
      <c r="W287" s="285"/>
      <c r="X287" s="285"/>
      <c r="Y287" s="416"/>
      <c r="Z287" s="419"/>
      <c r="AA287" s="419"/>
      <c r="AB287" s="419"/>
      <c r="AC287" s="300"/>
    </row>
    <row r="288" spans="1:29" ht="31" outlineLevel="1">
      <c r="A288" s="515">
        <v>21</v>
      </c>
      <c r="B288" s="513" t="s">
        <v>112</v>
      </c>
      <c r="C288" s="285" t="s">
        <v>582</v>
      </c>
      <c r="D288" s="289"/>
      <c r="E288" s="289"/>
      <c r="F288" s="289"/>
      <c r="G288" s="289">
        <v>1352387</v>
      </c>
      <c r="H288" s="289"/>
      <c r="I288" s="289"/>
      <c r="J288" s="289"/>
      <c r="K288" s="289"/>
      <c r="L288" s="289"/>
      <c r="M288" s="289"/>
      <c r="N288" s="285"/>
      <c r="O288" s="289"/>
      <c r="P288" s="289"/>
      <c r="Q288" s="289"/>
      <c r="R288" s="289">
        <v>87</v>
      </c>
      <c r="S288" s="289"/>
      <c r="T288" s="289"/>
      <c r="U288" s="289"/>
      <c r="V288" s="289"/>
      <c r="W288" s="289"/>
      <c r="X288" s="289"/>
      <c r="Y288" s="761">
        <v>1</v>
      </c>
      <c r="Z288" s="404"/>
      <c r="AA288" s="404"/>
      <c r="AB288" s="404"/>
      <c r="AC288" s="290">
        <f>SUM(Y288:AB288)</f>
        <v>1</v>
      </c>
    </row>
    <row r="289" spans="1:29" ht="15.5" outlineLevel="1">
      <c r="B289" s="288" t="s">
        <v>287</v>
      </c>
      <c r="C289" s="285" t="s">
        <v>575</v>
      </c>
      <c r="D289" s="289"/>
      <c r="E289" s="289"/>
      <c r="F289" s="289"/>
      <c r="G289" s="289">
        <v>47936</v>
      </c>
      <c r="H289" s="289"/>
      <c r="I289" s="289"/>
      <c r="J289" s="289"/>
      <c r="K289" s="289"/>
      <c r="L289" s="289"/>
      <c r="M289" s="289"/>
      <c r="N289" s="285"/>
      <c r="O289" s="289"/>
      <c r="P289" s="289"/>
      <c r="Q289" s="289"/>
      <c r="R289" s="289">
        <v>3</v>
      </c>
      <c r="S289" s="289"/>
      <c r="T289" s="289"/>
      <c r="U289" s="289"/>
      <c r="V289" s="289"/>
      <c r="W289" s="289"/>
      <c r="X289" s="289"/>
      <c r="Y289" s="405">
        <v>1</v>
      </c>
      <c r="Z289" s="405">
        <v>0</v>
      </c>
      <c r="AA289" s="405">
        <v>0</v>
      </c>
      <c r="AB289" s="405">
        <f t="shared" ref="AB289" si="148">AB288</f>
        <v>0</v>
      </c>
      <c r="AC289" s="300"/>
    </row>
    <row r="290" spans="1:29" ht="15.5" outlineLevel="1">
      <c r="B290" s="288"/>
      <c r="C290" s="285"/>
      <c r="D290" s="285"/>
      <c r="E290" s="285"/>
      <c r="F290" s="285"/>
      <c r="G290" s="777"/>
      <c r="H290" s="777"/>
      <c r="I290" s="777"/>
      <c r="J290" s="777"/>
      <c r="K290" s="777"/>
      <c r="L290" s="777"/>
      <c r="M290" s="777"/>
      <c r="N290" s="285"/>
      <c r="O290" s="285"/>
      <c r="P290" s="285"/>
      <c r="Q290" s="285"/>
      <c r="R290" s="777"/>
      <c r="S290" s="777"/>
      <c r="T290" s="777"/>
      <c r="U290" s="777"/>
      <c r="V290" s="777"/>
      <c r="W290" s="777"/>
      <c r="X290" s="777"/>
      <c r="Y290" s="416"/>
      <c r="Z290" s="419"/>
      <c r="AA290" s="419"/>
      <c r="AB290" s="419"/>
      <c r="AC290" s="300"/>
    </row>
    <row r="291" spans="1:29" ht="31" outlineLevel="1">
      <c r="A291" s="515">
        <v>22</v>
      </c>
      <c r="B291" s="513" t="s">
        <v>113</v>
      </c>
      <c r="C291" s="285" t="s">
        <v>582</v>
      </c>
      <c r="D291" s="289"/>
      <c r="E291" s="289"/>
      <c r="F291" s="289"/>
      <c r="G291" s="289">
        <v>108688</v>
      </c>
      <c r="H291" s="289"/>
      <c r="I291" s="289"/>
      <c r="J291" s="289"/>
      <c r="K291" s="289"/>
      <c r="L291" s="289"/>
      <c r="M291" s="289"/>
      <c r="N291" s="285"/>
      <c r="O291" s="289"/>
      <c r="P291" s="289"/>
      <c r="Q291" s="289"/>
      <c r="R291" s="289">
        <v>31</v>
      </c>
      <c r="S291" s="289"/>
      <c r="T291" s="289"/>
      <c r="U291" s="289"/>
      <c r="V291" s="289"/>
      <c r="W291" s="289"/>
      <c r="X291" s="289"/>
      <c r="Y291" s="761">
        <v>1</v>
      </c>
      <c r="Z291" s="404"/>
      <c r="AA291" s="404"/>
      <c r="AB291" s="404"/>
      <c r="AC291" s="290">
        <f>SUM(Y291:AB291)</f>
        <v>1</v>
      </c>
    </row>
    <row r="292" spans="1:29" ht="15.5" outlineLevel="1">
      <c r="B292" s="288" t="s">
        <v>287</v>
      </c>
      <c r="C292" s="285" t="s">
        <v>575</v>
      </c>
      <c r="D292" s="289"/>
      <c r="E292" s="289"/>
      <c r="F292" s="289"/>
      <c r="G292" s="289">
        <v>1914</v>
      </c>
      <c r="H292" s="289"/>
      <c r="I292" s="289"/>
      <c r="J292" s="289"/>
      <c r="K292" s="289"/>
      <c r="L292" s="289"/>
      <c r="M292" s="289"/>
      <c r="N292" s="285"/>
      <c r="O292" s="289"/>
      <c r="P292" s="289"/>
      <c r="Q292" s="289"/>
      <c r="R292" s="289">
        <v>1</v>
      </c>
      <c r="S292" s="289"/>
      <c r="T292" s="289"/>
      <c r="U292" s="289"/>
      <c r="V292" s="289"/>
      <c r="W292" s="289"/>
      <c r="X292" s="289"/>
      <c r="Y292" s="405">
        <v>1</v>
      </c>
      <c r="Z292" s="405">
        <v>0</v>
      </c>
      <c r="AA292" s="405">
        <v>0</v>
      </c>
      <c r="AB292" s="405">
        <f t="shared" ref="AB292" si="149">AB291</f>
        <v>0</v>
      </c>
      <c r="AC292" s="300"/>
    </row>
    <row r="293" spans="1:29" ht="15.5" outlineLevel="1">
      <c r="B293" s="288"/>
      <c r="C293" s="285"/>
      <c r="D293" s="285"/>
      <c r="E293" s="285"/>
      <c r="F293" s="285"/>
      <c r="G293" s="777"/>
      <c r="H293" s="777"/>
      <c r="I293" s="777"/>
      <c r="J293" s="777"/>
      <c r="K293" s="777"/>
      <c r="L293" s="777"/>
      <c r="M293" s="777"/>
      <c r="N293" s="285"/>
      <c r="O293" s="285"/>
      <c r="P293" s="285"/>
      <c r="Q293" s="285"/>
      <c r="R293" s="777"/>
      <c r="S293" s="777"/>
      <c r="T293" s="777"/>
      <c r="U293" s="777"/>
      <c r="V293" s="777"/>
      <c r="W293" s="777"/>
      <c r="X293" s="777"/>
      <c r="Y293" s="416"/>
      <c r="Z293" s="419"/>
      <c r="AA293" s="419"/>
      <c r="AB293" s="419"/>
      <c r="AC293" s="300"/>
    </row>
    <row r="294" spans="1:29" ht="31" outlineLevel="1">
      <c r="A294" s="515">
        <v>23</v>
      </c>
      <c r="B294" s="513" t="s">
        <v>114</v>
      </c>
      <c r="C294" s="285" t="s">
        <v>582</v>
      </c>
      <c r="D294" s="289"/>
      <c r="E294" s="289"/>
      <c r="F294" s="289"/>
      <c r="G294" s="289"/>
      <c r="H294" s="289"/>
      <c r="I294" s="289"/>
      <c r="J294" s="289"/>
      <c r="K294" s="289"/>
      <c r="L294" s="289"/>
      <c r="M294" s="289"/>
      <c r="N294" s="285"/>
      <c r="O294" s="289"/>
      <c r="P294" s="289"/>
      <c r="Q294" s="289"/>
      <c r="R294" s="289"/>
      <c r="S294" s="289"/>
      <c r="T294" s="289"/>
      <c r="U294" s="289"/>
      <c r="V294" s="289"/>
      <c r="W294" s="289"/>
      <c r="X294" s="289"/>
      <c r="Y294" s="404"/>
      <c r="Z294" s="404"/>
      <c r="AA294" s="404"/>
      <c r="AB294" s="404"/>
      <c r="AC294" s="290">
        <f>SUM(Y294:AB294)</f>
        <v>0</v>
      </c>
    </row>
    <row r="295" spans="1:29" ht="15.5" outlineLevel="1">
      <c r="B295" s="288" t="s">
        <v>287</v>
      </c>
      <c r="C295" s="285" t="s">
        <v>575</v>
      </c>
      <c r="D295" s="289"/>
      <c r="E295" s="289"/>
      <c r="F295" s="289"/>
      <c r="G295" s="289"/>
      <c r="H295" s="289"/>
      <c r="I295" s="289"/>
      <c r="J295" s="289"/>
      <c r="K295" s="289"/>
      <c r="L295" s="289"/>
      <c r="M295" s="289"/>
      <c r="N295" s="285"/>
      <c r="O295" s="289"/>
      <c r="P295" s="289"/>
      <c r="Q295" s="289"/>
      <c r="R295" s="289"/>
      <c r="S295" s="289"/>
      <c r="T295" s="289"/>
      <c r="U295" s="289"/>
      <c r="V295" s="289"/>
      <c r="W295" s="289"/>
      <c r="X295" s="289"/>
      <c r="Y295" s="405">
        <v>0</v>
      </c>
      <c r="Z295" s="405">
        <v>0</v>
      </c>
      <c r="AA295" s="405">
        <v>0</v>
      </c>
      <c r="AB295" s="405">
        <f t="shared" ref="AB295" si="150">AB294</f>
        <v>0</v>
      </c>
      <c r="AC295" s="300"/>
    </row>
    <row r="296" spans="1:29" ht="15.5" outlineLevel="1">
      <c r="B296" s="316"/>
      <c r="C296" s="285"/>
      <c r="D296" s="285"/>
      <c r="E296" s="285"/>
      <c r="F296" s="285"/>
      <c r="G296" s="777"/>
      <c r="H296" s="777"/>
      <c r="I296" s="777"/>
      <c r="J296" s="777"/>
      <c r="K296" s="777"/>
      <c r="L296" s="777"/>
      <c r="M296" s="777"/>
      <c r="N296" s="285"/>
      <c r="O296" s="285"/>
      <c r="P296" s="285"/>
      <c r="Q296" s="285"/>
      <c r="R296" s="777"/>
      <c r="S296" s="777"/>
      <c r="T296" s="777"/>
      <c r="U296" s="777"/>
      <c r="V296" s="777"/>
      <c r="W296" s="777"/>
      <c r="X296" s="777"/>
      <c r="Y296" s="416"/>
      <c r="Z296" s="419"/>
      <c r="AA296" s="419"/>
      <c r="AB296" s="419"/>
      <c r="AC296" s="300"/>
    </row>
    <row r="297" spans="1:29" ht="31" outlineLevel="1">
      <c r="A297" s="515">
        <v>24</v>
      </c>
      <c r="B297" s="513" t="s">
        <v>115</v>
      </c>
      <c r="C297" s="285" t="s">
        <v>582</v>
      </c>
      <c r="D297" s="289"/>
      <c r="E297" s="289"/>
      <c r="F297" s="289"/>
      <c r="G297" s="289"/>
      <c r="H297" s="289"/>
      <c r="I297" s="289"/>
      <c r="J297" s="289"/>
      <c r="K297" s="289"/>
      <c r="L297" s="289"/>
      <c r="M297" s="289"/>
      <c r="N297" s="285"/>
      <c r="O297" s="289"/>
      <c r="P297" s="289"/>
      <c r="Q297" s="289"/>
      <c r="R297" s="289"/>
      <c r="S297" s="289"/>
      <c r="T297" s="289"/>
      <c r="U297" s="289"/>
      <c r="V297" s="289"/>
      <c r="W297" s="289"/>
      <c r="X297" s="289"/>
      <c r="Y297" s="404"/>
      <c r="Z297" s="404"/>
      <c r="AA297" s="404"/>
      <c r="AB297" s="404"/>
      <c r="AC297" s="290">
        <f>SUM(Y297:AB297)</f>
        <v>0</v>
      </c>
    </row>
    <row r="298" spans="1:29" ht="15.5" outlineLevel="1">
      <c r="B298" s="288" t="s">
        <v>287</v>
      </c>
      <c r="C298" s="285" t="s">
        <v>575</v>
      </c>
      <c r="D298" s="289"/>
      <c r="E298" s="289"/>
      <c r="F298" s="289"/>
      <c r="G298" s="289"/>
      <c r="H298" s="289"/>
      <c r="I298" s="289"/>
      <c r="J298" s="289"/>
      <c r="K298" s="289"/>
      <c r="L298" s="289"/>
      <c r="M298" s="289"/>
      <c r="N298" s="285"/>
      <c r="O298" s="289"/>
      <c r="P298" s="289"/>
      <c r="Q298" s="289"/>
      <c r="R298" s="289"/>
      <c r="S298" s="289"/>
      <c r="T298" s="289"/>
      <c r="U298" s="289"/>
      <c r="V298" s="289"/>
      <c r="W298" s="289"/>
      <c r="X298" s="289"/>
      <c r="Y298" s="405">
        <v>0</v>
      </c>
      <c r="Z298" s="405">
        <v>0</v>
      </c>
      <c r="AA298" s="405">
        <v>0</v>
      </c>
      <c r="AB298" s="405">
        <f t="shared" ref="AB298" si="151">AB297</f>
        <v>0</v>
      </c>
      <c r="AC298" s="300"/>
    </row>
    <row r="299" spans="1:29" ht="15.5" outlineLevel="1">
      <c r="B299" s="288"/>
      <c r="C299" s="285"/>
      <c r="D299" s="285"/>
      <c r="E299" s="285"/>
      <c r="F299" s="285"/>
      <c r="G299" s="777"/>
      <c r="H299" s="777"/>
      <c r="I299" s="777"/>
      <c r="J299" s="777"/>
      <c r="K299" s="777"/>
      <c r="L299" s="777"/>
      <c r="M299" s="777"/>
      <c r="N299" s="285"/>
      <c r="O299" s="285"/>
      <c r="P299" s="285"/>
      <c r="Q299" s="285"/>
      <c r="R299" s="777"/>
      <c r="S299" s="777"/>
      <c r="T299" s="777"/>
      <c r="U299" s="777"/>
      <c r="V299" s="777"/>
      <c r="W299" s="777"/>
      <c r="X299" s="777"/>
      <c r="Y299" s="406"/>
      <c r="Z299" s="419"/>
      <c r="AA299" s="419"/>
      <c r="AB299" s="419"/>
      <c r="AC299" s="300"/>
    </row>
    <row r="300" spans="1:29" ht="15.5" outlineLevel="1">
      <c r="B300" s="282" t="s">
        <v>498</v>
      </c>
      <c r="C300" s="285"/>
      <c r="D300" s="285"/>
      <c r="E300" s="285"/>
      <c r="F300" s="285"/>
      <c r="G300" s="777"/>
      <c r="H300" s="777"/>
      <c r="I300" s="777"/>
      <c r="J300" s="777"/>
      <c r="K300" s="777"/>
      <c r="L300" s="777"/>
      <c r="M300" s="777"/>
      <c r="N300" s="285"/>
      <c r="O300" s="285"/>
      <c r="P300" s="285"/>
      <c r="Q300" s="285"/>
      <c r="R300" s="777"/>
      <c r="S300" s="777"/>
      <c r="T300" s="777"/>
      <c r="U300" s="777"/>
      <c r="V300" s="777"/>
      <c r="W300" s="777"/>
      <c r="X300" s="777"/>
      <c r="Y300" s="406"/>
      <c r="Z300" s="419"/>
      <c r="AA300" s="419"/>
      <c r="AB300" s="419"/>
      <c r="AC300" s="300"/>
    </row>
    <row r="301" spans="1:29" ht="31" outlineLevel="1">
      <c r="A301" s="515">
        <v>25</v>
      </c>
      <c r="B301" s="513" t="s">
        <v>116</v>
      </c>
      <c r="C301" s="285" t="s">
        <v>582</v>
      </c>
      <c r="D301" s="289"/>
      <c r="E301" s="289"/>
      <c r="F301" s="289"/>
      <c r="G301" s="289"/>
      <c r="H301" s="289"/>
      <c r="I301" s="289"/>
      <c r="J301" s="289"/>
      <c r="K301" s="289"/>
      <c r="L301" s="289"/>
      <c r="M301" s="289"/>
      <c r="N301" s="289">
        <v>12</v>
      </c>
      <c r="O301" s="289"/>
      <c r="P301" s="289"/>
      <c r="Q301" s="289"/>
      <c r="R301" s="289"/>
      <c r="S301" s="289"/>
      <c r="T301" s="289"/>
      <c r="U301" s="289"/>
      <c r="V301" s="289"/>
      <c r="W301" s="289"/>
      <c r="X301" s="289"/>
      <c r="Y301" s="420"/>
      <c r="Z301" s="404"/>
      <c r="AA301" s="404"/>
      <c r="AB301" s="404"/>
      <c r="AC301" s="290">
        <f>SUM(Y301:AB301)</f>
        <v>0</v>
      </c>
    </row>
    <row r="302" spans="1:29" ht="15.5" outlineLevel="1">
      <c r="B302" s="288" t="s">
        <v>287</v>
      </c>
      <c r="C302" s="285" t="s">
        <v>575</v>
      </c>
      <c r="D302" s="289"/>
      <c r="E302" s="289"/>
      <c r="F302" s="289"/>
      <c r="G302" s="289"/>
      <c r="H302" s="289"/>
      <c r="I302" s="289"/>
      <c r="J302" s="289"/>
      <c r="K302" s="289"/>
      <c r="L302" s="289"/>
      <c r="M302" s="289"/>
      <c r="N302" s="289">
        <v>12</v>
      </c>
      <c r="O302" s="289"/>
      <c r="P302" s="289"/>
      <c r="Q302" s="289"/>
      <c r="R302" s="289"/>
      <c r="S302" s="289"/>
      <c r="T302" s="289"/>
      <c r="U302" s="289"/>
      <c r="V302" s="289"/>
      <c r="W302" s="289"/>
      <c r="X302" s="289"/>
      <c r="Y302" s="405">
        <v>0</v>
      </c>
      <c r="Z302" s="405">
        <v>0</v>
      </c>
      <c r="AA302" s="405">
        <v>0</v>
      </c>
      <c r="AB302" s="405">
        <f t="shared" ref="AB302" si="152">AB301</f>
        <v>0</v>
      </c>
      <c r="AC302" s="300"/>
    </row>
    <row r="303" spans="1:29" ht="15.5" outlineLevel="1">
      <c r="B303" s="288"/>
      <c r="C303" s="285"/>
      <c r="D303" s="285"/>
      <c r="E303" s="285"/>
      <c r="F303" s="285"/>
      <c r="G303" s="777"/>
      <c r="H303" s="777"/>
      <c r="I303" s="777"/>
      <c r="J303" s="777"/>
      <c r="K303" s="777"/>
      <c r="L303" s="777"/>
      <c r="M303" s="777"/>
      <c r="N303" s="285"/>
      <c r="O303" s="285"/>
      <c r="P303" s="285"/>
      <c r="Q303" s="285"/>
      <c r="R303" s="777"/>
      <c r="S303" s="777"/>
      <c r="T303" s="777"/>
      <c r="U303" s="777"/>
      <c r="V303" s="777"/>
      <c r="W303" s="777"/>
      <c r="X303" s="777"/>
      <c r="Y303" s="406"/>
      <c r="Z303" s="419"/>
      <c r="AA303" s="419"/>
      <c r="AB303" s="419"/>
      <c r="AC303" s="300"/>
    </row>
    <row r="304" spans="1:29" ht="31" outlineLevel="1">
      <c r="A304" s="515">
        <v>26</v>
      </c>
      <c r="B304" s="513" t="s">
        <v>117</v>
      </c>
      <c r="C304" s="285" t="s">
        <v>582</v>
      </c>
      <c r="D304" s="289"/>
      <c r="E304" s="289"/>
      <c r="F304" s="289"/>
      <c r="G304" s="289">
        <v>900661</v>
      </c>
      <c r="H304" s="289"/>
      <c r="I304" s="289"/>
      <c r="J304" s="289"/>
      <c r="K304" s="289"/>
      <c r="L304" s="289"/>
      <c r="M304" s="289"/>
      <c r="N304" s="289">
        <v>12</v>
      </c>
      <c r="O304" s="289"/>
      <c r="P304" s="289"/>
      <c r="Q304" s="289"/>
      <c r="R304" s="289">
        <v>130</v>
      </c>
      <c r="S304" s="289"/>
      <c r="T304" s="289"/>
      <c r="U304" s="289"/>
      <c r="V304" s="289"/>
      <c r="W304" s="289"/>
      <c r="X304" s="289"/>
      <c r="Y304" s="420"/>
      <c r="Z304" s="404">
        <v>0.1</v>
      </c>
      <c r="AA304" s="404">
        <v>0.9</v>
      </c>
      <c r="AB304" s="404"/>
      <c r="AC304" s="290">
        <f>SUM(Y304:AB304)</f>
        <v>1</v>
      </c>
    </row>
    <row r="305" spans="1:29" ht="15.5" outlineLevel="1">
      <c r="B305" s="288" t="s">
        <v>287</v>
      </c>
      <c r="C305" s="285" t="s">
        <v>575</v>
      </c>
      <c r="D305" s="289"/>
      <c r="E305" s="289"/>
      <c r="F305" s="289"/>
      <c r="G305" s="289">
        <v>55236</v>
      </c>
      <c r="H305" s="289"/>
      <c r="I305" s="289"/>
      <c r="J305" s="289"/>
      <c r="K305" s="289"/>
      <c r="L305" s="289"/>
      <c r="M305" s="289"/>
      <c r="N305" s="289">
        <v>12</v>
      </c>
      <c r="O305" s="289"/>
      <c r="P305" s="289"/>
      <c r="Q305" s="289"/>
      <c r="R305" s="289">
        <v>-2</v>
      </c>
      <c r="S305" s="289"/>
      <c r="T305" s="289"/>
      <c r="U305" s="289"/>
      <c r="V305" s="289"/>
      <c r="W305" s="289"/>
      <c r="X305" s="289"/>
      <c r="Y305" s="405">
        <v>0</v>
      </c>
      <c r="Z305" s="405">
        <v>0.1</v>
      </c>
      <c r="AA305" s="405">
        <v>0.9</v>
      </c>
      <c r="AB305" s="405">
        <f t="shared" ref="AB305" si="153">AB304</f>
        <v>0</v>
      </c>
      <c r="AC305" s="300"/>
    </row>
    <row r="306" spans="1:29" ht="15.5" outlineLevel="1">
      <c r="B306" s="288"/>
      <c r="C306" s="285"/>
      <c r="D306" s="285"/>
      <c r="E306" s="285"/>
      <c r="F306" s="285"/>
      <c r="G306" s="777"/>
      <c r="H306" s="777"/>
      <c r="I306" s="777"/>
      <c r="J306" s="777"/>
      <c r="K306" s="777"/>
      <c r="L306" s="777"/>
      <c r="M306" s="777"/>
      <c r="N306" s="285"/>
      <c r="O306" s="285"/>
      <c r="P306" s="285"/>
      <c r="Q306" s="285"/>
      <c r="R306" s="777"/>
      <c r="S306" s="777"/>
      <c r="T306" s="777"/>
      <c r="U306" s="777"/>
      <c r="V306" s="777"/>
      <c r="W306" s="777"/>
      <c r="X306" s="777"/>
      <c r="Y306" s="406"/>
      <c r="Z306" s="419"/>
      <c r="AA306" s="419"/>
      <c r="AB306" s="419"/>
      <c r="AC306" s="300"/>
    </row>
    <row r="307" spans="1:29" ht="31" outlineLevel="1">
      <c r="A307" s="515">
        <v>27</v>
      </c>
      <c r="B307" s="513" t="s">
        <v>118</v>
      </c>
      <c r="C307" s="285" t="s">
        <v>582</v>
      </c>
      <c r="D307" s="289"/>
      <c r="E307" s="289"/>
      <c r="F307" s="289"/>
      <c r="G307" s="289">
        <v>40529</v>
      </c>
      <c r="H307" s="289"/>
      <c r="I307" s="289"/>
      <c r="J307" s="289"/>
      <c r="K307" s="289"/>
      <c r="L307" s="289"/>
      <c r="M307" s="289"/>
      <c r="N307" s="289">
        <v>12</v>
      </c>
      <c r="O307" s="289"/>
      <c r="P307" s="289"/>
      <c r="Q307" s="289"/>
      <c r="R307" s="289">
        <v>9</v>
      </c>
      <c r="S307" s="289"/>
      <c r="T307" s="289"/>
      <c r="U307" s="289"/>
      <c r="V307" s="289"/>
      <c r="W307" s="289"/>
      <c r="X307" s="289"/>
      <c r="Y307" s="420"/>
      <c r="Z307" s="761">
        <v>1</v>
      </c>
      <c r="AA307" s="404"/>
      <c r="AB307" s="404"/>
      <c r="AC307" s="290">
        <f>SUM(Y307:AB307)</f>
        <v>1</v>
      </c>
    </row>
    <row r="308" spans="1:29" ht="15.5" outlineLevel="1">
      <c r="B308" s="288" t="s">
        <v>287</v>
      </c>
      <c r="C308" s="285" t="s">
        <v>575</v>
      </c>
      <c r="D308" s="289"/>
      <c r="E308" s="289"/>
      <c r="F308" s="289"/>
      <c r="G308" s="289">
        <v>9280</v>
      </c>
      <c r="H308" s="289"/>
      <c r="I308" s="289"/>
      <c r="J308" s="289"/>
      <c r="K308" s="289"/>
      <c r="L308" s="289"/>
      <c r="M308" s="289"/>
      <c r="N308" s="289">
        <v>12</v>
      </c>
      <c r="O308" s="289"/>
      <c r="P308" s="289"/>
      <c r="Q308" s="289"/>
      <c r="R308" s="289">
        <v>2</v>
      </c>
      <c r="S308" s="289"/>
      <c r="T308" s="289"/>
      <c r="U308" s="289"/>
      <c r="V308" s="289"/>
      <c r="W308" s="289"/>
      <c r="X308" s="289"/>
      <c r="Y308" s="405">
        <v>0</v>
      </c>
      <c r="Z308" s="405">
        <v>1</v>
      </c>
      <c r="AA308" s="405">
        <v>0</v>
      </c>
      <c r="AB308" s="405">
        <f t="shared" ref="AB308" si="154">AB307</f>
        <v>0</v>
      </c>
      <c r="AC308" s="300"/>
    </row>
    <row r="309" spans="1:29" ht="15.5" outlineLevel="1">
      <c r="B309" s="288"/>
      <c r="C309" s="285"/>
      <c r="D309" s="285"/>
      <c r="E309" s="285"/>
      <c r="F309" s="285"/>
      <c r="G309" s="777"/>
      <c r="H309" s="777"/>
      <c r="I309" s="777"/>
      <c r="J309" s="777"/>
      <c r="K309" s="777"/>
      <c r="L309" s="777"/>
      <c r="M309" s="777"/>
      <c r="N309" s="285"/>
      <c r="O309" s="285"/>
      <c r="P309" s="285"/>
      <c r="Q309" s="285"/>
      <c r="R309" s="777"/>
      <c r="S309" s="777"/>
      <c r="T309" s="777"/>
      <c r="U309" s="777"/>
      <c r="V309" s="777"/>
      <c r="W309" s="777"/>
      <c r="X309" s="777"/>
      <c r="Y309" s="406"/>
      <c r="Z309" s="419"/>
      <c r="AA309" s="419"/>
      <c r="AB309" s="419"/>
      <c r="AC309" s="300"/>
    </row>
    <row r="310" spans="1:29" ht="46.5" hidden="1" outlineLevel="1">
      <c r="A310" s="515">
        <v>28</v>
      </c>
      <c r="B310" s="513" t="s">
        <v>119</v>
      </c>
      <c r="C310" s="285" t="s">
        <v>582</v>
      </c>
      <c r="D310" s="289"/>
      <c r="E310" s="289"/>
      <c r="F310" s="289"/>
      <c r="G310" s="289"/>
      <c r="H310" s="289"/>
      <c r="I310" s="289"/>
      <c r="J310" s="289"/>
      <c r="K310" s="289"/>
      <c r="L310" s="289"/>
      <c r="M310" s="289"/>
      <c r="N310" s="289">
        <v>12</v>
      </c>
      <c r="O310" s="289"/>
      <c r="P310" s="289"/>
      <c r="Q310" s="289"/>
      <c r="R310" s="289"/>
      <c r="S310" s="289"/>
      <c r="T310" s="289"/>
      <c r="U310" s="289"/>
      <c r="V310" s="289"/>
      <c r="W310" s="289"/>
      <c r="X310" s="289"/>
      <c r="Y310" s="420"/>
      <c r="Z310" s="404"/>
      <c r="AA310" s="404"/>
      <c r="AB310" s="404"/>
      <c r="AC310" s="290">
        <f>SUM(Y310:AB310)</f>
        <v>0</v>
      </c>
    </row>
    <row r="311" spans="1:29" ht="15.5" hidden="1" outlineLevel="1">
      <c r="B311" s="288" t="s">
        <v>287</v>
      </c>
      <c r="C311" s="285" t="s">
        <v>575</v>
      </c>
      <c r="D311" s="289"/>
      <c r="E311" s="289"/>
      <c r="F311" s="289"/>
      <c r="G311" s="289"/>
      <c r="H311" s="289"/>
      <c r="I311" s="289"/>
      <c r="J311" s="289"/>
      <c r="K311" s="289"/>
      <c r="L311" s="289"/>
      <c r="M311" s="289"/>
      <c r="N311" s="289">
        <v>12</v>
      </c>
      <c r="O311" s="289"/>
      <c r="P311" s="289"/>
      <c r="Q311" s="289"/>
      <c r="R311" s="289"/>
      <c r="S311" s="289"/>
      <c r="T311" s="289"/>
      <c r="U311" s="289"/>
      <c r="V311" s="289"/>
      <c r="W311" s="289"/>
      <c r="X311" s="289"/>
      <c r="Y311" s="405">
        <v>0</v>
      </c>
      <c r="Z311" s="405">
        <v>0</v>
      </c>
      <c r="AA311" s="405">
        <v>0</v>
      </c>
      <c r="AB311" s="405">
        <f t="shared" ref="AB311" si="155">AB310</f>
        <v>0</v>
      </c>
      <c r="AC311" s="300"/>
    </row>
    <row r="312" spans="1:29" ht="15.5" hidden="1" outlineLevel="1">
      <c r="B312" s="288"/>
      <c r="C312" s="285"/>
      <c r="D312" s="285"/>
      <c r="E312" s="285"/>
      <c r="F312" s="285"/>
      <c r="G312" s="777"/>
      <c r="H312" s="777"/>
      <c r="I312" s="777"/>
      <c r="J312" s="777"/>
      <c r="K312" s="777"/>
      <c r="L312" s="777"/>
      <c r="M312" s="777"/>
      <c r="N312" s="285"/>
      <c r="O312" s="285"/>
      <c r="P312" s="285"/>
      <c r="Q312" s="285"/>
      <c r="R312" s="777"/>
      <c r="S312" s="777"/>
      <c r="T312" s="777"/>
      <c r="U312" s="777"/>
      <c r="V312" s="777"/>
      <c r="W312" s="777"/>
      <c r="X312" s="777"/>
      <c r="Y312" s="406"/>
      <c r="Z312" s="419"/>
      <c r="AA312" s="419"/>
      <c r="AB312" s="419"/>
      <c r="AC312" s="300"/>
    </row>
    <row r="313" spans="1:29" ht="46.5" hidden="1" outlineLevel="1">
      <c r="A313" s="515">
        <v>29</v>
      </c>
      <c r="B313" s="513" t="s">
        <v>120</v>
      </c>
      <c r="C313" s="285" t="s">
        <v>582</v>
      </c>
      <c r="D313" s="289"/>
      <c r="E313" s="289"/>
      <c r="F313" s="289"/>
      <c r="G313" s="289"/>
      <c r="H313" s="289"/>
      <c r="I313" s="289"/>
      <c r="J313" s="289"/>
      <c r="K313" s="289"/>
      <c r="L313" s="289"/>
      <c r="M313" s="289"/>
      <c r="N313" s="289">
        <v>3</v>
      </c>
      <c r="O313" s="289"/>
      <c r="P313" s="289"/>
      <c r="Q313" s="289"/>
      <c r="R313" s="289"/>
      <c r="S313" s="289"/>
      <c r="T313" s="289"/>
      <c r="U313" s="289"/>
      <c r="V313" s="289"/>
      <c r="W313" s="289"/>
      <c r="X313" s="289"/>
      <c r="Y313" s="420"/>
      <c r="Z313" s="404"/>
      <c r="AA313" s="404"/>
      <c r="AB313" s="404"/>
      <c r="AC313" s="290">
        <f>SUM(Y313:AB313)</f>
        <v>0</v>
      </c>
    </row>
    <row r="314" spans="1:29" ht="15.5" hidden="1" outlineLevel="1">
      <c r="B314" s="288" t="s">
        <v>287</v>
      </c>
      <c r="C314" s="285" t="s">
        <v>575</v>
      </c>
      <c r="D314" s="289"/>
      <c r="E314" s="289"/>
      <c r="F314" s="289"/>
      <c r="G314" s="289"/>
      <c r="H314" s="289"/>
      <c r="I314" s="289"/>
      <c r="J314" s="289"/>
      <c r="K314" s="289"/>
      <c r="L314" s="289"/>
      <c r="M314" s="289"/>
      <c r="N314" s="289">
        <v>3</v>
      </c>
      <c r="O314" s="289"/>
      <c r="P314" s="289"/>
      <c r="Q314" s="289"/>
      <c r="R314" s="289"/>
      <c r="S314" s="289"/>
      <c r="T314" s="289"/>
      <c r="U314" s="289"/>
      <c r="V314" s="289"/>
      <c r="W314" s="289"/>
      <c r="X314" s="289"/>
      <c r="Y314" s="405">
        <v>0</v>
      </c>
      <c r="Z314" s="405">
        <v>0</v>
      </c>
      <c r="AA314" s="405">
        <v>0</v>
      </c>
      <c r="AB314" s="405">
        <f t="shared" ref="AB314" si="156">AB313</f>
        <v>0</v>
      </c>
      <c r="AC314" s="300"/>
    </row>
    <row r="315" spans="1:29" ht="15.5" hidden="1" outlineLevel="1">
      <c r="B315" s="288"/>
      <c r="C315" s="285"/>
      <c r="D315" s="285"/>
      <c r="E315" s="285"/>
      <c r="F315" s="285"/>
      <c r="G315" s="777"/>
      <c r="H315" s="777"/>
      <c r="I315" s="777"/>
      <c r="J315" s="777"/>
      <c r="K315" s="777"/>
      <c r="L315" s="777"/>
      <c r="M315" s="777"/>
      <c r="N315" s="285"/>
      <c r="O315" s="285"/>
      <c r="P315" s="285"/>
      <c r="Q315" s="285"/>
      <c r="R315" s="777"/>
      <c r="S315" s="777"/>
      <c r="T315" s="777"/>
      <c r="U315" s="777"/>
      <c r="V315" s="777"/>
      <c r="W315" s="777"/>
      <c r="X315" s="777"/>
      <c r="Y315" s="406"/>
      <c r="Z315" s="419"/>
      <c r="AA315" s="419"/>
      <c r="AB315" s="419"/>
      <c r="AC315" s="300"/>
    </row>
    <row r="316" spans="1:29" ht="31" hidden="1" outlineLevel="1">
      <c r="A316" s="515">
        <v>30</v>
      </c>
      <c r="B316" s="513" t="s">
        <v>121</v>
      </c>
      <c r="C316" s="285" t="s">
        <v>582</v>
      </c>
      <c r="D316" s="289"/>
      <c r="E316" s="289"/>
      <c r="F316" s="289"/>
      <c r="G316" s="289"/>
      <c r="H316" s="289"/>
      <c r="I316" s="289"/>
      <c r="J316" s="289"/>
      <c r="K316" s="289"/>
      <c r="L316" s="289"/>
      <c r="M316" s="289"/>
      <c r="N316" s="289">
        <v>12</v>
      </c>
      <c r="O316" s="289"/>
      <c r="P316" s="289"/>
      <c r="Q316" s="289"/>
      <c r="R316" s="289"/>
      <c r="S316" s="289"/>
      <c r="T316" s="289"/>
      <c r="U316" s="289"/>
      <c r="V316" s="289"/>
      <c r="W316" s="289"/>
      <c r="X316" s="289"/>
      <c r="Y316" s="420"/>
      <c r="Z316" s="404"/>
      <c r="AA316" s="404"/>
      <c r="AB316" s="404"/>
      <c r="AC316" s="290">
        <f>SUM(Y316:AB316)</f>
        <v>0</v>
      </c>
    </row>
    <row r="317" spans="1:29" ht="15.5" hidden="1" outlineLevel="1">
      <c r="B317" s="288" t="s">
        <v>287</v>
      </c>
      <c r="C317" s="285" t="s">
        <v>575</v>
      </c>
      <c r="D317" s="289"/>
      <c r="E317" s="289"/>
      <c r="F317" s="289"/>
      <c r="G317" s="289"/>
      <c r="H317" s="289"/>
      <c r="I317" s="289"/>
      <c r="J317" s="289"/>
      <c r="K317" s="289"/>
      <c r="L317" s="289"/>
      <c r="M317" s="289"/>
      <c r="N317" s="289">
        <v>12</v>
      </c>
      <c r="O317" s="289"/>
      <c r="P317" s="289"/>
      <c r="Q317" s="289"/>
      <c r="R317" s="289"/>
      <c r="S317" s="289"/>
      <c r="T317" s="289"/>
      <c r="U317" s="289"/>
      <c r="V317" s="289"/>
      <c r="W317" s="289"/>
      <c r="X317" s="289"/>
      <c r="Y317" s="405">
        <v>0</v>
      </c>
      <c r="Z317" s="405">
        <v>0</v>
      </c>
      <c r="AA317" s="405">
        <v>0</v>
      </c>
      <c r="AB317" s="405">
        <f t="shared" ref="AB317" si="157">AB316</f>
        <v>0</v>
      </c>
      <c r="AC317" s="300"/>
    </row>
    <row r="318" spans="1:29" ht="15.5" hidden="1" outlineLevel="1">
      <c r="B318" s="288"/>
      <c r="C318" s="285"/>
      <c r="D318" s="285"/>
      <c r="E318" s="285"/>
      <c r="F318" s="285"/>
      <c r="G318" s="777"/>
      <c r="H318" s="777"/>
      <c r="I318" s="777"/>
      <c r="J318" s="777"/>
      <c r="K318" s="777"/>
      <c r="L318" s="777"/>
      <c r="M318" s="777"/>
      <c r="N318" s="285"/>
      <c r="O318" s="285"/>
      <c r="P318" s="285"/>
      <c r="Q318" s="285"/>
      <c r="R318" s="777"/>
      <c r="S318" s="777"/>
      <c r="T318" s="777"/>
      <c r="U318" s="777"/>
      <c r="V318" s="777"/>
      <c r="W318" s="777"/>
      <c r="X318" s="777"/>
      <c r="Y318" s="406"/>
      <c r="Z318" s="419"/>
      <c r="AA318" s="419"/>
      <c r="AB318" s="419"/>
      <c r="AC318" s="300"/>
    </row>
    <row r="319" spans="1:29" ht="31" hidden="1" outlineLevel="1">
      <c r="A319" s="515">
        <v>31</v>
      </c>
      <c r="B319" s="513" t="s">
        <v>122</v>
      </c>
      <c r="C319" s="285" t="s">
        <v>582</v>
      </c>
      <c r="D319" s="289"/>
      <c r="E319" s="289"/>
      <c r="F319" s="289"/>
      <c r="G319" s="289"/>
      <c r="H319" s="289"/>
      <c r="I319" s="289"/>
      <c r="J319" s="289"/>
      <c r="K319" s="289"/>
      <c r="L319" s="289"/>
      <c r="M319" s="289"/>
      <c r="N319" s="289">
        <v>12</v>
      </c>
      <c r="O319" s="289"/>
      <c r="P319" s="289"/>
      <c r="Q319" s="289"/>
      <c r="R319" s="289"/>
      <c r="S319" s="289"/>
      <c r="T319" s="289"/>
      <c r="U319" s="289"/>
      <c r="V319" s="289"/>
      <c r="W319" s="289"/>
      <c r="X319" s="289"/>
      <c r="Y319" s="420"/>
      <c r="Z319" s="404"/>
      <c r="AA319" s="404"/>
      <c r="AB319" s="404"/>
      <c r="AC319" s="290">
        <f>SUM(Y319:AB319)</f>
        <v>0</v>
      </c>
    </row>
    <row r="320" spans="1:29" ht="15.5" hidden="1" outlineLevel="1">
      <c r="B320" s="288" t="s">
        <v>287</v>
      </c>
      <c r="C320" s="285" t="s">
        <v>575</v>
      </c>
      <c r="D320" s="289"/>
      <c r="E320" s="289"/>
      <c r="F320" s="289"/>
      <c r="G320" s="289"/>
      <c r="H320" s="289"/>
      <c r="I320" s="289"/>
      <c r="J320" s="289"/>
      <c r="K320" s="289"/>
      <c r="L320" s="289"/>
      <c r="M320" s="289"/>
      <c r="N320" s="289">
        <v>12</v>
      </c>
      <c r="O320" s="289"/>
      <c r="P320" s="289"/>
      <c r="Q320" s="289"/>
      <c r="R320" s="289"/>
      <c r="S320" s="289"/>
      <c r="T320" s="289"/>
      <c r="U320" s="289"/>
      <c r="V320" s="289"/>
      <c r="W320" s="289"/>
      <c r="X320" s="289"/>
      <c r="Y320" s="405">
        <v>0</v>
      </c>
      <c r="Z320" s="405">
        <v>0</v>
      </c>
      <c r="AA320" s="405">
        <v>0</v>
      </c>
      <c r="AB320" s="405">
        <f t="shared" ref="AB320" si="158">AB319</f>
        <v>0</v>
      </c>
      <c r="AC320" s="300"/>
    </row>
    <row r="321" spans="1:29" ht="15.5" outlineLevel="1">
      <c r="B321" s="513"/>
      <c r="C321" s="285"/>
      <c r="D321" s="285"/>
      <c r="E321" s="285"/>
      <c r="F321" s="285"/>
      <c r="G321" s="777"/>
      <c r="H321" s="777"/>
      <c r="I321" s="777"/>
      <c r="J321" s="777"/>
      <c r="K321" s="777"/>
      <c r="L321" s="777"/>
      <c r="M321" s="777"/>
      <c r="N321" s="285"/>
      <c r="O321" s="285"/>
      <c r="P321" s="285"/>
      <c r="Q321" s="285"/>
      <c r="R321" s="777"/>
      <c r="S321" s="777"/>
      <c r="T321" s="777"/>
      <c r="U321" s="777"/>
      <c r="V321" s="777"/>
      <c r="W321" s="777"/>
      <c r="X321" s="777"/>
      <c r="Y321" s="406"/>
      <c r="Z321" s="419"/>
      <c r="AA321" s="419"/>
      <c r="AB321" s="419"/>
      <c r="AC321" s="300"/>
    </row>
    <row r="322" spans="1:29" ht="31" outlineLevel="1">
      <c r="A322" s="515">
        <v>32</v>
      </c>
      <c r="B322" s="513" t="s">
        <v>123</v>
      </c>
      <c r="C322" s="285" t="s">
        <v>582</v>
      </c>
      <c r="D322" s="289"/>
      <c r="E322" s="289"/>
      <c r="F322" s="289"/>
      <c r="G322" s="289"/>
      <c r="H322" s="289"/>
      <c r="I322" s="289"/>
      <c r="J322" s="289"/>
      <c r="K322" s="289"/>
      <c r="L322" s="289"/>
      <c r="M322" s="289"/>
      <c r="N322" s="289">
        <v>12</v>
      </c>
      <c r="O322" s="289"/>
      <c r="P322" s="289"/>
      <c r="Q322" s="289"/>
      <c r="R322" s="289"/>
      <c r="S322" s="289"/>
      <c r="T322" s="289"/>
      <c r="U322" s="289"/>
      <c r="V322" s="289"/>
      <c r="W322" s="289"/>
      <c r="X322" s="289"/>
      <c r="Y322" s="420"/>
      <c r="Z322" s="404"/>
      <c r="AA322" s="761">
        <v>1</v>
      </c>
      <c r="AB322" s="404"/>
      <c r="AC322" s="290">
        <f>SUM(Y322:AB322)</f>
        <v>1</v>
      </c>
    </row>
    <row r="323" spans="1:29" ht="15.5" outlineLevel="1">
      <c r="B323" s="288" t="s">
        <v>287</v>
      </c>
      <c r="C323" s="285" t="s">
        <v>575</v>
      </c>
      <c r="D323" s="289"/>
      <c r="E323" s="289"/>
      <c r="F323" s="289"/>
      <c r="G323" s="289">
        <v>835</v>
      </c>
      <c r="H323" s="289"/>
      <c r="I323" s="289"/>
      <c r="J323" s="289"/>
      <c r="K323" s="289"/>
      <c r="L323" s="289"/>
      <c r="M323" s="289"/>
      <c r="N323" s="289">
        <v>12</v>
      </c>
      <c r="O323" s="289"/>
      <c r="P323" s="289"/>
      <c r="Q323" s="289"/>
      <c r="R323" s="289">
        <v>0</v>
      </c>
      <c r="S323" s="289"/>
      <c r="T323" s="289"/>
      <c r="U323" s="289"/>
      <c r="V323" s="289"/>
      <c r="W323" s="289"/>
      <c r="X323" s="289"/>
      <c r="Y323" s="405">
        <v>0</v>
      </c>
      <c r="Z323" s="405">
        <v>0</v>
      </c>
      <c r="AA323" s="405">
        <v>1</v>
      </c>
      <c r="AB323" s="405">
        <f t="shared" ref="AB323" si="159">AB322</f>
        <v>0</v>
      </c>
      <c r="AC323" s="300"/>
    </row>
    <row r="324" spans="1:29" ht="15.5" outlineLevel="1">
      <c r="B324" s="513"/>
      <c r="C324" s="285"/>
      <c r="D324" s="285"/>
      <c r="E324" s="285"/>
      <c r="F324" s="285"/>
      <c r="G324" s="777"/>
      <c r="H324" s="777"/>
      <c r="I324" s="777"/>
      <c r="J324" s="777"/>
      <c r="K324" s="777"/>
      <c r="L324" s="777"/>
      <c r="M324" s="777"/>
      <c r="N324" s="285"/>
      <c r="O324" s="285"/>
      <c r="P324" s="285"/>
      <c r="Q324" s="285"/>
      <c r="R324" s="777"/>
      <c r="S324" s="777"/>
      <c r="T324" s="777"/>
      <c r="U324" s="777"/>
      <c r="V324" s="777"/>
      <c r="W324" s="777"/>
      <c r="X324" s="777"/>
      <c r="Y324" s="406"/>
      <c r="Z324" s="419"/>
      <c r="AA324" s="419"/>
      <c r="AB324" s="419"/>
      <c r="AC324" s="300"/>
    </row>
    <row r="325" spans="1:29" ht="15.5" hidden="1" outlineLevel="1">
      <c r="B325" s="282" t="s">
        <v>499</v>
      </c>
      <c r="C325" s="285"/>
      <c r="D325" s="285"/>
      <c r="E325" s="285"/>
      <c r="F325" s="285"/>
      <c r="G325" s="777"/>
      <c r="H325" s="777"/>
      <c r="I325" s="777"/>
      <c r="J325" s="777"/>
      <c r="K325" s="777"/>
      <c r="L325" s="777"/>
      <c r="M325" s="777"/>
      <c r="N325" s="285"/>
      <c r="O325" s="285"/>
      <c r="P325" s="285"/>
      <c r="Q325" s="285"/>
      <c r="R325" s="777"/>
      <c r="S325" s="777"/>
      <c r="T325" s="777"/>
      <c r="U325" s="777"/>
      <c r="V325" s="777"/>
      <c r="W325" s="777"/>
      <c r="X325" s="777"/>
      <c r="Y325" s="406"/>
      <c r="Z325" s="419"/>
      <c r="AA325" s="419"/>
      <c r="AB325" s="419"/>
      <c r="AC325" s="300"/>
    </row>
    <row r="326" spans="1:29" ht="31" hidden="1" outlineLevel="1">
      <c r="A326" s="515">
        <v>33</v>
      </c>
      <c r="B326" s="513" t="s">
        <v>124</v>
      </c>
      <c r="C326" s="285" t="s">
        <v>582</v>
      </c>
      <c r="D326" s="289"/>
      <c r="E326" s="289"/>
      <c r="F326" s="289"/>
      <c r="G326" s="289"/>
      <c r="H326" s="289"/>
      <c r="I326" s="289"/>
      <c r="J326" s="289"/>
      <c r="K326" s="289"/>
      <c r="L326" s="289"/>
      <c r="M326" s="289"/>
      <c r="N326" s="289">
        <v>0</v>
      </c>
      <c r="O326" s="289"/>
      <c r="P326" s="289"/>
      <c r="Q326" s="289"/>
      <c r="R326" s="289"/>
      <c r="S326" s="289"/>
      <c r="T326" s="289"/>
      <c r="U326" s="289"/>
      <c r="V326" s="289"/>
      <c r="W326" s="289"/>
      <c r="X326" s="289"/>
      <c r="Y326" s="420"/>
      <c r="Z326" s="404"/>
      <c r="AA326" s="404"/>
      <c r="AB326" s="404"/>
      <c r="AC326" s="290">
        <f>SUM(Y326:AB326)</f>
        <v>0</v>
      </c>
    </row>
    <row r="327" spans="1:29" ht="15.5" hidden="1" outlineLevel="1">
      <c r="B327" s="288" t="s">
        <v>287</v>
      </c>
      <c r="C327" s="285" t="s">
        <v>575</v>
      </c>
      <c r="D327" s="289"/>
      <c r="E327" s="289"/>
      <c r="F327" s="289"/>
      <c r="G327" s="289"/>
      <c r="H327" s="289"/>
      <c r="I327" s="289"/>
      <c r="J327" s="289"/>
      <c r="K327" s="289"/>
      <c r="L327" s="289"/>
      <c r="M327" s="289"/>
      <c r="N327" s="289">
        <f>N326</f>
        <v>0</v>
      </c>
      <c r="O327" s="289"/>
      <c r="P327" s="289"/>
      <c r="Q327" s="289"/>
      <c r="R327" s="289"/>
      <c r="S327" s="289"/>
      <c r="T327" s="289"/>
      <c r="U327" s="289"/>
      <c r="V327" s="289"/>
      <c r="W327" s="289"/>
      <c r="X327" s="289"/>
      <c r="Y327" s="405">
        <f>Y326</f>
        <v>0</v>
      </c>
      <c r="Z327" s="405">
        <f t="shared" ref="Z327" si="160">Z326</f>
        <v>0</v>
      </c>
      <c r="AA327" s="405">
        <f t="shared" ref="AA327" si="161">AA326</f>
        <v>0</v>
      </c>
      <c r="AB327" s="405">
        <f t="shared" ref="AB327" si="162">AB326</f>
        <v>0</v>
      </c>
      <c r="AC327" s="300"/>
    </row>
    <row r="328" spans="1:29" ht="15.5" hidden="1" outlineLevel="1">
      <c r="B328" s="513"/>
      <c r="C328" s="285"/>
      <c r="D328" s="285"/>
      <c r="E328" s="285"/>
      <c r="F328" s="285"/>
      <c r="G328" s="777"/>
      <c r="H328" s="777"/>
      <c r="I328" s="777"/>
      <c r="J328" s="777"/>
      <c r="K328" s="777"/>
      <c r="L328" s="777"/>
      <c r="M328" s="777"/>
      <c r="N328" s="285"/>
      <c r="O328" s="285"/>
      <c r="P328" s="285"/>
      <c r="Q328" s="285"/>
      <c r="R328" s="777"/>
      <c r="S328" s="777"/>
      <c r="T328" s="777"/>
      <c r="U328" s="777"/>
      <c r="V328" s="777"/>
      <c r="W328" s="777"/>
      <c r="X328" s="777"/>
      <c r="Y328" s="406"/>
      <c r="Z328" s="419"/>
      <c r="AA328" s="419"/>
      <c r="AB328" s="419"/>
      <c r="AC328" s="300"/>
    </row>
    <row r="329" spans="1:29" ht="31" hidden="1" outlineLevel="1">
      <c r="A329" s="515">
        <v>34</v>
      </c>
      <c r="B329" s="513" t="s">
        <v>125</v>
      </c>
      <c r="C329" s="285" t="s">
        <v>582</v>
      </c>
      <c r="D329" s="289"/>
      <c r="E329" s="289"/>
      <c r="F329" s="289"/>
      <c r="G329" s="289"/>
      <c r="H329" s="289"/>
      <c r="I329" s="289"/>
      <c r="J329" s="289"/>
      <c r="K329" s="289"/>
      <c r="L329" s="289"/>
      <c r="M329" s="289"/>
      <c r="N329" s="289">
        <v>0</v>
      </c>
      <c r="O329" s="289"/>
      <c r="P329" s="289"/>
      <c r="Q329" s="289"/>
      <c r="R329" s="289"/>
      <c r="S329" s="289"/>
      <c r="T329" s="289"/>
      <c r="U329" s="289"/>
      <c r="V329" s="289"/>
      <c r="W329" s="289"/>
      <c r="X329" s="289"/>
      <c r="Y329" s="420"/>
      <c r="Z329" s="404"/>
      <c r="AA329" s="404"/>
      <c r="AB329" s="404"/>
      <c r="AC329" s="290">
        <f>SUM(Y329:AB329)</f>
        <v>0</v>
      </c>
    </row>
    <row r="330" spans="1:29" ht="15.5" hidden="1" outlineLevel="1">
      <c r="B330" s="288" t="s">
        <v>287</v>
      </c>
      <c r="C330" s="285" t="s">
        <v>575</v>
      </c>
      <c r="D330" s="289"/>
      <c r="E330" s="289"/>
      <c r="F330" s="289"/>
      <c r="G330" s="289"/>
      <c r="H330" s="289"/>
      <c r="I330" s="289"/>
      <c r="J330" s="289"/>
      <c r="K330" s="289"/>
      <c r="L330" s="289"/>
      <c r="M330" s="289"/>
      <c r="N330" s="289">
        <f>N329</f>
        <v>0</v>
      </c>
      <c r="O330" s="289"/>
      <c r="P330" s="289"/>
      <c r="Q330" s="289"/>
      <c r="R330" s="289"/>
      <c r="S330" s="289"/>
      <c r="T330" s="289"/>
      <c r="U330" s="289"/>
      <c r="V330" s="289"/>
      <c r="W330" s="289"/>
      <c r="X330" s="289"/>
      <c r="Y330" s="405">
        <f>Y329</f>
        <v>0</v>
      </c>
      <c r="Z330" s="405">
        <f t="shared" ref="Z330" si="163">Z329</f>
        <v>0</v>
      </c>
      <c r="AA330" s="405">
        <f t="shared" ref="AA330" si="164">AA329</f>
        <v>0</v>
      </c>
      <c r="AB330" s="405">
        <f t="shared" ref="AB330" si="165">AB329</f>
        <v>0</v>
      </c>
      <c r="AC330" s="300"/>
    </row>
    <row r="331" spans="1:29" ht="15.5" hidden="1" outlineLevel="1">
      <c r="B331" s="513"/>
      <c r="C331" s="285"/>
      <c r="D331" s="285"/>
      <c r="E331" s="285"/>
      <c r="F331" s="285"/>
      <c r="G331" s="777"/>
      <c r="H331" s="777"/>
      <c r="I331" s="777"/>
      <c r="J331" s="777"/>
      <c r="K331" s="777"/>
      <c r="L331" s="777"/>
      <c r="M331" s="777"/>
      <c r="N331" s="285"/>
      <c r="O331" s="285"/>
      <c r="P331" s="285"/>
      <c r="Q331" s="285"/>
      <c r="R331" s="777"/>
      <c r="S331" s="777"/>
      <c r="T331" s="777"/>
      <c r="U331" s="777"/>
      <c r="V331" s="777"/>
      <c r="W331" s="777"/>
      <c r="X331" s="777"/>
      <c r="Y331" s="406"/>
      <c r="Z331" s="419"/>
      <c r="AA331" s="419"/>
      <c r="AB331" s="419"/>
      <c r="AC331" s="300"/>
    </row>
    <row r="332" spans="1:29" ht="31" hidden="1" outlineLevel="1">
      <c r="A332" s="515">
        <v>35</v>
      </c>
      <c r="B332" s="513" t="s">
        <v>126</v>
      </c>
      <c r="C332" s="285" t="s">
        <v>582</v>
      </c>
      <c r="D332" s="289"/>
      <c r="E332" s="289"/>
      <c r="F332" s="289"/>
      <c r="G332" s="289"/>
      <c r="H332" s="289"/>
      <c r="I332" s="289"/>
      <c r="J332" s="289"/>
      <c r="K332" s="289"/>
      <c r="L332" s="289"/>
      <c r="M332" s="289"/>
      <c r="N332" s="289">
        <v>0</v>
      </c>
      <c r="O332" s="289"/>
      <c r="P332" s="289"/>
      <c r="Q332" s="289"/>
      <c r="R332" s="289"/>
      <c r="S332" s="289"/>
      <c r="T332" s="289"/>
      <c r="U332" s="289"/>
      <c r="V332" s="289"/>
      <c r="W332" s="289"/>
      <c r="X332" s="289"/>
      <c r="Y332" s="420"/>
      <c r="Z332" s="404"/>
      <c r="AA332" s="404"/>
      <c r="AB332" s="404"/>
      <c r="AC332" s="290">
        <f>SUM(Y332:AB332)</f>
        <v>0</v>
      </c>
    </row>
    <row r="333" spans="1:29" ht="15.5" hidden="1" outlineLevel="1">
      <c r="B333" s="288" t="s">
        <v>287</v>
      </c>
      <c r="C333" s="285" t="s">
        <v>575</v>
      </c>
      <c r="D333" s="289"/>
      <c r="E333" s="289"/>
      <c r="F333" s="289"/>
      <c r="G333" s="289"/>
      <c r="H333" s="289"/>
      <c r="I333" s="289"/>
      <c r="J333" s="289"/>
      <c r="K333" s="289"/>
      <c r="L333" s="289"/>
      <c r="M333" s="289"/>
      <c r="N333" s="289">
        <f>N332</f>
        <v>0</v>
      </c>
      <c r="O333" s="289"/>
      <c r="P333" s="289"/>
      <c r="Q333" s="289"/>
      <c r="R333" s="289"/>
      <c r="S333" s="289"/>
      <c r="T333" s="289"/>
      <c r="U333" s="289"/>
      <c r="V333" s="289"/>
      <c r="W333" s="289"/>
      <c r="X333" s="289"/>
      <c r="Y333" s="405">
        <f>Y332</f>
        <v>0</v>
      </c>
      <c r="Z333" s="405">
        <f t="shared" ref="Z333" si="166">Z332</f>
        <v>0</v>
      </c>
      <c r="AA333" s="405">
        <f t="shared" ref="AA333" si="167">AA332</f>
        <v>0</v>
      </c>
      <c r="AB333" s="405">
        <f t="shared" ref="AB333" si="168">AB332</f>
        <v>0</v>
      </c>
      <c r="AC333" s="300"/>
    </row>
    <row r="334" spans="1:29" ht="15.5" hidden="1" outlineLevel="1">
      <c r="B334" s="288"/>
      <c r="C334" s="285"/>
      <c r="D334" s="285"/>
      <c r="E334" s="285"/>
      <c r="F334" s="285"/>
      <c r="G334" s="777"/>
      <c r="H334" s="777"/>
      <c r="I334" s="777"/>
      <c r="J334" s="777"/>
      <c r="K334" s="777"/>
      <c r="L334" s="777"/>
      <c r="M334" s="777"/>
      <c r="N334" s="285"/>
      <c r="O334" s="285"/>
      <c r="P334" s="285"/>
      <c r="Q334" s="285"/>
      <c r="R334" s="777"/>
      <c r="S334" s="777"/>
      <c r="T334" s="777"/>
      <c r="U334" s="777"/>
      <c r="V334" s="777"/>
      <c r="W334" s="777"/>
      <c r="X334" s="777"/>
      <c r="Y334" s="406"/>
      <c r="Z334" s="419"/>
      <c r="AA334" s="419"/>
      <c r="AB334" s="419"/>
      <c r="AC334" s="300"/>
    </row>
    <row r="335" spans="1:29" ht="15.5" hidden="1" outlineLevel="1">
      <c r="B335" s="282" t="s">
        <v>500</v>
      </c>
      <c r="C335" s="285"/>
      <c r="D335" s="285"/>
      <c r="E335" s="285"/>
      <c r="F335" s="285"/>
      <c r="G335" s="777"/>
      <c r="H335" s="777"/>
      <c r="I335" s="777"/>
      <c r="J335" s="777"/>
      <c r="K335" s="777"/>
      <c r="L335" s="777"/>
      <c r="M335" s="777"/>
      <c r="N335" s="285"/>
      <c r="O335" s="285"/>
      <c r="P335" s="285"/>
      <c r="Q335" s="285"/>
      <c r="R335" s="777"/>
      <c r="S335" s="777"/>
      <c r="T335" s="777"/>
      <c r="U335" s="777"/>
      <c r="V335" s="777"/>
      <c r="W335" s="777"/>
      <c r="X335" s="777"/>
      <c r="Y335" s="406"/>
      <c r="Z335" s="419"/>
      <c r="AA335" s="419"/>
      <c r="AB335" s="419"/>
      <c r="AC335" s="300"/>
    </row>
    <row r="336" spans="1:29" ht="62" hidden="1" outlineLevel="1">
      <c r="A336" s="515">
        <v>36</v>
      </c>
      <c r="B336" s="513" t="s">
        <v>127</v>
      </c>
      <c r="C336" s="285" t="s">
        <v>582</v>
      </c>
      <c r="D336" s="289"/>
      <c r="E336" s="289"/>
      <c r="F336" s="289"/>
      <c r="G336" s="289"/>
      <c r="H336" s="289"/>
      <c r="I336" s="289"/>
      <c r="J336" s="289"/>
      <c r="K336" s="289"/>
      <c r="L336" s="289"/>
      <c r="M336" s="289"/>
      <c r="N336" s="289">
        <v>12</v>
      </c>
      <c r="O336" s="289"/>
      <c r="P336" s="289"/>
      <c r="Q336" s="289"/>
      <c r="R336" s="289"/>
      <c r="S336" s="289"/>
      <c r="T336" s="289"/>
      <c r="U336" s="289"/>
      <c r="V336" s="289"/>
      <c r="W336" s="289"/>
      <c r="X336" s="289"/>
      <c r="Y336" s="420"/>
      <c r="Z336" s="404"/>
      <c r="AA336" s="404"/>
      <c r="AB336" s="404"/>
      <c r="AC336" s="290">
        <f>SUM(Y336:AB336)</f>
        <v>0</v>
      </c>
    </row>
    <row r="337" spans="1:29" ht="15.5" hidden="1" outlineLevel="1">
      <c r="B337" s="288" t="s">
        <v>287</v>
      </c>
      <c r="C337" s="285" t="s">
        <v>575</v>
      </c>
      <c r="D337" s="289"/>
      <c r="E337" s="289"/>
      <c r="F337" s="289"/>
      <c r="G337" s="289"/>
      <c r="H337" s="289"/>
      <c r="I337" s="289"/>
      <c r="J337" s="289"/>
      <c r="K337" s="289"/>
      <c r="L337" s="289"/>
      <c r="M337" s="289"/>
      <c r="N337" s="289">
        <f>N336</f>
        <v>12</v>
      </c>
      <c r="O337" s="289"/>
      <c r="P337" s="289"/>
      <c r="Q337" s="289"/>
      <c r="R337" s="289"/>
      <c r="S337" s="289"/>
      <c r="T337" s="289"/>
      <c r="U337" s="289"/>
      <c r="V337" s="289"/>
      <c r="W337" s="289"/>
      <c r="X337" s="289"/>
      <c r="Y337" s="405">
        <f>Y336</f>
        <v>0</v>
      </c>
      <c r="Z337" s="405">
        <f t="shared" ref="Z337" si="169">Z336</f>
        <v>0</v>
      </c>
      <c r="AA337" s="405">
        <f t="shared" ref="AA337" si="170">AA336</f>
        <v>0</v>
      </c>
      <c r="AB337" s="405">
        <f t="shared" ref="AB337" si="171">AB336</f>
        <v>0</v>
      </c>
      <c r="AC337" s="300"/>
    </row>
    <row r="338" spans="1:29" ht="15.5" hidden="1" outlineLevel="1">
      <c r="B338" s="513"/>
      <c r="C338" s="285"/>
      <c r="D338" s="285"/>
      <c r="E338" s="285"/>
      <c r="F338" s="285"/>
      <c r="G338" s="777"/>
      <c r="H338" s="777"/>
      <c r="I338" s="777"/>
      <c r="J338" s="777"/>
      <c r="K338" s="777"/>
      <c r="L338" s="777"/>
      <c r="M338" s="777"/>
      <c r="N338" s="285"/>
      <c r="O338" s="285"/>
      <c r="P338" s="285"/>
      <c r="Q338" s="285"/>
      <c r="R338" s="777"/>
      <c r="S338" s="777"/>
      <c r="T338" s="777"/>
      <c r="U338" s="777"/>
      <c r="V338" s="777"/>
      <c r="W338" s="777"/>
      <c r="X338" s="777"/>
      <c r="Y338" s="406"/>
      <c r="Z338" s="419"/>
      <c r="AA338" s="419"/>
      <c r="AB338" s="419"/>
      <c r="AC338" s="300"/>
    </row>
    <row r="339" spans="1:29" ht="31" hidden="1" outlineLevel="1">
      <c r="A339" s="515">
        <v>37</v>
      </c>
      <c r="B339" s="513" t="s">
        <v>128</v>
      </c>
      <c r="C339" s="285" t="s">
        <v>582</v>
      </c>
      <c r="D339" s="289"/>
      <c r="E339" s="289"/>
      <c r="F339" s="289"/>
      <c r="G339" s="289"/>
      <c r="H339" s="289"/>
      <c r="I339" s="289"/>
      <c r="J339" s="289"/>
      <c r="K339" s="289"/>
      <c r="L339" s="289"/>
      <c r="M339" s="289"/>
      <c r="N339" s="289">
        <v>12</v>
      </c>
      <c r="O339" s="289"/>
      <c r="P339" s="289"/>
      <c r="Q339" s="289"/>
      <c r="R339" s="289"/>
      <c r="S339" s="289"/>
      <c r="T339" s="289"/>
      <c r="U339" s="289"/>
      <c r="V339" s="289"/>
      <c r="W339" s="289"/>
      <c r="X339" s="289"/>
      <c r="Y339" s="420"/>
      <c r="Z339" s="404"/>
      <c r="AA339" s="404"/>
      <c r="AB339" s="404"/>
      <c r="AC339" s="290">
        <f>SUM(Y339:AB339)</f>
        <v>0</v>
      </c>
    </row>
    <row r="340" spans="1:29" ht="15.5" hidden="1" outlineLevel="1">
      <c r="B340" s="288" t="s">
        <v>287</v>
      </c>
      <c r="C340" s="285" t="s">
        <v>575</v>
      </c>
      <c r="D340" s="289"/>
      <c r="E340" s="289"/>
      <c r="F340" s="289"/>
      <c r="G340" s="289"/>
      <c r="H340" s="289"/>
      <c r="I340" s="289"/>
      <c r="J340" s="289"/>
      <c r="K340" s="289"/>
      <c r="L340" s="289"/>
      <c r="M340" s="289"/>
      <c r="N340" s="289">
        <f>N339</f>
        <v>12</v>
      </c>
      <c r="O340" s="289"/>
      <c r="P340" s="289"/>
      <c r="Q340" s="289"/>
      <c r="R340" s="289"/>
      <c r="S340" s="289"/>
      <c r="T340" s="289"/>
      <c r="U340" s="289"/>
      <c r="V340" s="289"/>
      <c r="W340" s="289"/>
      <c r="X340" s="289"/>
      <c r="Y340" s="405">
        <f>Y339</f>
        <v>0</v>
      </c>
      <c r="Z340" s="405">
        <f t="shared" ref="Z340" si="172">Z339</f>
        <v>0</v>
      </c>
      <c r="AA340" s="405">
        <f t="shared" ref="AA340" si="173">AA339</f>
        <v>0</v>
      </c>
      <c r="AB340" s="405">
        <f t="shared" ref="AB340" si="174">AB339</f>
        <v>0</v>
      </c>
      <c r="AC340" s="300"/>
    </row>
    <row r="341" spans="1:29" ht="15.5" hidden="1" outlineLevel="1">
      <c r="B341" s="513"/>
      <c r="C341" s="285"/>
      <c r="D341" s="285"/>
      <c r="E341" s="285"/>
      <c r="F341" s="285"/>
      <c r="G341" s="777"/>
      <c r="H341" s="777"/>
      <c r="I341" s="777"/>
      <c r="J341" s="777"/>
      <c r="K341" s="777"/>
      <c r="L341" s="777"/>
      <c r="M341" s="777"/>
      <c r="N341" s="285"/>
      <c r="O341" s="285"/>
      <c r="P341" s="285"/>
      <c r="Q341" s="285"/>
      <c r="R341" s="777"/>
      <c r="S341" s="777"/>
      <c r="T341" s="777"/>
      <c r="U341" s="777"/>
      <c r="V341" s="777"/>
      <c r="W341" s="777"/>
      <c r="X341" s="777"/>
      <c r="Y341" s="406"/>
      <c r="Z341" s="419"/>
      <c r="AA341" s="419"/>
      <c r="AB341" s="419"/>
      <c r="AC341" s="300"/>
    </row>
    <row r="342" spans="1:29" ht="31" hidden="1" outlineLevel="1">
      <c r="A342" s="515">
        <v>38</v>
      </c>
      <c r="B342" s="513" t="s">
        <v>129</v>
      </c>
      <c r="C342" s="285" t="s">
        <v>582</v>
      </c>
      <c r="D342" s="289"/>
      <c r="E342" s="289"/>
      <c r="F342" s="289"/>
      <c r="G342" s="289"/>
      <c r="H342" s="289"/>
      <c r="I342" s="289"/>
      <c r="J342" s="289"/>
      <c r="K342" s="289"/>
      <c r="L342" s="289"/>
      <c r="M342" s="289"/>
      <c r="N342" s="289">
        <v>12</v>
      </c>
      <c r="O342" s="289"/>
      <c r="P342" s="289"/>
      <c r="Q342" s="289"/>
      <c r="R342" s="289"/>
      <c r="S342" s="289"/>
      <c r="T342" s="289"/>
      <c r="U342" s="289"/>
      <c r="V342" s="289"/>
      <c r="W342" s="289"/>
      <c r="X342" s="289"/>
      <c r="Y342" s="420"/>
      <c r="Z342" s="404"/>
      <c r="AA342" s="404"/>
      <c r="AB342" s="404"/>
      <c r="AC342" s="290">
        <f>SUM(Y342:AB342)</f>
        <v>0</v>
      </c>
    </row>
    <row r="343" spans="1:29" ht="15.5" hidden="1" outlineLevel="1">
      <c r="B343" s="288" t="s">
        <v>287</v>
      </c>
      <c r="C343" s="285" t="s">
        <v>575</v>
      </c>
      <c r="D343" s="289"/>
      <c r="E343" s="289"/>
      <c r="F343" s="289"/>
      <c r="G343" s="289"/>
      <c r="H343" s="289"/>
      <c r="I343" s="289"/>
      <c r="J343" s="289"/>
      <c r="K343" s="289"/>
      <c r="L343" s="289"/>
      <c r="M343" s="289"/>
      <c r="N343" s="289">
        <f>N342</f>
        <v>12</v>
      </c>
      <c r="O343" s="289"/>
      <c r="P343" s="289"/>
      <c r="Q343" s="289"/>
      <c r="R343" s="289"/>
      <c r="S343" s="289"/>
      <c r="T343" s="289"/>
      <c r="U343" s="289"/>
      <c r="V343" s="289"/>
      <c r="W343" s="289"/>
      <c r="X343" s="289"/>
      <c r="Y343" s="405">
        <f>Y342</f>
        <v>0</v>
      </c>
      <c r="Z343" s="405">
        <f t="shared" ref="Z343" si="175">Z342</f>
        <v>0</v>
      </c>
      <c r="AA343" s="405">
        <f t="shared" ref="AA343" si="176">AA342</f>
        <v>0</v>
      </c>
      <c r="AB343" s="405">
        <f t="shared" ref="AB343" si="177">AB342</f>
        <v>0</v>
      </c>
      <c r="AC343" s="300"/>
    </row>
    <row r="344" spans="1:29" ht="15.5" hidden="1" outlineLevel="1">
      <c r="B344" s="513"/>
      <c r="C344" s="285"/>
      <c r="D344" s="285"/>
      <c r="E344" s="285"/>
      <c r="F344" s="285"/>
      <c r="G344" s="777"/>
      <c r="H344" s="777"/>
      <c r="I344" s="777"/>
      <c r="J344" s="777"/>
      <c r="K344" s="777"/>
      <c r="L344" s="777"/>
      <c r="M344" s="777"/>
      <c r="N344" s="285"/>
      <c r="O344" s="285"/>
      <c r="P344" s="285"/>
      <c r="Q344" s="285"/>
      <c r="R344" s="777"/>
      <c r="S344" s="777"/>
      <c r="T344" s="777"/>
      <c r="U344" s="777"/>
      <c r="V344" s="777"/>
      <c r="W344" s="777"/>
      <c r="X344" s="777"/>
      <c r="Y344" s="406"/>
      <c r="Z344" s="419"/>
      <c r="AA344" s="419"/>
      <c r="AB344" s="419"/>
      <c r="AC344" s="300"/>
    </row>
    <row r="345" spans="1:29" ht="31" hidden="1" outlineLevel="1">
      <c r="A345" s="515">
        <v>39</v>
      </c>
      <c r="B345" s="513" t="s">
        <v>130</v>
      </c>
      <c r="C345" s="285" t="s">
        <v>582</v>
      </c>
      <c r="D345" s="289"/>
      <c r="E345" s="289"/>
      <c r="F345" s="289"/>
      <c r="G345" s="289"/>
      <c r="H345" s="289"/>
      <c r="I345" s="289"/>
      <c r="J345" s="289"/>
      <c r="K345" s="289"/>
      <c r="L345" s="289"/>
      <c r="M345" s="289"/>
      <c r="N345" s="289">
        <v>12</v>
      </c>
      <c r="O345" s="289"/>
      <c r="P345" s="289"/>
      <c r="Q345" s="289"/>
      <c r="R345" s="289"/>
      <c r="S345" s="289"/>
      <c r="T345" s="289"/>
      <c r="U345" s="289"/>
      <c r="V345" s="289"/>
      <c r="W345" s="289"/>
      <c r="X345" s="289"/>
      <c r="Y345" s="420"/>
      <c r="Z345" s="404"/>
      <c r="AA345" s="404"/>
      <c r="AB345" s="404"/>
      <c r="AC345" s="290">
        <f>SUM(Y345:AB345)</f>
        <v>0</v>
      </c>
    </row>
    <row r="346" spans="1:29" ht="15.5" hidden="1" outlineLevel="1">
      <c r="B346" s="288" t="s">
        <v>287</v>
      </c>
      <c r="C346" s="285" t="s">
        <v>575</v>
      </c>
      <c r="D346" s="289"/>
      <c r="E346" s="289"/>
      <c r="F346" s="289"/>
      <c r="G346" s="289"/>
      <c r="H346" s="289"/>
      <c r="I346" s="289"/>
      <c r="J346" s="289"/>
      <c r="K346" s="289"/>
      <c r="L346" s="289"/>
      <c r="M346" s="289"/>
      <c r="N346" s="289">
        <f>N345</f>
        <v>12</v>
      </c>
      <c r="O346" s="289"/>
      <c r="P346" s="289"/>
      <c r="Q346" s="289"/>
      <c r="R346" s="289"/>
      <c r="S346" s="289"/>
      <c r="T346" s="289"/>
      <c r="U346" s="289"/>
      <c r="V346" s="289"/>
      <c r="W346" s="289"/>
      <c r="X346" s="289"/>
      <c r="Y346" s="405">
        <f>Y345</f>
        <v>0</v>
      </c>
      <c r="Z346" s="405">
        <f t="shared" ref="Z346" si="178">Z345</f>
        <v>0</v>
      </c>
      <c r="AA346" s="405">
        <f t="shared" ref="AA346" si="179">AA345</f>
        <v>0</v>
      </c>
      <c r="AB346" s="405">
        <f t="shared" ref="AB346" si="180">AB345</f>
        <v>0</v>
      </c>
      <c r="AC346" s="300"/>
    </row>
    <row r="347" spans="1:29" ht="15.5" hidden="1" outlineLevel="1">
      <c r="B347" s="513"/>
      <c r="C347" s="285"/>
      <c r="D347" s="285"/>
      <c r="E347" s="285"/>
      <c r="F347" s="285"/>
      <c r="G347" s="777"/>
      <c r="H347" s="777"/>
      <c r="I347" s="777"/>
      <c r="J347" s="777"/>
      <c r="K347" s="777"/>
      <c r="L347" s="777"/>
      <c r="M347" s="777"/>
      <c r="N347" s="285"/>
      <c r="O347" s="285"/>
      <c r="P347" s="285"/>
      <c r="Q347" s="285"/>
      <c r="R347" s="777"/>
      <c r="S347" s="777"/>
      <c r="T347" s="777"/>
      <c r="U347" s="777"/>
      <c r="V347" s="777"/>
      <c r="W347" s="777"/>
      <c r="X347" s="777"/>
      <c r="Y347" s="406"/>
      <c r="Z347" s="419"/>
      <c r="AA347" s="419"/>
      <c r="AB347" s="419"/>
      <c r="AC347" s="300"/>
    </row>
    <row r="348" spans="1:29" ht="31" hidden="1" outlineLevel="1">
      <c r="A348" s="515">
        <v>40</v>
      </c>
      <c r="B348" s="513" t="s">
        <v>131</v>
      </c>
      <c r="C348" s="285" t="s">
        <v>582</v>
      </c>
      <c r="D348" s="289"/>
      <c r="E348" s="289"/>
      <c r="F348" s="289"/>
      <c r="G348" s="289"/>
      <c r="H348" s="289"/>
      <c r="I348" s="289"/>
      <c r="J348" s="289"/>
      <c r="K348" s="289"/>
      <c r="L348" s="289"/>
      <c r="M348" s="289"/>
      <c r="N348" s="289">
        <v>12</v>
      </c>
      <c r="O348" s="289"/>
      <c r="P348" s="289"/>
      <c r="Q348" s="289"/>
      <c r="R348" s="289"/>
      <c r="S348" s="289"/>
      <c r="T348" s="289"/>
      <c r="U348" s="289"/>
      <c r="V348" s="289"/>
      <c r="W348" s="289"/>
      <c r="X348" s="289"/>
      <c r="Y348" s="420"/>
      <c r="Z348" s="404"/>
      <c r="AA348" s="404"/>
      <c r="AB348" s="404"/>
      <c r="AC348" s="290">
        <f>SUM(Y348:AB348)</f>
        <v>0</v>
      </c>
    </row>
    <row r="349" spans="1:29" ht="15.5" hidden="1" outlineLevel="1">
      <c r="B349" s="288" t="s">
        <v>287</v>
      </c>
      <c r="C349" s="285" t="s">
        <v>575</v>
      </c>
      <c r="D349" s="289"/>
      <c r="E349" s="289"/>
      <c r="F349" s="289"/>
      <c r="G349" s="289"/>
      <c r="H349" s="289"/>
      <c r="I349" s="289"/>
      <c r="J349" s="289"/>
      <c r="K349" s="289"/>
      <c r="L349" s="289"/>
      <c r="M349" s="289"/>
      <c r="N349" s="289">
        <f>N348</f>
        <v>12</v>
      </c>
      <c r="O349" s="289"/>
      <c r="P349" s="289"/>
      <c r="Q349" s="289"/>
      <c r="R349" s="289"/>
      <c r="S349" s="289"/>
      <c r="T349" s="289"/>
      <c r="U349" s="289"/>
      <c r="V349" s="289"/>
      <c r="W349" s="289"/>
      <c r="X349" s="289"/>
      <c r="Y349" s="405">
        <f>Y348</f>
        <v>0</v>
      </c>
      <c r="Z349" s="405">
        <f t="shared" ref="Z349" si="181">Z348</f>
        <v>0</v>
      </c>
      <c r="AA349" s="405">
        <f t="shared" ref="AA349" si="182">AA348</f>
        <v>0</v>
      </c>
      <c r="AB349" s="405">
        <f t="shared" ref="AB349" si="183">AB348</f>
        <v>0</v>
      </c>
      <c r="AC349" s="300"/>
    </row>
    <row r="350" spans="1:29" ht="15.5" hidden="1" outlineLevel="1">
      <c r="B350" s="513"/>
      <c r="C350" s="285"/>
      <c r="D350" s="285"/>
      <c r="E350" s="285"/>
      <c r="F350" s="285"/>
      <c r="G350" s="777"/>
      <c r="H350" s="777"/>
      <c r="I350" s="777"/>
      <c r="J350" s="777"/>
      <c r="K350" s="777"/>
      <c r="L350" s="777"/>
      <c r="M350" s="777"/>
      <c r="N350" s="285"/>
      <c r="O350" s="285"/>
      <c r="P350" s="285"/>
      <c r="Q350" s="285"/>
      <c r="R350" s="777"/>
      <c r="S350" s="777"/>
      <c r="T350" s="777"/>
      <c r="U350" s="777"/>
      <c r="V350" s="777"/>
      <c r="W350" s="777"/>
      <c r="X350" s="777"/>
      <c r="Y350" s="406"/>
      <c r="Z350" s="419"/>
      <c r="AA350" s="419"/>
      <c r="AB350" s="419"/>
      <c r="AC350" s="300"/>
    </row>
    <row r="351" spans="1:29" ht="62" hidden="1" outlineLevel="1">
      <c r="A351" s="515">
        <v>41</v>
      </c>
      <c r="B351" s="513" t="s">
        <v>132</v>
      </c>
      <c r="C351" s="285" t="s">
        <v>582</v>
      </c>
      <c r="D351" s="289"/>
      <c r="E351" s="289"/>
      <c r="F351" s="289"/>
      <c r="G351" s="289"/>
      <c r="H351" s="289"/>
      <c r="I351" s="289"/>
      <c r="J351" s="289"/>
      <c r="K351" s="289"/>
      <c r="L351" s="289"/>
      <c r="M351" s="289"/>
      <c r="N351" s="289">
        <v>12</v>
      </c>
      <c r="O351" s="289"/>
      <c r="P351" s="289"/>
      <c r="Q351" s="289"/>
      <c r="R351" s="289"/>
      <c r="S351" s="289"/>
      <c r="T351" s="289"/>
      <c r="U351" s="289"/>
      <c r="V351" s="289"/>
      <c r="W351" s="289"/>
      <c r="X351" s="289"/>
      <c r="Y351" s="420"/>
      <c r="Z351" s="404"/>
      <c r="AA351" s="404"/>
      <c r="AB351" s="404"/>
      <c r="AC351" s="290">
        <f>SUM(Y351:AB351)</f>
        <v>0</v>
      </c>
    </row>
    <row r="352" spans="1:29" ht="15.5" hidden="1" outlineLevel="1">
      <c r="B352" s="288" t="s">
        <v>287</v>
      </c>
      <c r="C352" s="285" t="s">
        <v>575</v>
      </c>
      <c r="D352" s="289"/>
      <c r="E352" s="289"/>
      <c r="F352" s="289"/>
      <c r="G352" s="289"/>
      <c r="H352" s="289"/>
      <c r="I352" s="289"/>
      <c r="J352" s="289"/>
      <c r="K352" s="289"/>
      <c r="L352" s="289"/>
      <c r="M352" s="289"/>
      <c r="N352" s="289">
        <f>N351</f>
        <v>12</v>
      </c>
      <c r="O352" s="289"/>
      <c r="P352" s="289"/>
      <c r="Q352" s="289"/>
      <c r="R352" s="289"/>
      <c r="S352" s="289"/>
      <c r="T352" s="289"/>
      <c r="U352" s="289"/>
      <c r="V352" s="289"/>
      <c r="W352" s="289"/>
      <c r="X352" s="289"/>
      <c r="Y352" s="405">
        <f>Y351</f>
        <v>0</v>
      </c>
      <c r="Z352" s="405">
        <f t="shared" ref="Z352" si="184">Z351</f>
        <v>0</v>
      </c>
      <c r="AA352" s="405">
        <f t="shared" ref="AA352" si="185">AA351</f>
        <v>0</v>
      </c>
      <c r="AB352" s="405">
        <f t="shared" ref="AB352" si="186">AB351</f>
        <v>0</v>
      </c>
      <c r="AC352" s="300"/>
    </row>
    <row r="353" spans="1:29" ht="15.5" hidden="1" outlineLevel="1">
      <c r="B353" s="513"/>
      <c r="C353" s="285"/>
      <c r="D353" s="285"/>
      <c r="E353" s="285"/>
      <c r="F353" s="285"/>
      <c r="G353" s="777"/>
      <c r="H353" s="777"/>
      <c r="I353" s="777"/>
      <c r="J353" s="777"/>
      <c r="K353" s="777"/>
      <c r="L353" s="777"/>
      <c r="M353" s="777"/>
      <c r="N353" s="285"/>
      <c r="O353" s="285"/>
      <c r="P353" s="285"/>
      <c r="Q353" s="285"/>
      <c r="R353" s="777"/>
      <c r="S353" s="777"/>
      <c r="T353" s="777"/>
      <c r="U353" s="777"/>
      <c r="V353" s="777"/>
      <c r="W353" s="777"/>
      <c r="X353" s="777"/>
      <c r="Y353" s="406"/>
      <c r="Z353" s="419"/>
      <c r="AA353" s="419"/>
      <c r="AB353" s="419"/>
      <c r="AC353" s="300"/>
    </row>
    <row r="354" spans="1:29" ht="46.5" hidden="1" outlineLevel="1">
      <c r="A354" s="515">
        <v>42</v>
      </c>
      <c r="B354" s="513" t="s">
        <v>133</v>
      </c>
      <c r="C354" s="285" t="s">
        <v>582</v>
      </c>
      <c r="D354" s="289"/>
      <c r="E354" s="289"/>
      <c r="F354" s="289"/>
      <c r="G354" s="289"/>
      <c r="H354" s="289"/>
      <c r="I354" s="289"/>
      <c r="J354" s="289"/>
      <c r="K354" s="289"/>
      <c r="L354" s="289"/>
      <c r="M354" s="289"/>
      <c r="N354" s="285"/>
      <c r="O354" s="289"/>
      <c r="P354" s="289"/>
      <c r="Q354" s="289"/>
      <c r="R354" s="289"/>
      <c r="S354" s="289"/>
      <c r="T354" s="289"/>
      <c r="U354" s="289"/>
      <c r="V354" s="289"/>
      <c r="W354" s="289"/>
      <c r="X354" s="289"/>
      <c r="Y354" s="420"/>
      <c r="Z354" s="404"/>
      <c r="AA354" s="404"/>
      <c r="AB354" s="404"/>
      <c r="AC354" s="290">
        <f>SUM(Y354:AB354)</f>
        <v>0</v>
      </c>
    </row>
    <row r="355" spans="1:29" ht="15.5" hidden="1" outlineLevel="1">
      <c r="B355" s="288" t="s">
        <v>287</v>
      </c>
      <c r="C355" s="285" t="s">
        <v>575</v>
      </c>
      <c r="D355" s="289"/>
      <c r="E355" s="289"/>
      <c r="F355" s="289"/>
      <c r="G355" s="289"/>
      <c r="H355" s="289"/>
      <c r="I355" s="289"/>
      <c r="J355" s="289"/>
      <c r="K355" s="289"/>
      <c r="L355" s="289"/>
      <c r="M355" s="289"/>
      <c r="N355" s="462"/>
      <c r="O355" s="289"/>
      <c r="P355" s="289"/>
      <c r="Q355" s="289"/>
      <c r="R355" s="289"/>
      <c r="S355" s="289"/>
      <c r="T355" s="289"/>
      <c r="U355" s="289"/>
      <c r="V355" s="289"/>
      <c r="W355" s="289"/>
      <c r="X355" s="289"/>
      <c r="Y355" s="405">
        <f>Y354</f>
        <v>0</v>
      </c>
      <c r="Z355" s="405">
        <f t="shared" ref="Z355" si="187">Z354</f>
        <v>0</v>
      </c>
      <c r="AA355" s="405">
        <f t="shared" ref="AA355" si="188">AA354</f>
        <v>0</v>
      </c>
      <c r="AB355" s="405">
        <f t="shared" ref="AB355" si="189">AB354</f>
        <v>0</v>
      </c>
      <c r="AC355" s="300"/>
    </row>
    <row r="356" spans="1:29" ht="15.5" hidden="1" outlineLevel="1">
      <c r="B356" s="513"/>
      <c r="C356" s="285"/>
      <c r="D356" s="285"/>
      <c r="E356" s="285"/>
      <c r="F356" s="285"/>
      <c r="G356" s="777"/>
      <c r="H356" s="777"/>
      <c r="I356" s="777"/>
      <c r="J356" s="777"/>
      <c r="K356" s="777"/>
      <c r="L356" s="777"/>
      <c r="M356" s="777"/>
      <c r="N356" s="285"/>
      <c r="O356" s="285"/>
      <c r="P356" s="285"/>
      <c r="Q356" s="285"/>
      <c r="R356" s="777"/>
      <c r="S356" s="777"/>
      <c r="T356" s="777"/>
      <c r="U356" s="777"/>
      <c r="V356" s="777"/>
      <c r="W356" s="777"/>
      <c r="X356" s="777"/>
      <c r="Y356" s="406"/>
      <c r="Z356" s="419"/>
      <c r="AA356" s="419"/>
      <c r="AB356" s="419"/>
      <c r="AC356" s="300"/>
    </row>
    <row r="357" spans="1:29" ht="31" hidden="1" outlineLevel="1">
      <c r="A357" s="515">
        <v>43</v>
      </c>
      <c r="B357" s="513" t="s">
        <v>134</v>
      </c>
      <c r="C357" s="285" t="s">
        <v>582</v>
      </c>
      <c r="D357" s="289"/>
      <c r="E357" s="289"/>
      <c r="F357" s="289"/>
      <c r="G357" s="289"/>
      <c r="H357" s="289"/>
      <c r="I357" s="289"/>
      <c r="J357" s="289"/>
      <c r="K357" s="289"/>
      <c r="L357" s="289"/>
      <c r="M357" s="289"/>
      <c r="N357" s="289">
        <v>12</v>
      </c>
      <c r="O357" s="289"/>
      <c r="P357" s="289"/>
      <c r="Q357" s="289"/>
      <c r="R357" s="289"/>
      <c r="S357" s="289"/>
      <c r="T357" s="289"/>
      <c r="U357" s="289"/>
      <c r="V357" s="289"/>
      <c r="W357" s="289"/>
      <c r="X357" s="289"/>
      <c r="Y357" s="420"/>
      <c r="Z357" s="404"/>
      <c r="AA357" s="404"/>
      <c r="AB357" s="404"/>
      <c r="AC357" s="290">
        <f>SUM(Y357:AB357)</f>
        <v>0</v>
      </c>
    </row>
    <row r="358" spans="1:29" ht="15.5" hidden="1" outlineLevel="1">
      <c r="B358" s="288" t="s">
        <v>287</v>
      </c>
      <c r="C358" s="285" t="s">
        <v>575</v>
      </c>
      <c r="D358" s="289"/>
      <c r="E358" s="289"/>
      <c r="F358" s="289"/>
      <c r="G358" s="289"/>
      <c r="H358" s="289"/>
      <c r="I358" s="289"/>
      <c r="J358" s="289"/>
      <c r="K358" s="289"/>
      <c r="L358" s="289"/>
      <c r="M358" s="289"/>
      <c r="N358" s="289">
        <f>N357</f>
        <v>12</v>
      </c>
      <c r="O358" s="289"/>
      <c r="P358" s="289"/>
      <c r="Q358" s="289"/>
      <c r="R358" s="289"/>
      <c r="S358" s="289"/>
      <c r="T358" s="289"/>
      <c r="U358" s="289"/>
      <c r="V358" s="289"/>
      <c r="W358" s="289"/>
      <c r="X358" s="289"/>
      <c r="Y358" s="405">
        <f>Y357</f>
        <v>0</v>
      </c>
      <c r="Z358" s="405">
        <f t="shared" ref="Z358" si="190">Z357</f>
        <v>0</v>
      </c>
      <c r="AA358" s="405">
        <f t="shared" ref="AA358" si="191">AA357</f>
        <v>0</v>
      </c>
      <c r="AB358" s="405">
        <f t="shared" ref="AB358" si="192">AB357</f>
        <v>0</v>
      </c>
      <c r="AC358" s="300"/>
    </row>
    <row r="359" spans="1:29" ht="15.5" hidden="1" outlineLevel="1">
      <c r="B359" s="513"/>
      <c r="C359" s="285"/>
      <c r="D359" s="285"/>
      <c r="E359" s="285"/>
      <c r="F359" s="285"/>
      <c r="G359" s="777"/>
      <c r="H359" s="777"/>
      <c r="I359" s="777"/>
      <c r="J359" s="777"/>
      <c r="K359" s="777"/>
      <c r="L359" s="777"/>
      <c r="M359" s="777"/>
      <c r="N359" s="285"/>
      <c r="O359" s="285"/>
      <c r="P359" s="285"/>
      <c r="Q359" s="285"/>
      <c r="R359" s="777"/>
      <c r="S359" s="777"/>
      <c r="T359" s="777"/>
      <c r="U359" s="777"/>
      <c r="V359" s="777"/>
      <c r="W359" s="777"/>
      <c r="X359" s="777"/>
      <c r="Y359" s="406"/>
      <c r="Z359" s="419"/>
      <c r="AA359" s="419"/>
      <c r="AB359" s="419"/>
      <c r="AC359" s="300"/>
    </row>
    <row r="360" spans="1:29" ht="62" hidden="1" outlineLevel="1">
      <c r="A360" s="515">
        <v>44</v>
      </c>
      <c r="B360" s="513" t="s">
        <v>135</v>
      </c>
      <c r="C360" s="285" t="s">
        <v>582</v>
      </c>
      <c r="D360" s="289"/>
      <c r="E360" s="289"/>
      <c r="F360" s="289"/>
      <c r="G360" s="289"/>
      <c r="H360" s="289"/>
      <c r="I360" s="289"/>
      <c r="J360" s="289"/>
      <c r="K360" s="289"/>
      <c r="L360" s="289"/>
      <c r="M360" s="289"/>
      <c r="N360" s="289">
        <v>12</v>
      </c>
      <c r="O360" s="289"/>
      <c r="P360" s="289"/>
      <c r="Q360" s="289"/>
      <c r="R360" s="289"/>
      <c r="S360" s="289"/>
      <c r="T360" s="289"/>
      <c r="U360" s="289"/>
      <c r="V360" s="289"/>
      <c r="W360" s="289"/>
      <c r="X360" s="289"/>
      <c r="Y360" s="420"/>
      <c r="Z360" s="404"/>
      <c r="AA360" s="404"/>
      <c r="AB360" s="404"/>
      <c r="AC360" s="290">
        <f>SUM(Y360:AB360)</f>
        <v>0</v>
      </c>
    </row>
    <row r="361" spans="1:29" ht="15.5" hidden="1" outlineLevel="1">
      <c r="B361" s="288" t="s">
        <v>287</v>
      </c>
      <c r="C361" s="285" t="s">
        <v>575</v>
      </c>
      <c r="D361" s="289"/>
      <c r="E361" s="289"/>
      <c r="F361" s="289"/>
      <c r="G361" s="289"/>
      <c r="H361" s="289"/>
      <c r="I361" s="289"/>
      <c r="J361" s="289"/>
      <c r="K361" s="289"/>
      <c r="L361" s="289"/>
      <c r="M361" s="289"/>
      <c r="N361" s="289">
        <f>N360</f>
        <v>12</v>
      </c>
      <c r="O361" s="289"/>
      <c r="P361" s="289"/>
      <c r="Q361" s="289"/>
      <c r="R361" s="289"/>
      <c r="S361" s="289"/>
      <c r="T361" s="289"/>
      <c r="U361" s="289"/>
      <c r="V361" s="289"/>
      <c r="W361" s="289"/>
      <c r="X361" s="289"/>
      <c r="Y361" s="405">
        <f>Y360</f>
        <v>0</v>
      </c>
      <c r="Z361" s="405">
        <f t="shared" ref="Z361" si="193">Z360</f>
        <v>0</v>
      </c>
      <c r="AA361" s="405">
        <f t="shared" ref="AA361" si="194">AA360</f>
        <v>0</v>
      </c>
      <c r="AB361" s="405">
        <f t="shared" ref="AB361" si="195">AB360</f>
        <v>0</v>
      </c>
      <c r="AC361" s="300"/>
    </row>
    <row r="362" spans="1:29" ht="15.5" hidden="1" outlineLevel="1">
      <c r="B362" s="513"/>
      <c r="C362" s="285"/>
      <c r="D362" s="285"/>
      <c r="E362" s="285"/>
      <c r="F362" s="285"/>
      <c r="G362" s="777"/>
      <c r="H362" s="777"/>
      <c r="I362" s="777"/>
      <c r="J362" s="777"/>
      <c r="K362" s="777"/>
      <c r="L362" s="777"/>
      <c r="M362" s="777"/>
      <c r="N362" s="285"/>
      <c r="O362" s="285"/>
      <c r="P362" s="285"/>
      <c r="Q362" s="285"/>
      <c r="R362" s="777"/>
      <c r="S362" s="777"/>
      <c r="T362" s="777"/>
      <c r="U362" s="777"/>
      <c r="V362" s="777"/>
      <c r="W362" s="777"/>
      <c r="X362" s="777"/>
      <c r="Y362" s="406"/>
      <c r="Z362" s="419"/>
      <c r="AA362" s="419"/>
      <c r="AB362" s="419"/>
      <c r="AC362" s="300"/>
    </row>
    <row r="363" spans="1:29" ht="46.5" hidden="1" outlineLevel="1">
      <c r="A363" s="515">
        <v>45</v>
      </c>
      <c r="B363" s="513" t="s">
        <v>136</v>
      </c>
      <c r="C363" s="285" t="s">
        <v>582</v>
      </c>
      <c r="D363" s="289"/>
      <c r="E363" s="289"/>
      <c r="F363" s="289"/>
      <c r="G363" s="289"/>
      <c r="H363" s="289"/>
      <c r="I363" s="289"/>
      <c r="J363" s="289"/>
      <c r="K363" s="289"/>
      <c r="L363" s="289"/>
      <c r="M363" s="289"/>
      <c r="N363" s="289">
        <v>12</v>
      </c>
      <c r="O363" s="289"/>
      <c r="P363" s="289"/>
      <c r="Q363" s="289"/>
      <c r="R363" s="289"/>
      <c r="S363" s="289"/>
      <c r="T363" s="289"/>
      <c r="U363" s="289"/>
      <c r="V363" s="289"/>
      <c r="W363" s="289"/>
      <c r="X363" s="289"/>
      <c r="Y363" s="420"/>
      <c r="Z363" s="404"/>
      <c r="AA363" s="404"/>
      <c r="AB363" s="404"/>
      <c r="AC363" s="290">
        <f>SUM(Y363:AB363)</f>
        <v>0</v>
      </c>
    </row>
    <row r="364" spans="1:29" ht="15.5" hidden="1" outlineLevel="1">
      <c r="B364" s="288" t="s">
        <v>287</v>
      </c>
      <c r="C364" s="285" t="s">
        <v>575</v>
      </c>
      <c r="D364" s="289"/>
      <c r="E364" s="289"/>
      <c r="F364" s="289"/>
      <c r="G364" s="289"/>
      <c r="H364" s="289"/>
      <c r="I364" s="289"/>
      <c r="J364" s="289"/>
      <c r="K364" s="289"/>
      <c r="L364" s="289"/>
      <c r="M364" s="289"/>
      <c r="N364" s="289">
        <f>N363</f>
        <v>12</v>
      </c>
      <c r="O364" s="289"/>
      <c r="P364" s="289"/>
      <c r="Q364" s="289"/>
      <c r="R364" s="289"/>
      <c r="S364" s="289"/>
      <c r="T364" s="289"/>
      <c r="U364" s="289"/>
      <c r="V364" s="289"/>
      <c r="W364" s="289"/>
      <c r="X364" s="289"/>
      <c r="Y364" s="405">
        <f>Y363</f>
        <v>0</v>
      </c>
      <c r="Z364" s="405">
        <f t="shared" ref="Z364" si="196">Z363</f>
        <v>0</v>
      </c>
      <c r="AA364" s="405">
        <f t="shared" ref="AA364" si="197">AA363</f>
        <v>0</v>
      </c>
      <c r="AB364" s="405">
        <f t="shared" ref="AB364" si="198">AB363</f>
        <v>0</v>
      </c>
      <c r="AC364" s="300"/>
    </row>
    <row r="365" spans="1:29" ht="15.5" hidden="1" outlineLevel="1">
      <c r="B365" s="513"/>
      <c r="C365" s="285"/>
      <c r="D365" s="285"/>
      <c r="E365" s="285"/>
      <c r="F365" s="285"/>
      <c r="G365" s="777"/>
      <c r="H365" s="777"/>
      <c r="I365" s="777"/>
      <c r="J365" s="777"/>
      <c r="K365" s="777"/>
      <c r="L365" s="777"/>
      <c r="M365" s="777"/>
      <c r="N365" s="285"/>
      <c r="O365" s="285"/>
      <c r="P365" s="285"/>
      <c r="Q365" s="285"/>
      <c r="R365" s="777"/>
      <c r="S365" s="777"/>
      <c r="T365" s="777"/>
      <c r="U365" s="777"/>
      <c r="V365" s="777"/>
      <c r="W365" s="777"/>
      <c r="X365" s="777"/>
      <c r="Y365" s="406"/>
      <c r="Z365" s="419"/>
      <c r="AA365" s="419"/>
      <c r="AB365" s="419"/>
      <c r="AC365" s="300"/>
    </row>
    <row r="366" spans="1:29" ht="46.5" hidden="1" outlineLevel="1">
      <c r="A366" s="515">
        <v>46</v>
      </c>
      <c r="B366" s="513" t="s">
        <v>137</v>
      </c>
      <c r="C366" s="285" t="s">
        <v>582</v>
      </c>
      <c r="D366" s="289"/>
      <c r="E366" s="289"/>
      <c r="F366" s="289"/>
      <c r="G366" s="289"/>
      <c r="H366" s="289"/>
      <c r="I366" s="289"/>
      <c r="J366" s="289"/>
      <c r="K366" s="289"/>
      <c r="L366" s="289"/>
      <c r="M366" s="289"/>
      <c r="N366" s="289">
        <v>12</v>
      </c>
      <c r="O366" s="289"/>
      <c r="P366" s="289"/>
      <c r="Q366" s="289"/>
      <c r="R366" s="289"/>
      <c r="S366" s="289"/>
      <c r="T366" s="289"/>
      <c r="U366" s="289"/>
      <c r="V366" s="289"/>
      <c r="W366" s="289"/>
      <c r="X366" s="289"/>
      <c r="Y366" s="420"/>
      <c r="Z366" s="404"/>
      <c r="AA366" s="404"/>
      <c r="AB366" s="404"/>
      <c r="AC366" s="290">
        <f>SUM(Y366:AB366)</f>
        <v>0</v>
      </c>
    </row>
    <row r="367" spans="1:29" ht="15.5" hidden="1" outlineLevel="1">
      <c r="B367" s="288" t="s">
        <v>287</v>
      </c>
      <c r="C367" s="285" t="s">
        <v>575</v>
      </c>
      <c r="D367" s="289"/>
      <c r="E367" s="289"/>
      <c r="F367" s="289"/>
      <c r="G367" s="289"/>
      <c r="H367" s="289"/>
      <c r="I367" s="289"/>
      <c r="J367" s="289"/>
      <c r="K367" s="289"/>
      <c r="L367" s="289"/>
      <c r="M367" s="289"/>
      <c r="N367" s="289">
        <f>N366</f>
        <v>12</v>
      </c>
      <c r="O367" s="289"/>
      <c r="P367" s="289"/>
      <c r="Q367" s="289"/>
      <c r="R367" s="289"/>
      <c r="S367" s="289"/>
      <c r="T367" s="289"/>
      <c r="U367" s="289"/>
      <c r="V367" s="289"/>
      <c r="W367" s="289"/>
      <c r="X367" s="289"/>
      <c r="Y367" s="405">
        <f>Y366</f>
        <v>0</v>
      </c>
      <c r="Z367" s="405">
        <f t="shared" ref="Z367" si="199">Z366</f>
        <v>0</v>
      </c>
      <c r="AA367" s="405">
        <f t="shared" ref="AA367" si="200">AA366</f>
        <v>0</v>
      </c>
      <c r="AB367" s="405">
        <f t="shared" ref="AB367" si="201">AB366</f>
        <v>0</v>
      </c>
      <c r="AC367" s="300"/>
    </row>
    <row r="368" spans="1:29" ht="15.5" hidden="1" outlineLevel="1">
      <c r="B368" s="513"/>
      <c r="C368" s="285"/>
      <c r="D368" s="285"/>
      <c r="E368" s="285"/>
      <c r="F368" s="285"/>
      <c r="G368" s="777"/>
      <c r="H368" s="777"/>
      <c r="I368" s="777"/>
      <c r="J368" s="777"/>
      <c r="K368" s="777"/>
      <c r="L368" s="777"/>
      <c r="M368" s="777"/>
      <c r="N368" s="285"/>
      <c r="O368" s="285"/>
      <c r="P368" s="285"/>
      <c r="Q368" s="285"/>
      <c r="R368" s="777"/>
      <c r="S368" s="777"/>
      <c r="T368" s="777"/>
      <c r="U368" s="777"/>
      <c r="V368" s="777"/>
      <c r="W368" s="777"/>
      <c r="X368" s="777"/>
      <c r="Y368" s="406"/>
      <c r="Z368" s="419"/>
      <c r="AA368" s="419"/>
      <c r="AB368" s="419"/>
      <c r="AC368" s="300"/>
    </row>
    <row r="369" spans="1:30" ht="46.5" hidden="1" outlineLevel="1">
      <c r="A369" s="515">
        <v>47</v>
      </c>
      <c r="B369" s="513" t="s">
        <v>138</v>
      </c>
      <c r="C369" s="285" t="s">
        <v>582</v>
      </c>
      <c r="D369" s="289"/>
      <c r="E369" s="289"/>
      <c r="F369" s="289"/>
      <c r="G369" s="289"/>
      <c r="H369" s="289"/>
      <c r="I369" s="289"/>
      <c r="J369" s="289"/>
      <c r="K369" s="289"/>
      <c r="L369" s="289"/>
      <c r="M369" s="289"/>
      <c r="N369" s="289">
        <v>12</v>
      </c>
      <c r="O369" s="289"/>
      <c r="P369" s="289"/>
      <c r="Q369" s="289"/>
      <c r="R369" s="289"/>
      <c r="S369" s="289"/>
      <c r="T369" s="289"/>
      <c r="U369" s="289"/>
      <c r="V369" s="289"/>
      <c r="W369" s="289"/>
      <c r="X369" s="289"/>
      <c r="Y369" s="420"/>
      <c r="Z369" s="404"/>
      <c r="AA369" s="404"/>
      <c r="AB369" s="404"/>
      <c r="AC369" s="290">
        <f>SUM(Y369:AB369)</f>
        <v>0</v>
      </c>
    </row>
    <row r="370" spans="1:30" ht="15.5" hidden="1" outlineLevel="1">
      <c r="B370" s="288" t="s">
        <v>287</v>
      </c>
      <c r="C370" s="285" t="s">
        <v>575</v>
      </c>
      <c r="D370" s="289"/>
      <c r="E370" s="289"/>
      <c r="F370" s="289"/>
      <c r="G370" s="289"/>
      <c r="H370" s="289"/>
      <c r="I370" s="289"/>
      <c r="J370" s="289"/>
      <c r="K370" s="289"/>
      <c r="L370" s="289"/>
      <c r="M370" s="289"/>
      <c r="N370" s="289">
        <f>N369</f>
        <v>12</v>
      </c>
      <c r="O370" s="289"/>
      <c r="P370" s="289"/>
      <c r="Q370" s="289"/>
      <c r="R370" s="289"/>
      <c r="S370" s="289"/>
      <c r="T370" s="289"/>
      <c r="U370" s="289"/>
      <c r="V370" s="289"/>
      <c r="W370" s="289"/>
      <c r="X370" s="289"/>
      <c r="Y370" s="405">
        <f>Y369</f>
        <v>0</v>
      </c>
      <c r="Z370" s="405">
        <f t="shared" ref="Z370" si="202">Z369</f>
        <v>0</v>
      </c>
      <c r="AA370" s="405">
        <f t="shared" ref="AA370" si="203">AA369</f>
        <v>0</v>
      </c>
      <c r="AB370" s="405">
        <f t="shared" ref="AB370" si="204">AB369</f>
        <v>0</v>
      </c>
      <c r="AC370" s="300"/>
    </row>
    <row r="371" spans="1:30" ht="15.5" hidden="1" outlineLevel="1">
      <c r="B371" s="513"/>
      <c r="C371" s="285"/>
      <c r="D371" s="285"/>
      <c r="E371" s="285"/>
      <c r="F371" s="285"/>
      <c r="G371" s="777"/>
      <c r="H371" s="777"/>
      <c r="I371" s="777"/>
      <c r="J371" s="777"/>
      <c r="K371" s="777"/>
      <c r="L371" s="777"/>
      <c r="M371" s="777"/>
      <c r="N371" s="285"/>
      <c r="O371" s="285"/>
      <c r="P371" s="285"/>
      <c r="Q371" s="285"/>
      <c r="R371" s="777"/>
      <c r="S371" s="777"/>
      <c r="T371" s="777"/>
      <c r="U371" s="777"/>
      <c r="V371" s="777"/>
      <c r="W371" s="777"/>
      <c r="X371" s="777"/>
      <c r="Y371" s="406"/>
      <c r="Z371" s="419"/>
      <c r="AA371" s="419"/>
      <c r="AB371" s="419"/>
      <c r="AC371" s="300"/>
    </row>
    <row r="372" spans="1:30" ht="46.5" hidden="1" outlineLevel="1">
      <c r="A372" s="515">
        <v>48</v>
      </c>
      <c r="B372" s="513" t="s">
        <v>139</v>
      </c>
      <c r="C372" s="285" t="s">
        <v>582</v>
      </c>
      <c r="D372" s="289"/>
      <c r="E372" s="289"/>
      <c r="F372" s="289"/>
      <c r="G372" s="289"/>
      <c r="H372" s="289"/>
      <c r="I372" s="289"/>
      <c r="J372" s="289"/>
      <c r="K372" s="289"/>
      <c r="L372" s="289"/>
      <c r="M372" s="289"/>
      <c r="N372" s="289">
        <v>12</v>
      </c>
      <c r="O372" s="289"/>
      <c r="P372" s="289"/>
      <c r="Q372" s="289"/>
      <c r="R372" s="289"/>
      <c r="S372" s="289"/>
      <c r="T372" s="289"/>
      <c r="U372" s="289"/>
      <c r="V372" s="289"/>
      <c r="W372" s="289"/>
      <c r="X372" s="289"/>
      <c r="Y372" s="420"/>
      <c r="Z372" s="404"/>
      <c r="AA372" s="404"/>
      <c r="AB372" s="404"/>
      <c r="AC372" s="290">
        <f>SUM(Y372:AB372)</f>
        <v>0</v>
      </c>
    </row>
    <row r="373" spans="1:30" ht="15.5" hidden="1" outlineLevel="1">
      <c r="B373" s="288" t="s">
        <v>287</v>
      </c>
      <c r="C373" s="285" t="s">
        <v>575</v>
      </c>
      <c r="D373" s="289"/>
      <c r="E373" s="289"/>
      <c r="F373" s="289"/>
      <c r="G373" s="289"/>
      <c r="H373" s="289"/>
      <c r="I373" s="289"/>
      <c r="J373" s="289"/>
      <c r="K373" s="289"/>
      <c r="L373" s="289"/>
      <c r="M373" s="289"/>
      <c r="N373" s="289">
        <f>N372</f>
        <v>12</v>
      </c>
      <c r="O373" s="289"/>
      <c r="P373" s="289"/>
      <c r="Q373" s="289"/>
      <c r="R373" s="289"/>
      <c r="S373" s="289"/>
      <c r="T373" s="289"/>
      <c r="U373" s="289"/>
      <c r="V373" s="289"/>
      <c r="W373" s="289"/>
      <c r="X373" s="289"/>
      <c r="Y373" s="405">
        <f>Y372</f>
        <v>0</v>
      </c>
      <c r="Z373" s="405">
        <f t="shared" ref="Z373" si="205">Z372</f>
        <v>0</v>
      </c>
      <c r="AA373" s="405">
        <f t="shared" ref="AA373" si="206">AA372</f>
        <v>0</v>
      </c>
      <c r="AB373" s="405">
        <f t="shared" ref="AB373" si="207">AB372</f>
        <v>0</v>
      </c>
      <c r="AC373" s="300"/>
    </row>
    <row r="374" spans="1:30" ht="15.5" hidden="1" outlineLevel="1">
      <c r="B374" s="513"/>
      <c r="C374" s="285"/>
      <c r="D374" s="285"/>
      <c r="E374" s="285"/>
      <c r="F374" s="285"/>
      <c r="G374" s="777"/>
      <c r="H374" s="777"/>
      <c r="I374" s="777"/>
      <c r="J374" s="777"/>
      <c r="K374" s="777"/>
      <c r="L374" s="777"/>
      <c r="M374" s="777"/>
      <c r="N374" s="285"/>
      <c r="O374" s="285"/>
      <c r="P374" s="285"/>
      <c r="Q374" s="285"/>
      <c r="R374" s="777"/>
      <c r="S374" s="777"/>
      <c r="T374" s="777"/>
      <c r="U374" s="777"/>
      <c r="V374" s="777"/>
      <c r="W374" s="777"/>
      <c r="X374" s="777"/>
      <c r="Y374" s="406"/>
      <c r="Z374" s="419"/>
      <c r="AA374" s="419"/>
      <c r="AB374" s="419"/>
      <c r="AC374" s="300"/>
    </row>
    <row r="375" spans="1:30" ht="46.5" hidden="1" outlineLevel="1">
      <c r="A375" s="515">
        <v>49</v>
      </c>
      <c r="B375" s="513" t="s">
        <v>140</v>
      </c>
      <c r="C375" s="285" t="s">
        <v>582</v>
      </c>
      <c r="D375" s="289"/>
      <c r="E375" s="289"/>
      <c r="F375" s="289"/>
      <c r="G375" s="289"/>
      <c r="H375" s="289"/>
      <c r="I375" s="289"/>
      <c r="J375" s="289"/>
      <c r="K375" s="289"/>
      <c r="L375" s="289"/>
      <c r="M375" s="289"/>
      <c r="N375" s="289">
        <v>12</v>
      </c>
      <c r="O375" s="289"/>
      <c r="P375" s="289"/>
      <c r="Q375" s="289"/>
      <c r="R375" s="289"/>
      <c r="S375" s="289"/>
      <c r="T375" s="289"/>
      <c r="U375" s="289"/>
      <c r="V375" s="289"/>
      <c r="W375" s="289"/>
      <c r="X375" s="289"/>
      <c r="Y375" s="420"/>
      <c r="Z375" s="404"/>
      <c r="AA375" s="404"/>
      <c r="AB375" s="404"/>
      <c r="AC375" s="290">
        <f>SUM(Y375:AB375)</f>
        <v>0</v>
      </c>
    </row>
    <row r="376" spans="1:30" ht="15.5" hidden="1" outlineLevel="1">
      <c r="B376" s="288" t="s">
        <v>287</v>
      </c>
      <c r="C376" s="285" t="s">
        <v>575</v>
      </c>
      <c r="D376" s="289"/>
      <c r="E376" s="289"/>
      <c r="F376" s="289"/>
      <c r="G376" s="289"/>
      <c r="H376" s="289"/>
      <c r="I376" s="289"/>
      <c r="J376" s="289"/>
      <c r="K376" s="289"/>
      <c r="L376" s="289"/>
      <c r="M376" s="289"/>
      <c r="N376" s="289">
        <f>N375</f>
        <v>12</v>
      </c>
      <c r="O376" s="289"/>
      <c r="P376" s="289"/>
      <c r="Q376" s="289"/>
      <c r="R376" s="289"/>
      <c r="S376" s="289"/>
      <c r="T376" s="289"/>
      <c r="U376" s="289"/>
      <c r="V376" s="289"/>
      <c r="W376" s="289"/>
      <c r="X376" s="289"/>
      <c r="Y376" s="405">
        <f>Y375</f>
        <v>0</v>
      </c>
      <c r="Z376" s="405">
        <f t="shared" ref="Z376" si="208">Z375</f>
        <v>0</v>
      </c>
      <c r="AA376" s="405">
        <f t="shared" ref="AA376" si="209">AA375</f>
        <v>0</v>
      </c>
      <c r="AB376" s="405">
        <f t="shared" ref="AB376" si="210">AB375</f>
        <v>0</v>
      </c>
      <c r="AC376" s="300"/>
    </row>
    <row r="377" spans="1:30" ht="15.5" outlineLevel="1">
      <c r="B377" s="431"/>
      <c r="C377" s="299"/>
      <c r="D377" s="285"/>
      <c r="E377" s="285"/>
      <c r="F377" s="285"/>
      <c r="G377" s="285"/>
      <c r="H377" s="285"/>
      <c r="I377" s="285"/>
      <c r="J377" s="285"/>
      <c r="K377" s="285"/>
      <c r="L377" s="285"/>
      <c r="M377" s="285"/>
      <c r="N377" s="285"/>
      <c r="O377" s="285"/>
      <c r="P377" s="285"/>
      <c r="Q377" s="285"/>
      <c r="R377" s="285"/>
      <c r="S377" s="285"/>
      <c r="T377" s="285"/>
      <c r="U377" s="285"/>
      <c r="V377" s="285"/>
      <c r="W377" s="285"/>
      <c r="X377" s="285"/>
      <c r="Y377" s="295"/>
      <c r="Z377" s="295"/>
      <c r="AA377" s="295"/>
      <c r="AB377" s="295"/>
      <c r="AC377" s="300"/>
    </row>
    <row r="378" spans="1:30" ht="15.5">
      <c r="B378" s="321" t="s">
        <v>272</v>
      </c>
      <c r="C378" s="323"/>
      <c r="D378" s="323">
        <f>SUM(D221:D376)</f>
        <v>0</v>
      </c>
      <c r="E378" s="323">
        <f t="shared" ref="E378:L378" si="211">SUM(E221:E376)</f>
        <v>0</v>
      </c>
      <c r="F378" s="323">
        <f t="shared" si="211"/>
        <v>0</v>
      </c>
      <c r="G378" s="323">
        <f t="shared" si="211"/>
        <v>2517466</v>
      </c>
      <c r="H378" s="323">
        <f t="shared" si="211"/>
        <v>0</v>
      </c>
      <c r="I378" s="323">
        <f t="shared" si="211"/>
        <v>0</v>
      </c>
      <c r="J378" s="323">
        <f t="shared" si="211"/>
        <v>0</v>
      </c>
      <c r="K378" s="323">
        <f t="shared" si="211"/>
        <v>0</v>
      </c>
      <c r="L378" s="323">
        <f t="shared" si="211"/>
        <v>0</v>
      </c>
      <c r="M378" s="323">
        <f>SUM(M221:M376)</f>
        <v>0</v>
      </c>
      <c r="N378" s="323"/>
      <c r="O378" s="323">
        <f>SUM(O221:O376)</f>
        <v>0</v>
      </c>
      <c r="P378" s="323">
        <f t="shared" ref="P378:X378" si="212">SUM(P221:P376)</f>
        <v>0</v>
      </c>
      <c r="Q378" s="323">
        <f t="shared" si="212"/>
        <v>0</v>
      </c>
      <c r="R378" s="323">
        <f t="shared" si="212"/>
        <v>261</v>
      </c>
      <c r="S378" s="323">
        <f t="shared" si="212"/>
        <v>0</v>
      </c>
      <c r="T378" s="323">
        <f t="shared" si="212"/>
        <v>0</v>
      </c>
      <c r="U378" s="323">
        <f t="shared" si="212"/>
        <v>0</v>
      </c>
      <c r="V378" s="323">
        <f t="shared" si="212"/>
        <v>0</v>
      </c>
      <c r="W378" s="323">
        <f>SUM(W221:W376)</f>
        <v>0</v>
      </c>
      <c r="X378" s="323">
        <f t="shared" si="212"/>
        <v>0</v>
      </c>
      <c r="Y378" s="323">
        <f>IF(Y219="kWh",SUMPRODUCT(D221:D376,Y221:Y376))</f>
        <v>0</v>
      </c>
      <c r="Z378" s="323">
        <f>IF(Z219="kWh",SUMPRODUCT(D221:D376,Z221:Z376))</f>
        <v>0</v>
      </c>
      <c r="AA378" s="323">
        <f>IF(AA219="kw",SUMPRODUCT(N221:N376,O221:O376,AA221:AA376),SUMPRODUCT(D221:D376,AA221:AA376))</f>
        <v>0</v>
      </c>
      <c r="AB378" s="323">
        <f>IF(AB219="kw",SUMPRODUCT(N221:N376,O221:O376,AB221:AB376),SUMPRODUCT(D221:D376,AB221:AB376))</f>
        <v>0</v>
      </c>
      <c r="AC378" s="324"/>
    </row>
    <row r="379" spans="1:30" ht="15.5">
      <c r="B379" s="385" t="s">
        <v>273</v>
      </c>
      <c r="C379" s="386"/>
      <c r="D379" s="386"/>
      <c r="E379" s="386"/>
      <c r="F379" s="386"/>
      <c r="G379" s="386"/>
      <c r="H379" s="386"/>
      <c r="I379" s="386"/>
      <c r="J379" s="386"/>
      <c r="K379" s="386"/>
      <c r="L379" s="386"/>
      <c r="M379" s="386"/>
      <c r="N379" s="386"/>
      <c r="O379" s="386"/>
      <c r="P379" s="386"/>
      <c r="Q379" s="386"/>
      <c r="R379" s="386"/>
      <c r="S379" s="386"/>
      <c r="T379" s="386"/>
      <c r="U379" s="386"/>
      <c r="V379" s="386"/>
      <c r="W379" s="386"/>
      <c r="X379" s="386"/>
      <c r="Y379" s="386">
        <f>HLOOKUP(Y218,'2. LRAMVA Threshold'!$B$42:$L$53,8,FALSE)</f>
        <v>0</v>
      </c>
      <c r="Z379" s="386">
        <f>HLOOKUP(Z218,'2. LRAMVA Threshold'!$B$42:$L$53,8,FALSE)</f>
        <v>0</v>
      </c>
      <c r="AA379" s="386">
        <f>HLOOKUP(AA218,'2. LRAMVA Threshold'!$B$42:$L$53,8,FALSE)</f>
        <v>0</v>
      </c>
      <c r="AB379" s="386">
        <f>HLOOKUP(AB218,'2. LRAMVA Threshold'!$B$42:$L$53,8,FALSE)</f>
        <v>0</v>
      </c>
      <c r="AC379" s="387"/>
    </row>
    <row r="380" spans="1:30" ht="15.5">
      <c r="B380" s="388"/>
      <c r="C380" s="426"/>
      <c r="D380" s="427"/>
      <c r="E380" s="427"/>
      <c r="F380" s="427"/>
      <c r="G380" s="427"/>
      <c r="H380" s="427"/>
      <c r="I380" s="427"/>
      <c r="J380" s="427"/>
      <c r="K380" s="427"/>
      <c r="L380" s="427"/>
      <c r="M380" s="427"/>
      <c r="N380" s="427"/>
      <c r="O380" s="428"/>
      <c r="P380" s="427"/>
      <c r="Q380" s="427"/>
      <c r="R380" s="427"/>
      <c r="S380" s="429"/>
      <c r="T380" s="429"/>
      <c r="U380" s="429"/>
      <c r="V380" s="429"/>
      <c r="W380" s="427"/>
      <c r="X380" s="427"/>
      <c r="Y380" s="430"/>
      <c r="Z380" s="430"/>
      <c r="AA380" s="430"/>
      <c r="AB380" s="430"/>
      <c r="AC380" s="394"/>
    </row>
    <row r="381" spans="1:30" ht="15.5">
      <c r="B381" s="318" t="s">
        <v>274</v>
      </c>
      <c r="C381" s="332"/>
      <c r="D381" s="332"/>
      <c r="E381" s="370"/>
      <c r="F381" s="370"/>
      <c r="G381" s="370"/>
      <c r="H381" s="370"/>
      <c r="I381" s="370"/>
      <c r="J381" s="370"/>
      <c r="K381" s="370"/>
      <c r="L381" s="370"/>
      <c r="M381" s="370"/>
      <c r="N381" s="370"/>
      <c r="O381" s="285"/>
      <c r="P381" s="334"/>
      <c r="Q381" s="334"/>
      <c r="R381" s="334"/>
      <c r="S381" s="333"/>
      <c r="T381" s="333"/>
      <c r="U381" s="333"/>
      <c r="V381" s="333"/>
      <c r="W381" s="334"/>
      <c r="X381" s="334"/>
      <c r="Y381" s="335">
        <f>HLOOKUP(Y$35,'3.  Distribution Rates'!$C$122:$P$133,8,FALSE)</f>
        <v>1.7299999999999999E-2</v>
      </c>
      <c r="Z381" s="335">
        <f>HLOOKUP(Z$35,'3.  Distribution Rates'!$C$122:$P$133,8,FALSE)</f>
        <v>1.6400000000000001E-2</v>
      </c>
      <c r="AA381" s="335">
        <f>HLOOKUP(AA$35,'3.  Distribution Rates'!$C$122:$P$133,8,FALSE)</f>
        <v>3.1941000000000002</v>
      </c>
      <c r="AB381" s="335">
        <f>HLOOKUP(AB$35,'3.  Distribution Rates'!$C$122:$P$133,8,FALSE)</f>
        <v>8.7567000000000004</v>
      </c>
      <c r="AC381" s="371"/>
      <c r="AD381" s="335"/>
    </row>
    <row r="382" spans="1:30" ht="15.5">
      <c r="B382" s="318" t="s">
        <v>275</v>
      </c>
      <c r="C382" s="339"/>
      <c r="D382" s="303"/>
      <c r="E382" s="273"/>
      <c r="F382" s="273"/>
      <c r="G382" s="273"/>
      <c r="H382" s="273"/>
      <c r="I382" s="273"/>
      <c r="J382" s="273"/>
      <c r="K382" s="273"/>
      <c r="L382" s="273"/>
      <c r="M382" s="273"/>
      <c r="N382" s="273"/>
      <c r="O382" s="285"/>
      <c r="P382" s="273"/>
      <c r="Q382" s="273"/>
      <c r="R382" s="273"/>
      <c r="S382" s="303"/>
      <c r="T382" s="303"/>
      <c r="U382" s="303"/>
      <c r="V382" s="303"/>
      <c r="W382" s="273"/>
      <c r="X382" s="273"/>
      <c r="Y382" s="372">
        <f>'4.  2011-2014 LRAM'!Y139*Y381</f>
        <v>0</v>
      </c>
      <c r="Z382" s="372">
        <f>'4.  2011-2014 LRAM'!Z139*Z381</f>
        <v>0</v>
      </c>
      <c r="AA382" s="372">
        <f>'4.  2011-2014 LRAM'!AA139*AA381</f>
        <v>0</v>
      </c>
      <c r="AB382" s="372">
        <f>'4.  2011-2014 LRAM'!AB139*AB381</f>
        <v>0</v>
      </c>
      <c r="AC382" s="617">
        <f t="shared" ref="AC382:AC387" si="213">SUM(Y382:AB382)</f>
        <v>0</v>
      </c>
    </row>
    <row r="383" spans="1:30" ht="15.5">
      <c r="B383" s="318" t="s">
        <v>276</v>
      </c>
      <c r="C383" s="339"/>
      <c r="D383" s="303"/>
      <c r="E383" s="273"/>
      <c r="F383" s="273"/>
      <c r="G383" s="273"/>
      <c r="H383" s="273"/>
      <c r="I383" s="273"/>
      <c r="J383" s="273"/>
      <c r="K383" s="273"/>
      <c r="L383" s="273"/>
      <c r="M383" s="273"/>
      <c r="N383" s="273"/>
      <c r="O383" s="285"/>
      <c r="P383" s="273"/>
      <c r="Q383" s="273"/>
      <c r="R383" s="273"/>
      <c r="S383" s="303"/>
      <c r="T383" s="303"/>
      <c r="U383" s="303"/>
      <c r="V383" s="303"/>
      <c r="W383" s="273"/>
      <c r="X383" s="273"/>
      <c r="Y383" s="372">
        <f>'4.  2011-2014 LRAM'!Y268*Y381</f>
        <v>0</v>
      </c>
      <c r="Z383" s="372">
        <f>'4.  2011-2014 LRAM'!Z268*Z381</f>
        <v>0</v>
      </c>
      <c r="AA383" s="372">
        <f>'4.  2011-2014 LRAM'!AA268*AA381</f>
        <v>0</v>
      </c>
      <c r="AB383" s="372">
        <f>'4.  2011-2014 LRAM'!AB268*AB381</f>
        <v>0</v>
      </c>
      <c r="AC383" s="617">
        <f t="shared" si="213"/>
        <v>0</v>
      </c>
    </row>
    <row r="384" spans="1:30" ht="15.5">
      <c r="B384" s="318" t="s">
        <v>277</v>
      </c>
      <c r="C384" s="339"/>
      <c r="D384" s="303"/>
      <c r="E384" s="273"/>
      <c r="F384" s="273"/>
      <c r="G384" s="273"/>
      <c r="H384" s="273"/>
      <c r="I384" s="273"/>
      <c r="J384" s="273"/>
      <c r="K384" s="273"/>
      <c r="L384" s="273"/>
      <c r="M384" s="273"/>
      <c r="N384" s="273"/>
      <c r="O384" s="285"/>
      <c r="P384" s="273"/>
      <c r="Q384" s="273"/>
      <c r="R384" s="273"/>
      <c r="S384" s="303"/>
      <c r="T384" s="303"/>
      <c r="U384" s="303"/>
      <c r="V384" s="303"/>
      <c r="W384" s="273"/>
      <c r="X384" s="273"/>
      <c r="Y384" s="372">
        <f>'4.  2011-2014 LRAM'!Y397*Y381</f>
        <v>0</v>
      </c>
      <c r="Z384" s="372">
        <f>'4.  2011-2014 LRAM'!Z397*Z381</f>
        <v>0</v>
      </c>
      <c r="AA384" s="372">
        <f>'4.  2011-2014 LRAM'!AA397*AA381</f>
        <v>0</v>
      </c>
      <c r="AB384" s="372">
        <f>'4.  2011-2014 LRAM'!AB397*AB381</f>
        <v>0</v>
      </c>
      <c r="AC384" s="617">
        <f t="shared" si="213"/>
        <v>0</v>
      </c>
    </row>
    <row r="385" spans="2:29" ht="15.5">
      <c r="B385" s="318" t="s">
        <v>278</v>
      </c>
      <c r="C385" s="339"/>
      <c r="D385" s="303"/>
      <c r="E385" s="273"/>
      <c r="F385" s="273"/>
      <c r="G385" s="273"/>
      <c r="H385" s="273"/>
      <c r="I385" s="273"/>
      <c r="J385" s="273"/>
      <c r="K385" s="273"/>
      <c r="L385" s="273"/>
      <c r="M385" s="273"/>
      <c r="N385" s="273"/>
      <c r="O385" s="285"/>
      <c r="P385" s="273"/>
      <c r="Q385" s="273"/>
      <c r="R385" s="273"/>
      <c r="S385" s="303"/>
      <c r="T385" s="303"/>
      <c r="U385" s="303"/>
      <c r="V385" s="303"/>
      <c r="W385" s="273"/>
      <c r="X385" s="273"/>
      <c r="Y385" s="372">
        <f>'4.  2011-2014 LRAM'!Y527*Y381</f>
        <v>0</v>
      </c>
      <c r="Z385" s="372">
        <f>'4.  2011-2014 LRAM'!Z527*Z381</f>
        <v>0</v>
      </c>
      <c r="AA385" s="372">
        <f>'4.  2011-2014 LRAM'!AA527*AA381</f>
        <v>0</v>
      </c>
      <c r="AB385" s="372">
        <f>'4.  2011-2014 LRAM'!AB527*AB381</f>
        <v>0</v>
      </c>
      <c r="AC385" s="617">
        <f t="shared" si="213"/>
        <v>0</v>
      </c>
    </row>
    <row r="386" spans="2:29" ht="15.5">
      <c r="B386" s="318" t="s">
        <v>279</v>
      </c>
      <c r="C386" s="339"/>
      <c r="D386" s="303"/>
      <c r="E386" s="273"/>
      <c r="F386" s="273"/>
      <c r="G386" s="273"/>
      <c r="H386" s="273"/>
      <c r="I386" s="273"/>
      <c r="J386" s="273"/>
      <c r="K386" s="273"/>
      <c r="L386" s="273"/>
      <c r="M386" s="273"/>
      <c r="N386" s="273"/>
      <c r="O386" s="285"/>
      <c r="P386" s="273"/>
      <c r="Q386" s="273"/>
      <c r="R386" s="273"/>
      <c r="S386" s="303"/>
      <c r="T386" s="303"/>
      <c r="U386" s="303"/>
      <c r="V386" s="303"/>
      <c r="W386" s="273"/>
      <c r="X386" s="273"/>
      <c r="Y386" s="372">
        <f>Y208*Y381</f>
        <v>0</v>
      </c>
      <c r="Z386" s="372">
        <f t="shared" ref="Z386:AB386" si="214">Z208*Z381</f>
        <v>0</v>
      </c>
      <c r="AA386" s="372">
        <f t="shared" si="214"/>
        <v>0</v>
      </c>
      <c r="AB386" s="372">
        <f t="shared" si="214"/>
        <v>0</v>
      </c>
      <c r="AC386" s="617">
        <f t="shared" si="213"/>
        <v>0</v>
      </c>
    </row>
    <row r="387" spans="2:29" ht="15.5">
      <c r="B387" s="318" t="s">
        <v>288</v>
      </c>
      <c r="C387" s="339"/>
      <c r="D387" s="303"/>
      <c r="E387" s="273"/>
      <c r="F387" s="273"/>
      <c r="G387" s="273"/>
      <c r="H387" s="273"/>
      <c r="I387" s="273"/>
      <c r="J387" s="273"/>
      <c r="K387" s="273"/>
      <c r="L387" s="273"/>
      <c r="M387" s="273"/>
      <c r="N387" s="273"/>
      <c r="O387" s="285"/>
      <c r="P387" s="273"/>
      <c r="Q387" s="273"/>
      <c r="R387" s="273"/>
      <c r="S387" s="303"/>
      <c r="T387" s="303"/>
      <c r="U387" s="303"/>
      <c r="V387" s="303"/>
      <c r="W387" s="273"/>
      <c r="X387" s="273"/>
      <c r="Y387" s="372">
        <f>Y378*Y381</f>
        <v>0</v>
      </c>
      <c r="Z387" s="372">
        <f t="shared" ref="Z387:AB387" si="215">Z378*Z381</f>
        <v>0</v>
      </c>
      <c r="AA387" s="372">
        <f t="shared" si="215"/>
        <v>0</v>
      </c>
      <c r="AB387" s="372">
        <f t="shared" si="215"/>
        <v>0</v>
      </c>
      <c r="AC387" s="617">
        <f t="shared" si="213"/>
        <v>0</v>
      </c>
    </row>
    <row r="388" spans="2:29" ht="15.5">
      <c r="B388" s="343" t="s">
        <v>280</v>
      </c>
      <c r="C388" s="339"/>
      <c r="D388" s="330"/>
      <c r="E388" s="328"/>
      <c r="F388" s="328"/>
      <c r="G388" s="328"/>
      <c r="H388" s="328"/>
      <c r="I388" s="328"/>
      <c r="J388" s="328"/>
      <c r="K388" s="328"/>
      <c r="L388" s="328"/>
      <c r="M388" s="328"/>
      <c r="N388" s="328"/>
      <c r="O388" s="294"/>
      <c r="P388" s="328"/>
      <c r="Q388" s="328"/>
      <c r="R388" s="328"/>
      <c r="S388" s="330"/>
      <c r="T388" s="330"/>
      <c r="U388" s="330"/>
      <c r="V388" s="330"/>
      <c r="W388" s="328"/>
      <c r="X388" s="328"/>
      <c r="Y388" s="340">
        <f>SUM(Y382:Y387)</f>
        <v>0</v>
      </c>
      <c r="Z388" s="340">
        <f t="shared" ref="Z388:AB388" si="216">SUM(Z382:Z387)</f>
        <v>0</v>
      </c>
      <c r="AA388" s="340">
        <f t="shared" si="216"/>
        <v>0</v>
      </c>
      <c r="AB388" s="340">
        <f t="shared" si="216"/>
        <v>0</v>
      </c>
      <c r="AC388" s="401">
        <f>SUM(AC382:AC387)</f>
        <v>0</v>
      </c>
    </row>
    <row r="389" spans="2:29" ht="15.5">
      <c r="B389" s="343" t="s">
        <v>281</v>
      </c>
      <c r="C389" s="339"/>
      <c r="D389" s="344"/>
      <c r="E389" s="328"/>
      <c r="F389" s="328"/>
      <c r="G389" s="328"/>
      <c r="H389" s="328"/>
      <c r="I389" s="328"/>
      <c r="J389" s="328"/>
      <c r="K389" s="328"/>
      <c r="L389" s="328"/>
      <c r="M389" s="328"/>
      <c r="N389" s="328"/>
      <c r="O389" s="294"/>
      <c r="P389" s="328"/>
      <c r="Q389" s="328"/>
      <c r="R389" s="328"/>
      <c r="S389" s="330"/>
      <c r="T389" s="330"/>
      <c r="U389" s="330"/>
      <c r="V389" s="330"/>
      <c r="W389" s="328"/>
      <c r="X389" s="328"/>
      <c r="Y389" s="341">
        <f>Y379*Y381</f>
        <v>0</v>
      </c>
      <c r="Z389" s="341">
        <f t="shared" ref="Z389:AB389" si="217">Z379*Z381</f>
        <v>0</v>
      </c>
      <c r="AA389" s="341">
        <f t="shared" si="217"/>
        <v>0</v>
      </c>
      <c r="AB389" s="341">
        <f t="shared" si="217"/>
        <v>0</v>
      </c>
      <c r="AC389" s="401">
        <f>SUM(Y389:AB389)</f>
        <v>0</v>
      </c>
    </row>
    <row r="390" spans="2:29" ht="15.5">
      <c r="B390" s="343" t="s">
        <v>282</v>
      </c>
      <c r="C390" s="339"/>
      <c r="D390" s="344"/>
      <c r="E390" s="328"/>
      <c r="F390" s="328"/>
      <c r="G390" s="328"/>
      <c r="H390" s="328"/>
      <c r="I390" s="328"/>
      <c r="J390" s="328"/>
      <c r="K390" s="328"/>
      <c r="L390" s="328"/>
      <c r="M390" s="328"/>
      <c r="N390" s="328"/>
      <c r="O390" s="294"/>
      <c r="P390" s="328"/>
      <c r="Q390" s="328"/>
      <c r="R390" s="328"/>
      <c r="S390" s="344"/>
      <c r="T390" s="344"/>
      <c r="U390" s="344"/>
      <c r="V390" s="344"/>
      <c r="W390" s="328"/>
      <c r="X390" s="328"/>
      <c r="Y390" s="345"/>
      <c r="Z390" s="345"/>
      <c r="AA390" s="345"/>
      <c r="AB390" s="345"/>
      <c r="AC390" s="401">
        <f>AC388-AC389</f>
        <v>0</v>
      </c>
    </row>
    <row r="391" spans="2:29" ht="15.5">
      <c r="B391" s="318"/>
      <c r="C391" s="344"/>
      <c r="D391" s="344"/>
      <c r="E391" s="328"/>
      <c r="F391" s="328"/>
      <c r="G391" s="328"/>
      <c r="H391" s="328"/>
      <c r="I391" s="328"/>
      <c r="J391" s="328"/>
      <c r="K391" s="328"/>
      <c r="L391" s="328"/>
      <c r="M391" s="328"/>
      <c r="N391" s="328"/>
      <c r="O391" s="294"/>
      <c r="P391" s="328"/>
      <c r="Q391" s="328"/>
      <c r="R391" s="328"/>
      <c r="S391" s="344"/>
      <c r="T391" s="339"/>
      <c r="U391" s="344"/>
      <c r="V391" s="344"/>
      <c r="W391" s="328"/>
      <c r="X391" s="328"/>
      <c r="Y391" s="346"/>
      <c r="Z391" s="346"/>
      <c r="AA391" s="346"/>
      <c r="AB391" s="346"/>
      <c r="AC391" s="342"/>
    </row>
    <row r="392" spans="2:29" ht="15.5">
      <c r="B392" s="433" t="s">
        <v>283</v>
      </c>
      <c r="C392" s="298"/>
      <c r="D392" s="273"/>
      <c r="E392" s="273"/>
      <c r="F392" s="273"/>
      <c r="G392" s="273"/>
      <c r="H392" s="273"/>
      <c r="I392" s="273"/>
      <c r="J392" s="273"/>
      <c r="K392" s="273"/>
      <c r="L392" s="273"/>
      <c r="M392" s="273"/>
      <c r="N392" s="273"/>
      <c r="O392" s="351"/>
      <c r="P392" s="273"/>
      <c r="Q392" s="273"/>
      <c r="R392" s="273"/>
      <c r="S392" s="298"/>
      <c r="T392" s="303"/>
      <c r="U392" s="303"/>
      <c r="V392" s="273"/>
      <c r="W392" s="273"/>
      <c r="X392" s="303"/>
      <c r="Y392" s="285">
        <f>SUMPRODUCT(E221:E376,Y221:Y376)</f>
        <v>0</v>
      </c>
      <c r="Z392" s="285">
        <f>SUMPRODUCT(E221:E376,Z221:Z376)</f>
        <v>0</v>
      </c>
      <c r="AA392" s="285">
        <f t="shared" ref="AA392:AB392" si="218">IF(AA219="kw",SUMPRODUCT($N$221:$N$376,$P$221:$P$376,AA221:AA376),SUMPRODUCT($E$221:$E$376,AA221:AA376))</f>
        <v>0</v>
      </c>
      <c r="AB392" s="285">
        <f t="shared" si="218"/>
        <v>0</v>
      </c>
      <c r="AC392" s="342"/>
    </row>
    <row r="393" spans="2:29" ht="15.5">
      <c r="B393" s="433" t="s">
        <v>284</v>
      </c>
      <c r="C393" s="298"/>
      <c r="D393" s="273"/>
      <c r="E393" s="273"/>
      <c r="F393" s="273"/>
      <c r="G393" s="273"/>
      <c r="H393" s="273"/>
      <c r="I393" s="273"/>
      <c r="J393" s="273"/>
      <c r="K393" s="273"/>
      <c r="L393" s="273"/>
      <c r="M393" s="273"/>
      <c r="N393" s="273"/>
      <c r="O393" s="351"/>
      <c r="P393" s="273"/>
      <c r="Q393" s="273"/>
      <c r="R393" s="273"/>
      <c r="S393" s="298"/>
      <c r="T393" s="303"/>
      <c r="U393" s="303"/>
      <c r="V393" s="273"/>
      <c r="W393" s="273"/>
      <c r="X393" s="303"/>
      <c r="Y393" s="285">
        <f>SUMPRODUCT(F221:F376,Y221:Y376)</f>
        <v>0</v>
      </c>
      <c r="Z393" s="285">
        <f>SUMPRODUCT(F221:F376,Z221:Z376)</f>
        <v>0</v>
      </c>
      <c r="AA393" s="285">
        <f t="shared" ref="AA393:AB393" si="219">IF(AA219="kw",SUMPRODUCT($N$221:$N$376,$Q$221:$Q$376,AA221:AA376),SUMPRODUCT($F$221:$F$376,AA221:AA376))</f>
        <v>0</v>
      </c>
      <c r="AB393" s="285">
        <f t="shared" si="219"/>
        <v>0</v>
      </c>
      <c r="AC393" s="331"/>
    </row>
    <row r="394" spans="2:29" ht="15.5">
      <c r="B394" s="433" t="s">
        <v>285</v>
      </c>
      <c r="C394" s="298"/>
      <c r="D394" s="273"/>
      <c r="E394" s="273"/>
      <c r="F394" s="273"/>
      <c r="G394" s="273"/>
      <c r="H394" s="273"/>
      <c r="I394" s="273"/>
      <c r="J394" s="273"/>
      <c r="K394" s="273"/>
      <c r="L394" s="273"/>
      <c r="M394" s="273"/>
      <c r="N394" s="273"/>
      <c r="O394" s="351"/>
      <c r="P394" s="273"/>
      <c r="Q394" s="273"/>
      <c r="R394" s="273"/>
      <c r="S394" s="298"/>
      <c r="T394" s="303"/>
      <c r="U394" s="303"/>
      <c r="V394" s="273"/>
      <c r="W394" s="273"/>
      <c r="X394" s="303"/>
      <c r="Y394" s="285">
        <f>SUMPRODUCT(G221:G376,Y221:Y376)</f>
        <v>1510925</v>
      </c>
      <c r="Z394" s="285">
        <f>SUMPRODUCT(G221:G376,Z221:Z376)</f>
        <v>145398.70000000001</v>
      </c>
      <c r="AA394" s="285">
        <f t="shared" ref="AA394:AB394" si="220">IF(AA219="kw",SUMPRODUCT($N$221:$N$376,$R$221:$R$376,AA221:AA376),SUMPRODUCT($G$221:$G$376,AA221:AA376))</f>
        <v>1382.4</v>
      </c>
      <c r="AB394" s="285">
        <f t="shared" si="220"/>
        <v>0</v>
      </c>
      <c r="AC394" s="331"/>
    </row>
    <row r="395" spans="2:29" ht="15.5">
      <c r="B395" s="434" t="s">
        <v>286</v>
      </c>
      <c r="C395" s="358"/>
      <c r="D395" s="378"/>
      <c r="E395" s="378"/>
      <c r="F395" s="378"/>
      <c r="G395" s="378"/>
      <c r="H395" s="378"/>
      <c r="I395" s="378"/>
      <c r="J395" s="378"/>
      <c r="K395" s="378"/>
      <c r="L395" s="378"/>
      <c r="M395" s="378"/>
      <c r="N395" s="378"/>
      <c r="O395" s="377"/>
      <c r="P395" s="378"/>
      <c r="Q395" s="378"/>
      <c r="R395" s="378"/>
      <c r="S395" s="358"/>
      <c r="T395" s="379"/>
      <c r="U395" s="379"/>
      <c r="V395" s="378"/>
      <c r="W395" s="378"/>
      <c r="X395" s="379"/>
      <c r="Y395" s="320">
        <f>SUMPRODUCT(H221:H376,Y221:Y376)</f>
        <v>0</v>
      </c>
      <c r="Z395" s="320">
        <f>SUMPRODUCT(H221:H376,Z221:Z376)</f>
        <v>0</v>
      </c>
      <c r="AA395" s="320">
        <f t="shared" ref="AA395:AB395" si="221">IF(AA219="kw",SUMPRODUCT($N$221:$N$376,$S$221:$S$376,AA221:AA376),SUMPRODUCT($H$221:$H$376,AA221:AA376))</f>
        <v>0</v>
      </c>
      <c r="AB395" s="320">
        <f t="shared" si="221"/>
        <v>0</v>
      </c>
      <c r="AC395" s="380"/>
    </row>
    <row r="396" spans="2:29" ht="21" customHeight="1">
      <c r="B396" s="362" t="s">
        <v>579</v>
      </c>
      <c r="C396" s="381"/>
      <c r="D396" s="382"/>
      <c r="E396" s="382"/>
      <c r="F396" s="382"/>
      <c r="G396" s="382"/>
      <c r="H396" s="382"/>
      <c r="I396" s="382"/>
      <c r="J396" s="382"/>
      <c r="K396" s="382"/>
      <c r="L396" s="382"/>
      <c r="M396" s="382"/>
      <c r="N396" s="382"/>
      <c r="O396" s="382"/>
      <c r="P396" s="382"/>
      <c r="Q396" s="382"/>
      <c r="R396" s="382"/>
      <c r="S396" s="365"/>
      <c r="T396" s="366"/>
      <c r="U396" s="382"/>
      <c r="V396" s="382"/>
      <c r="W396" s="382"/>
      <c r="X396" s="382"/>
      <c r="Y396" s="403"/>
      <c r="Z396" s="403"/>
      <c r="AA396" s="403"/>
      <c r="AB396" s="403"/>
      <c r="AC396" s="383"/>
    </row>
    <row r="399" spans="2:29" ht="15.5">
      <c r="B399" s="274" t="s">
        <v>289</v>
      </c>
      <c r="C399" s="275"/>
      <c r="D399" s="580" t="s">
        <v>524</v>
      </c>
      <c r="E399" s="249"/>
      <c r="F399" s="582"/>
      <c r="G399" s="249"/>
      <c r="H399" s="249"/>
      <c r="I399" s="249"/>
      <c r="J399" s="249"/>
      <c r="K399" s="249"/>
      <c r="L399" s="249"/>
      <c r="M399" s="249"/>
      <c r="N399" s="249"/>
      <c r="O399" s="275"/>
      <c r="P399" s="249"/>
      <c r="Q399" s="249"/>
      <c r="R399" s="249"/>
      <c r="S399" s="249"/>
      <c r="T399" s="249"/>
      <c r="U399" s="249"/>
      <c r="V399" s="249"/>
      <c r="W399" s="249"/>
      <c r="X399" s="249"/>
      <c r="Y399" s="265"/>
      <c r="Z399" s="263"/>
      <c r="AA399" s="263"/>
      <c r="AB399" s="263"/>
      <c r="AC399" s="276"/>
    </row>
    <row r="400" spans="2:29" ht="33.75" customHeight="1">
      <c r="B400" s="848" t="s">
        <v>209</v>
      </c>
      <c r="C400" s="850" t="s">
        <v>32</v>
      </c>
      <c r="D400" s="278" t="s">
        <v>420</v>
      </c>
      <c r="E400" s="852" t="s">
        <v>207</v>
      </c>
      <c r="F400" s="853"/>
      <c r="G400" s="853"/>
      <c r="H400" s="853"/>
      <c r="I400" s="853"/>
      <c r="J400" s="853"/>
      <c r="K400" s="853"/>
      <c r="L400" s="853"/>
      <c r="M400" s="854"/>
      <c r="N400" s="855" t="s">
        <v>211</v>
      </c>
      <c r="O400" s="278" t="s">
        <v>421</v>
      </c>
      <c r="P400" s="852" t="s">
        <v>210</v>
      </c>
      <c r="Q400" s="853"/>
      <c r="R400" s="853"/>
      <c r="S400" s="853"/>
      <c r="T400" s="853"/>
      <c r="U400" s="853"/>
      <c r="V400" s="853"/>
      <c r="W400" s="853"/>
      <c r="X400" s="854"/>
      <c r="Y400" s="845" t="s">
        <v>241</v>
      </c>
      <c r="Z400" s="846"/>
      <c r="AA400" s="846"/>
      <c r="AB400" s="846"/>
      <c r="AC400" s="847"/>
    </row>
    <row r="401" spans="1:29" ht="61.5" customHeight="1">
      <c r="B401" s="849"/>
      <c r="C401" s="851"/>
      <c r="D401" s="279">
        <v>2017</v>
      </c>
      <c r="E401" s="279">
        <v>2018</v>
      </c>
      <c r="F401" s="279">
        <v>2019</v>
      </c>
      <c r="G401" s="279">
        <v>2020</v>
      </c>
      <c r="H401" s="279">
        <v>2021</v>
      </c>
      <c r="I401" s="279">
        <v>2022</v>
      </c>
      <c r="J401" s="279">
        <v>2023</v>
      </c>
      <c r="K401" s="279">
        <v>2024</v>
      </c>
      <c r="L401" s="279">
        <v>2025</v>
      </c>
      <c r="M401" s="279">
        <v>2026</v>
      </c>
      <c r="N401" s="856"/>
      <c r="O401" s="279">
        <v>2017</v>
      </c>
      <c r="P401" s="279">
        <v>2018</v>
      </c>
      <c r="Q401" s="279">
        <v>2019</v>
      </c>
      <c r="R401" s="279">
        <v>2020</v>
      </c>
      <c r="S401" s="279">
        <v>2021</v>
      </c>
      <c r="T401" s="279">
        <v>2022</v>
      </c>
      <c r="U401" s="279">
        <v>2023</v>
      </c>
      <c r="V401" s="279">
        <v>2024</v>
      </c>
      <c r="W401" s="279">
        <v>2025</v>
      </c>
      <c r="X401" s="279">
        <v>2026</v>
      </c>
      <c r="Y401" s="279" t="str">
        <f>'1.  LRAMVA Summary'!D52</f>
        <v>Residential</v>
      </c>
      <c r="Z401" s="279" t="str">
        <f>'1.  LRAMVA Summary'!E52</f>
        <v>GS&lt;50</v>
      </c>
      <c r="AA401" s="279" t="str">
        <f>'1.  LRAMVA Summary'!F52</f>
        <v>GS&gt;50</v>
      </c>
      <c r="AB401" s="279" t="str">
        <f>'1.  LRAMVA Summary'!G52</f>
        <v>Street Lights</v>
      </c>
      <c r="AC401" s="281" t="str">
        <f>'1.  LRAMVA Summary'!M52</f>
        <v>Total</v>
      </c>
    </row>
    <row r="402" spans="1:29" ht="15.75" hidden="1" customHeight="1">
      <c r="A402" s="525"/>
      <c r="B402" s="517" t="s">
        <v>502</v>
      </c>
      <c r="C402" s="283"/>
      <c r="D402" s="283"/>
      <c r="E402" s="283"/>
      <c r="F402" s="283"/>
      <c r="G402" s="283"/>
      <c r="H402" s="283"/>
      <c r="I402" s="283"/>
      <c r="J402" s="283"/>
      <c r="K402" s="283"/>
      <c r="L402" s="283"/>
      <c r="M402" s="283"/>
      <c r="N402" s="284"/>
      <c r="O402" s="283"/>
      <c r="P402" s="283"/>
      <c r="Q402" s="283"/>
      <c r="R402" s="283"/>
      <c r="S402" s="283"/>
      <c r="T402" s="283"/>
      <c r="U402" s="283"/>
      <c r="V402" s="283"/>
      <c r="W402" s="283"/>
      <c r="X402" s="283"/>
      <c r="Y402" s="285" t="str">
        <f>'1.  LRAMVA Summary'!D53</f>
        <v>kWh</v>
      </c>
      <c r="Z402" s="285" t="str">
        <f>'1.  LRAMVA Summary'!E53</f>
        <v>kWh</v>
      </c>
      <c r="AA402" s="285" t="str">
        <f>'1.  LRAMVA Summary'!F53</f>
        <v>kW</v>
      </c>
      <c r="AB402" s="285" t="str">
        <f>'1.  LRAMVA Summary'!G53</f>
        <v>kW</v>
      </c>
      <c r="AC402" s="286"/>
    </row>
    <row r="403" spans="1:29" ht="15.5" hidden="1" outlineLevel="1">
      <c r="A403" s="525"/>
      <c r="B403" s="497" t="s">
        <v>495</v>
      </c>
      <c r="C403" s="283"/>
      <c r="D403" s="283"/>
      <c r="E403" s="283"/>
      <c r="F403" s="283"/>
      <c r="G403" s="283"/>
      <c r="H403" s="283"/>
      <c r="I403" s="283"/>
      <c r="J403" s="283"/>
      <c r="K403" s="283"/>
      <c r="L403" s="283"/>
      <c r="M403" s="283"/>
      <c r="N403" s="284"/>
      <c r="O403" s="283"/>
      <c r="P403" s="283"/>
      <c r="Q403" s="283"/>
      <c r="R403" s="283"/>
      <c r="S403" s="283"/>
      <c r="T403" s="283"/>
      <c r="U403" s="283"/>
      <c r="V403" s="283"/>
      <c r="W403" s="283"/>
      <c r="X403" s="283"/>
      <c r="Y403" s="285"/>
      <c r="Z403" s="285"/>
      <c r="AA403" s="285"/>
      <c r="AB403" s="285"/>
      <c r="AC403" s="286"/>
    </row>
    <row r="404" spans="1:29" ht="15.5" hidden="1" outlineLevel="1">
      <c r="A404" s="525">
        <v>1</v>
      </c>
      <c r="B404" s="422" t="s">
        <v>94</v>
      </c>
      <c r="C404" s="285" t="s">
        <v>582</v>
      </c>
      <c r="D404" s="289"/>
      <c r="E404" s="289"/>
      <c r="F404" s="289"/>
      <c r="G404" s="289"/>
      <c r="H404" s="289"/>
      <c r="I404" s="289"/>
      <c r="J404" s="289"/>
      <c r="K404" s="289"/>
      <c r="L404" s="289"/>
      <c r="M404" s="289"/>
      <c r="N404" s="285"/>
      <c r="O404" s="289"/>
      <c r="P404" s="289"/>
      <c r="Q404" s="289"/>
      <c r="R404" s="289"/>
      <c r="S404" s="289"/>
      <c r="T404" s="289"/>
      <c r="U404" s="289"/>
      <c r="V404" s="289"/>
      <c r="W404" s="289"/>
      <c r="X404" s="289"/>
      <c r="Y404" s="404"/>
      <c r="Z404" s="404"/>
      <c r="AA404" s="404"/>
      <c r="AB404" s="404"/>
      <c r="AC404" s="290">
        <f>SUM(Y404:AB404)</f>
        <v>0</v>
      </c>
    </row>
    <row r="405" spans="1:29" ht="15.5" hidden="1" outlineLevel="1">
      <c r="A405" s="525"/>
      <c r="B405" s="425" t="s">
        <v>306</v>
      </c>
      <c r="C405" s="285" t="s">
        <v>575</v>
      </c>
      <c r="D405" s="289"/>
      <c r="E405" s="289"/>
      <c r="F405" s="289"/>
      <c r="G405" s="289"/>
      <c r="H405" s="289"/>
      <c r="I405" s="289"/>
      <c r="J405" s="289"/>
      <c r="K405" s="289"/>
      <c r="L405" s="289"/>
      <c r="M405" s="289"/>
      <c r="N405" s="462"/>
      <c r="O405" s="289"/>
      <c r="P405" s="289"/>
      <c r="Q405" s="289"/>
      <c r="R405" s="289"/>
      <c r="S405" s="289"/>
      <c r="T405" s="289"/>
      <c r="U405" s="289"/>
      <c r="V405" s="289"/>
      <c r="W405" s="289"/>
      <c r="X405" s="289"/>
      <c r="Y405" s="405">
        <f>Y404</f>
        <v>0</v>
      </c>
      <c r="Z405" s="405">
        <f t="shared" ref="Z405" si="222">Z404</f>
        <v>0</v>
      </c>
      <c r="AA405" s="405">
        <f t="shared" ref="AA405" si="223">AA404</f>
        <v>0</v>
      </c>
      <c r="AB405" s="405">
        <f t="shared" ref="AB405" si="224">AB404</f>
        <v>0</v>
      </c>
      <c r="AC405" s="291"/>
    </row>
    <row r="406" spans="1:29" ht="15.5" hidden="1" outlineLevel="1">
      <c r="A406" s="525"/>
      <c r="B406" s="518"/>
      <c r="C406" s="293"/>
      <c r="D406" s="293"/>
      <c r="E406" s="293"/>
      <c r="F406" s="293"/>
      <c r="G406" s="293"/>
      <c r="H406" s="293"/>
      <c r="I406" s="293"/>
      <c r="J406" s="293"/>
      <c r="K406" s="293"/>
      <c r="L406" s="293"/>
      <c r="M406" s="293"/>
      <c r="N406" s="294"/>
      <c r="O406" s="293"/>
      <c r="P406" s="293"/>
      <c r="Q406" s="293"/>
      <c r="R406" s="293"/>
      <c r="S406" s="293"/>
      <c r="T406" s="293"/>
      <c r="U406" s="293"/>
      <c r="V406" s="293"/>
      <c r="W406" s="293"/>
      <c r="X406" s="293"/>
      <c r="Y406" s="406"/>
      <c r="Z406" s="407"/>
      <c r="AA406" s="407"/>
      <c r="AB406" s="407"/>
      <c r="AC406" s="296"/>
    </row>
    <row r="407" spans="1:29" ht="31" hidden="1" outlineLevel="1">
      <c r="A407" s="525">
        <v>2</v>
      </c>
      <c r="B407" s="422" t="s">
        <v>95</v>
      </c>
      <c r="C407" s="285" t="s">
        <v>582</v>
      </c>
      <c r="D407" s="289"/>
      <c r="E407" s="289"/>
      <c r="F407" s="289"/>
      <c r="G407" s="289"/>
      <c r="H407" s="289"/>
      <c r="I407" s="289"/>
      <c r="J407" s="289"/>
      <c r="K407" s="289"/>
      <c r="L407" s="289"/>
      <c r="M407" s="289"/>
      <c r="N407" s="285"/>
      <c r="O407" s="289"/>
      <c r="P407" s="289"/>
      <c r="Q407" s="289"/>
      <c r="R407" s="289"/>
      <c r="S407" s="289"/>
      <c r="T407" s="289"/>
      <c r="U407" s="289"/>
      <c r="V407" s="289"/>
      <c r="W407" s="289"/>
      <c r="X407" s="289"/>
      <c r="Y407" s="404"/>
      <c r="Z407" s="404"/>
      <c r="AA407" s="404"/>
      <c r="AB407" s="404"/>
      <c r="AC407" s="290">
        <f>SUM(Y407:AB407)</f>
        <v>0</v>
      </c>
    </row>
    <row r="408" spans="1:29" ht="15.5" hidden="1" outlineLevel="1">
      <c r="A408" s="525"/>
      <c r="B408" s="425" t="s">
        <v>306</v>
      </c>
      <c r="C408" s="285" t="s">
        <v>575</v>
      </c>
      <c r="D408" s="289"/>
      <c r="E408" s="289"/>
      <c r="F408" s="289"/>
      <c r="G408" s="289"/>
      <c r="H408" s="289"/>
      <c r="I408" s="289"/>
      <c r="J408" s="289"/>
      <c r="K408" s="289"/>
      <c r="L408" s="289"/>
      <c r="M408" s="289"/>
      <c r="N408" s="462"/>
      <c r="O408" s="289"/>
      <c r="P408" s="289"/>
      <c r="Q408" s="289"/>
      <c r="R408" s="289"/>
      <c r="S408" s="289"/>
      <c r="T408" s="289"/>
      <c r="U408" s="289"/>
      <c r="V408" s="289"/>
      <c r="W408" s="289"/>
      <c r="X408" s="289"/>
      <c r="Y408" s="405">
        <f>Y407</f>
        <v>0</v>
      </c>
      <c r="Z408" s="405">
        <f t="shared" ref="Z408" si="225">Z407</f>
        <v>0</v>
      </c>
      <c r="AA408" s="405">
        <f t="shared" ref="AA408" si="226">AA407</f>
        <v>0</v>
      </c>
      <c r="AB408" s="405">
        <f t="shared" ref="AB408" si="227">AB407</f>
        <v>0</v>
      </c>
      <c r="AC408" s="291"/>
    </row>
    <row r="409" spans="1:29" ht="15.5" hidden="1" outlineLevel="1">
      <c r="A409" s="525"/>
      <c r="B409" s="518"/>
      <c r="C409" s="293"/>
      <c r="D409" s="298"/>
      <c r="E409" s="298"/>
      <c r="F409" s="298"/>
      <c r="G409" s="298"/>
      <c r="H409" s="298"/>
      <c r="I409" s="298"/>
      <c r="J409" s="298"/>
      <c r="K409" s="298"/>
      <c r="L409" s="298"/>
      <c r="M409" s="298"/>
      <c r="N409" s="294"/>
      <c r="O409" s="298"/>
      <c r="P409" s="298"/>
      <c r="Q409" s="298"/>
      <c r="R409" s="298"/>
      <c r="S409" s="298"/>
      <c r="T409" s="298"/>
      <c r="U409" s="298"/>
      <c r="V409" s="298"/>
      <c r="W409" s="298"/>
      <c r="X409" s="298"/>
      <c r="Y409" s="406"/>
      <c r="Z409" s="407"/>
      <c r="AA409" s="407"/>
      <c r="AB409" s="407"/>
      <c r="AC409" s="296"/>
    </row>
    <row r="410" spans="1:29" ht="15.5" hidden="1" outlineLevel="1">
      <c r="A410" s="525">
        <v>3</v>
      </c>
      <c r="B410" s="422" t="s">
        <v>96</v>
      </c>
      <c r="C410" s="285" t="s">
        <v>582</v>
      </c>
      <c r="D410" s="289"/>
      <c r="E410" s="289"/>
      <c r="F410" s="289"/>
      <c r="G410" s="289"/>
      <c r="H410" s="289"/>
      <c r="I410" s="289"/>
      <c r="J410" s="289"/>
      <c r="K410" s="289"/>
      <c r="L410" s="289"/>
      <c r="M410" s="289"/>
      <c r="N410" s="285"/>
      <c r="O410" s="289"/>
      <c r="P410" s="289"/>
      <c r="Q410" s="289"/>
      <c r="R410" s="289"/>
      <c r="S410" s="289"/>
      <c r="T410" s="289"/>
      <c r="U410" s="289"/>
      <c r="V410" s="289"/>
      <c r="W410" s="289"/>
      <c r="X410" s="289"/>
      <c r="Y410" s="404"/>
      <c r="Z410" s="404"/>
      <c r="AA410" s="404"/>
      <c r="AB410" s="404"/>
      <c r="AC410" s="290">
        <f>SUM(Y410:AB410)</f>
        <v>0</v>
      </c>
    </row>
    <row r="411" spans="1:29" ht="15.5" hidden="1" outlineLevel="1">
      <c r="A411" s="525"/>
      <c r="B411" s="425" t="s">
        <v>306</v>
      </c>
      <c r="C411" s="285" t="s">
        <v>575</v>
      </c>
      <c r="D411" s="289"/>
      <c r="E411" s="289"/>
      <c r="F411" s="289"/>
      <c r="G411" s="289"/>
      <c r="H411" s="289"/>
      <c r="I411" s="289"/>
      <c r="J411" s="289"/>
      <c r="K411" s="289"/>
      <c r="L411" s="289"/>
      <c r="M411" s="289"/>
      <c r="N411" s="462"/>
      <c r="O411" s="289"/>
      <c r="P411" s="289"/>
      <c r="Q411" s="289"/>
      <c r="R411" s="289"/>
      <c r="S411" s="289"/>
      <c r="T411" s="289"/>
      <c r="U411" s="289"/>
      <c r="V411" s="289"/>
      <c r="W411" s="289"/>
      <c r="X411" s="289"/>
      <c r="Y411" s="405">
        <f>Y410</f>
        <v>0</v>
      </c>
      <c r="Z411" s="405">
        <f t="shared" ref="Z411" si="228">Z410</f>
        <v>0</v>
      </c>
      <c r="AA411" s="405">
        <f t="shared" ref="AA411" si="229">AA410</f>
        <v>0</v>
      </c>
      <c r="AB411" s="405">
        <f t="shared" ref="AB411" si="230">AB410</f>
        <v>0</v>
      </c>
      <c r="AC411" s="291"/>
    </row>
    <row r="412" spans="1:29" ht="15.5" hidden="1" outlineLevel="1">
      <c r="A412" s="525"/>
      <c r="B412" s="425"/>
      <c r="C412" s="299"/>
      <c r="D412" s="285"/>
      <c r="E412" s="285"/>
      <c r="F412" s="285"/>
      <c r="G412" s="285"/>
      <c r="H412" s="285"/>
      <c r="I412" s="285"/>
      <c r="J412" s="285"/>
      <c r="K412" s="285"/>
      <c r="L412" s="285"/>
      <c r="M412" s="285"/>
      <c r="N412" s="285"/>
      <c r="O412" s="285"/>
      <c r="P412" s="285"/>
      <c r="Q412" s="285"/>
      <c r="R412" s="285"/>
      <c r="S412" s="285"/>
      <c r="T412" s="285"/>
      <c r="U412" s="285"/>
      <c r="V412" s="285"/>
      <c r="W412" s="285"/>
      <c r="X412" s="285"/>
      <c r="Y412" s="406"/>
      <c r="Z412" s="406"/>
      <c r="AA412" s="406"/>
      <c r="AB412" s="406"/>
      <c r="AC412" s="300"/>
    </row>
    <row r="413" spans="1:29" ht="15.5" hidden="1" outlineLevel="1">
      <c r="A413" s="525">
        <v>4</v>
      </c>
      <c r="B413" s="513" t="s">
        <v>669</v>
      </c>
      <c r="C413" s="285" t="s">
        <v>582</v>
      </c>
      <c r="D413" s="289"/>
      <c r="E413" s="289"/>
      <c r="F413" s="289"/>
      <c r="G413" s="289"/>
      <c r="H413" s="289"/>
      <c r="I413" s="289"/>
      <c r="J413" s="289"/>
      <c r="K413" s="289"/>
      <c r="L413" s="289"/>
      <c r="M413" s="289"/>
      <c r="N413" s="285"/>
      <c r="O413" s="289"/>
      <c r="P413" s="289"/>
      <c r="Q413" s="289"/>
      <c r="R413" s="289"/>
      <c r="S413" s="289"/>
      <c r="T413" s="289"/>
      <c r="U413" s="289"/>
      <c r="V413" s="289"/>
      <c r="W413" s="289"/>
      <c r="X413" s="289"/>
      <c r="Y413" s="404"/>
      <c r="Z413" s="404"/>
      <c r="AA413" s="404"/>
      <c r="AB413" s="404"/>
      <c r="AC413" s="290">
        <f>SUM(Y413:AB413)</f>
        <v>0</v>
      </c>
    </row>
    <row r="414" spans="1:29" ht="15.5" hidden="1" outlineLevel="1">
      <c r="A414" s="525"/>
      <c r="B414" s="425" t="s">
        <v>306</v>
      </c>
      <c r="C414" s="285" t="s">
        <v>575</v>
      </c>
      <c r="D414" s="289"/>
      <c r="E414" s="289"/>
      <c r="F414" s="289"/>
      <c r="G414" s="289"/>
      <c r="H414" s="289"/>
      <c r="I414" s="289"/>
      <c r="J414" s="289"/>
      <c r="K414" s="289"/>
      <c r="L414" s="289"/>
      <c r="M414" s="289"/>
      <c r="N414" s="462"/>
      <c r="O414" s="289"/>
      <c r="P414" s="289"/>
      <c r="Q414" s="289"/>
      <c r="R414" s="289"/>
      <c r="S414" s="289"/>
      <c r="T414" s="289"/>
      <c r="U414" s="289"/>
      <c r="V414" s="289"/>
      <c r="W414" s="289"/>
      <c r="X414" s="289"/>
      <c r="Y414" s="405">
        <f>Y413</f>
        <v>0</v>
      </c>
      <c r="Z414" s="405">
        <f t="shared" ref="Z414" si="231">Z413</f>
        <v>0</v>
      </c>
      <c r="AA414" s="405">
        <f t="shared" ref="AA414" si="232">AA413</f>
        <v>0</v>
      </c>
      <c r="AB414" s="405">
        <f t="shared" ref="AB414" si="233">AB413</f>
        <v>0</v>
      </c>
      <c r="AC414" s="291"/>
    </row>
    <row r="415" spans="1:29" ht="15.5" hidden="1" outlineLevel="1">
      <c r="A415" s="525"/>
      <c r="B415" s="425"/>
      <c r="C415" s="299"/>
      <c r="D415" s="298"/>
      <c r="E415" s="298"/>
      <c r="F415" s="298"/>
      <c r="G415" s="298"/>
      <c r="H415" s="298"/>
      <c r="I415" s="298"/>
      <c r="J415" s="298"/>
      <c r="K415" s="298"/>
      <c r="L415" s="298"/>
      <c r="M415" s="298"/>
      <c r="N415" s="285"/>
      <c r="O415" s="298"/>
      <c r="P415" s="298"/>
      <c r="Q415" s="298"/>
      <c r="R415" s="298"/>
      <c r="S415" s="298"/>
      <c r="T415" s="298"/>
      <c r="U415" s="298"/>
      <c r="V415" s="298"/>
      <c r="W415" s="298"/>
      <c r="X415" s="298"/>
      <c r="Y415" s="406"/>
      <c r="Z415" s="406"/>
      <c r="AA415" s="406"/>
      <c r="AB415" s="406"/>
      <c r="AC415" s="300"/>
    </row>
    <row r="416" spans="1:29" ht="31" hidden="1" outlineLevel="1">
      <c r="A416" s="525">
        <v>5</v>
      </c>
      <c r="B416" s="422" t="s">
        <v>97</v>
      </c>
      <c r="C416" s="285" t="s">
        <v>582</v>
      </c>
      <c r="D416" s="289"/>
      <c r="E416" s="289"/>
      <c r="F416" s="289"/>
      <c r="G416" s="289"/>
      <c r="H416" s="289"/>
      <c r="I416" s="289"/>
      <c r="J416" s="289"/>
      <c r="K416" s="289"/>
      <c r="L416" s="289"/>
      <c r="M416" s="289"/>
      <c r="N416" s="285"/>
      <c r="O416" s="289"/>
      <c r="P416" s="289"/>
      <c r="Q416" s="289"/>
      <c r="R416" s="289"/>
      <c r="S416" s="289"/>
      <c r="T416" s="289"/>
      <c r="U416" s="289"/>
      <c r="V416" s="289"/>
      <c r="W416" s="289"/>
      <c r="X416" s="289"/>
      <c r="Y416" s="404"/>
      <c r="Z416" s="404"/>
      <c r="AA416" s="404"/>
      <c r="AB416" s="404"/>
      <c r="AC416" s="290">
        <f>SUM(Y416:AB416)</f>
        <v>0</v>
      </c>
    </row>
    <row r="417" spans="1:29" ht="15.5" hidden="1" outlineLevel="1">
      <c r="A417" s="525"/>
      <c r="B417" s="425" t="s">
        <v>306</v>
      </c>
      <c r="C417" s="285" t="s">
        <v>575</v>
      </c>
      <c r="D417" s="289"/>
      <c r="E417" s="289"/>
      <c r="F417" s="289"/>
      <c r="G417" s="289"/>
      <c r="H417" s="289"/>
      <c r="I417" s="289"/>
      <c r="J417" s="289"/>
      <c r="K417" s="289"/>
      <c r="L417" s="289"/>
      <c r="M417" s="289"/>
      <c r="N417" s="462"/>
      <c r="O417" s="289"/>
      <c r="P417" s="289"/>
      <c r="Q417" s="289"/>
      <c r="R417" s="289"/>
      <c r="S417" s="289"/>
      <c r="T417" s="289"/>
      <c r="U417" s="289"/>
      <c r="V417" s="289"/>
      <c r="W417" s="289"/>
      <c r="X417" s="289"/>
      <c r="Y417" s="405">
        <f>Y416</f>
        <v>0</v>
      </c>
      <c r="Z417" s="405">
        <f t="shared" ref="Z417" si="234">Z416</f>
        <v>0</v>
      </c>
      <c r="AA417" s="405">
        <f t="shared" ref="AA417" si="235">AA416</f>
        <v>0</v>
      </c>
      <c r="AB417" s="405">
        <f t="shared" ref="AB417" si="236">AB416</f>
        <v>0</v>
      </c>
      <c r="AC417" s="291"/>
    </row>
    <row r="418" spans="1:29" ht="15.5" hidden="1" outlineLevel="1">
      <c r="A418" s="525"/>
      <c r="B418" s="425"/>
      <c r="C418" s="285"/>
      <c r="D418" s="285"/>
      <c r="E418" s="285"/>
      <c r="F418" s="285"/>
      <c r="G418" s="285"/>
      <c r="H418" s="285"/>
      <c r="I418" s="285"/>
      <c r="J418" s="285"/>
      <c r="K418" s="285"/>
      <c r="L418" s="285"/>
      <c r="M418" s="285"/>
      <c r="N418" s="285"/>
      <c r="O418" s="285"/>
      <c r="P418" s="285"/>
      <c r="Q418" s="285"/>
      <c r="R418" s="285"/>
      <c r="S418" s="285"/>
      <c r="T418" s="285"/>
      <c r="U418" s="285"/>
      <c r="V418" s="285"/>
      <c r="W418" s="285"/>
      <c r="X418" s="285"/>
      <c r="Y418" s="416"/>
      <c r="Z418" s="417"/>
      <c r="AA418" s="417"/>
      <c r="AB418" s="417"/>
      <c r="AC418" s="291"/>
    </row>
    <row r="419" spans="1:29" ht="31" hidden="1" outlineLevel="1">
      <c r="A419" s="525"/>
      <c r="B419" s="507" t="s">
        <v>496</v>
      </c>
      <c r="C419" s="283"/>
      <c r="D419" s="283"/>
      <c r="E419" s="283"/>
      <c r="F419" s="283"/>
      <c r="G419" s="283"/>
      <c r="H419" s="283"/>
      <c r="I419" s="283"/>
      <c r="J419" s="283"/>
      <c r="K419" s="283"/>
      <c r="L419" s="283"/>
      <c r="M419" s="283"/>
      <c r="N419" s="284"/>
      <c r="O419" s="283"/>
      <c r="P419" s="283"/>
      <c r="Q419" s="283"/>
      <c r="R419" s="283"/>
      <c r="S419" s="283"/>
      <c r="T419" s="283"/>
      <c r="U419" s="283"/>
      <c r="V419" s="283"/>
      <c r="W419" s="283"/>
      <c r="X419" s="283"/>
      <c r="Y419" s="408"/>
      <c r="Z419" s="408"/>
      <c r="AA419" s="408"/>
      <c r="AB419" s="408"/>
      <c r="AC419" s="286"/>
    </row>
    <row r="420" spans="1:29" ht="15.5" hidden="1" outlineLevel="1">
      <c r="A420" s="525">
        <v>6</v>
      </c>
      <c r="B420" s="422" t="s">
        <v>98</v>
      </c>
      <c r="C420" s="285" t="s">
        <v>582</v>
      </c>
      <c r="D420" s="289"/>
      <c r="E420" s="289"/>
      <c r="F420" s="289"/>
      <c r="G420" s="289"/>
      <c r="H420" s="289"/>
      <c r="I420" s="289"/>
      <c r="J420" s="289"/>
      <c r="K420" s="289"/>
      <c r="L420" s="289"/>
      <c r="M420" s="289"/>
      <c r="N420" s="289">
        <v>12</v>
      </c>
      <c r="O420" s="289"/>
      <c r="P420" s="289"/>
      <c r="Q420" s="289"/>
      <c r="R420" s="289"/>
      <c r="S420" s="289"/>
      <c r="T420" s="289"/>
      <c r="U420" s="289"/>
      <c r="V420" s="289"/>
      <c r="W420" s="289"/>
      <c r="X420" s="289"/>
      <c r="Y420" s="409"/>
      <c r="Z420" s="404"/>
      <c r="AA420" s="404"/>
      <c r="AB420" s="404"/>
      <c r="AC420" s="290">
        <f>SUM(Y420:AB420)</f>
        <v>0</v>
      </c>
    </row>
    <row r="421" spans="1:29" ht="15.5" hidden="1" outlineLevel="1">
      <c r="A421" s="525"/>
      <c r="B421" s="425" t="s">
        <v>306</v>
      </c>
      <c r="C421" s="285" t="s">
        <v>575</v>
      </c>
      <c r="D421" s="289"/>
      <c r="E421" s="289"/>
      <c r="F421" s="289"/>
      <c r="G421" s="289"/>
      <c r="H421" s="289"/>
      <c r="I421" s="289"/>
      <c r="J421" s="289"/>
      <c r="K421" s="289"/>
      <c r="L421" s="289"/>
      <c r="M421" s="289"/>
      <c r="N421" s="289">
        <f>N420</f>
        <v>12</v>
      </c>
      <c r="O421" s="289"/>
      <c r="P421" s="289"/>
      <c r="Q421" s="289"/>
      <c r="R421" s="289"/>
      <c r="S421" s="289"/>
      <c r="T421" s="289"/>
      <c r="U421" s="289"/>
      <c r="V421" s="289"/>
      <c r="W421" s="289"/>
      <c r="X421" s="289"/>
      <c r="Y421" s="405">
        <f>Y420</f>
        <v>0</v>
      </c>
      <c r="Z421" s="405">
        <f t="shared" ref="Z421" si="237">Z420</f>
        <v>0</v>
      </c>
      <c r="AA421" s="405">
        <f t="shared" ref="AA421" si="238">AA420</f>
        <v>0</v>
      </c>
      <c r="AB421" s="405">
        <f t="shared" ref="AB421" si="239">AB420</f>
        <v>0</v>
      </c>
      <c r="AC421" s="305"/>
    </row>
    <row r="422" spans="1:29" ht="15.5" hidden="1" outlineLevel="1">
      <c r="A422" s="525"/>
      <c r="B422" s="519"/>
      <c r="C422" s="306"/>
      <c r="D422" s="285"/>
      <c r="E422" s="285"/>
      <c r="F422" s="285"/>
      <c r="G422" s="285"/>
      <c r="H422" s="285"/>
      <c r="I422" s="285"/>
      <c r="J422" s="285"/>
      <c r="K422" s="285"/>
      <c r="L422" s="285"/>
      <c r="M422" s="285"/>
      <c r="N422" s="285"/>
      <c r="O422" s="285"/>
      <c r="P422" s="285"/>
      <c r="Q422" s="285"/>
      <c r="R422" s="285"/>
      <c r="S422" s="285"/>
      <c r="T422" s="285"/>
      <c r="U422" s="285"/>
      <c r="V422" s="285"/>
      <c r="W422" s="285"/>
      <c r="X422" s="285"/>
      <c r="Y422" s="410"/>
      <c r="Z422" s="410"/>
      <c r="AA422" s="410"/>
      <c r="AB422" s="410"/>
      <c r="AC422" s="307"/>
    </row>
    <row r="423" spans="1:29" ht="46.5" hidden="1" outlineLevel="1">
      <c r="A423" s="525">
        <v>7</v>
      </c>
      <c r="B423" s="422" t="s">
        <v>99</v>
      </c>
      <c r="C423" s="285" t="s">
        <v>582</v>
      </c>
      <c r="D423" s="289"/>
      <c r="E423" s="289"/>
      <c r="F423" s="289"/>
      <c r="G423" s="289"/>
      <c r="H423" s="289"/>
      <c r="I423" s="289"/>
      <c r="J423" s="289"/>
      <c r="K423" s="289"/>
      <c r="L423" s="289"/>
      <c r="M423" s="289"/>
      <c r="N423" s="289">
        <v>12</v>
      </c>
      <c r="O423" s="289"/>
      <c r="P423" s="289"/>
      <c r="Q423" s="289"/>
      <c r="R423" s="289"/>
      <c r="S423" s="289"/>
      <c r="T423" s="289"/>
      <c r="U423" s="289"/>
      <c r="V423" s="289"/>
      <c r="W423" s="289"/>
      <c r="X423" s="289"/>
      <c r="Y423" s="409"/>
      <c r="Z423" s="404"/>
      <c r="AA423" s="404"/>
      <c r="AB423" s="404"/>
      <c r="AC423" s="290">
        <f>SUM(Y423:AB423)</f>
        <v>0</v>
      </c>
    </row>
    <row r="424" spans="1:29" ht="15.5" hidden="1" outlineLevel="1">
      <c r="A424" s="525"/>
      <c r="B424" s="425" t="s">
        <v>306</v>
      </c>
      <c r="C424" s="285" t="s">
        <v>575</v>
      </c>
      <c r="D424" s="289"/>
      <c r="E424" s="289"/>
      <c r="F424" s="289"/>
      <c r="G424" s="289"/>
      <c r="H424" s="289"/>
      <c r="I424" s="289"/>
      <c r="J424" s="289"/>
      <c r="K424" s="289"/>
      <c r="L424" s="289"/>
      <c r="M424" s="289"/>
      <c r="N424" s="289">
        <f>N423</f>
        <v>12</v>
      </c>
      <c r="O424" s="289"/>
      <c r="P424" s="289"/>
      <c r="Q424" s="289"/>
      <c r="R424" s="289"/>
      <c r="S424" s="289"/>
      <c r="T424" s="289"/>
      <c r="U424" s="289"/>
      <c r="V424" s="289"/>
      <c r="W424" s="289"/>
      <c r="X424" s="289"/>
      <c r="Y424" s="405">
        <f>Y423</f>
        <v>0</v>
      </c>
      <c r="Z424" s="405">
        <f t="shared" ref="Z424" si="240">Z423</f>
        <v>0</v>
      </c>
      <c r="AA424" s="405">
        <f t="shared" ref="AA424" si="241">AA423</f>
        <v>0</v>
      </c>
      <c r="AB424" s="405">
        <f t="shared" ref="AB424" si="242">AB423</f>
        <v>0</v>
      </c>
      <c r="AC424" s="305"/>
    </row>
    <row r="425" spans="1:29" ht="15.5" hidden="1" outlineLevel="1">
      <c r="A425" s="525"/>
      <c r="B425" s="520"/>
      <c r="C425" s="306"/>
      <c r="D425" s="285"/>
      <c r="E425" s="285"/>
      <c r="F425" s="285"/>
      <c r="G425" s="285"/>
      <c r="H425" s="285"/>
      <c r="I425" s="285"/>
      <c r="J425" s="285"/>
      <c r="K425" s="285"/>
      <c r="L425" s="285"/>
      <c r="M425" s="285"/>
      <c r="N425" s="285"/>
      <c r="O425" s="285"/>
      <c r="P425" s="285"/>
      <c r="Q425" s="285"/>
      <c r="R425" s="285"/>
      <c r="S425" s="285"/>
      <c r="T425" s="285"/>
      <c r="U425" s="285"/>
      <c r="V425" s="285"/>
      <c r="W425" s="285"/>
      <c r="X425" s="285"/>
      <c r="Y425" s="410"/>
      <c r="Z425" s="411"/>
      <c r="AA425" s="410"/>
      <c r="AB425" s="410"/>
      <c r="AC425" s="307"/>
    </row>
    <row r="426" spans="1:29" ht="31" hidden="1" outlineLevel="1">
      <c r="A426" s="525">
        <v>8</v>
      </c>
      <c r="B426" s="422" t="s">
        <v>100</v>
      </c>
      <c r="C426" s="285" t="s">
        <v>582</v>
      </c>
      <c r="D426" s="289"/>
      <c r="E426" s="289"/>
      <c r="F426" s="289"/>
      <c r="G426" s="289"/>
      <c r="H426" s="289"/>
      <c r="I426" s="289"/>
      <c r="J426" s="289"/>
      <c r="K426" s="289"/>
      <c r="L426" s="289"/>
      <c r="M426" s="289"/>
      <c r="N426" s="289">
        <v>12</v>
      </c>
      <c r="O426" s="289"/>
      <c r="P426" s="289"/>
      <c r="Q426" s="289"/>
      <c r="R426" s="289"/>
      <c r="S426" s="289"/>
      <c r="T426" s="289"/>
      <c r="U426" s="289"/>
      <c r="V426" s="289"/>
      <c r="W426" s="289"/>
      <c r="X426" s="289"/>
      <c r="Y426" s="409"/>
      <c r="Z426" s="404"/>
      <c r="AA426" s="404"/>
      <c r="AB426" s="404"/>
      <c r="AC426" s="290">
        <f>SUM(Y426:AB426)</f>
        <v>0</v>
      </c>
    </row>
    <row r="427" spans="1:29" ht="15.5" hidden="1" outlineLevel="1">
      <c r="A427" s="525"/>
      <c r="B427" s="425" t="s">
        <v>306</v>
      </c>
      <c r="C427" s="285" t="s">
        <v>575</v>
      </c>
      <c r="D427" s="289"/>
      <c r="E427" s="289"/>
      <c r="F427" s="289"/>
      <c r="G427" s="289"/>
      <c r="H427" s="289"/>
      <c r="I427" s="289"/>
      <c r="J427" s="289"/>
      <c r="K427" s="289"/>
      <c r="L427" s="289"/>
      <c r="M427" s="289"/>
      <c r="N427" s="289">
        <f>N426</f>
        <v>12</v>
      </c>
      <c r="O427" s="289"/>
      <c r="P427" s="289"/>
      <c r="Q427" s="289"/>
      <c r="R427" s="289"/>
      <c r="S427" s="289"/>
      <c r="T427" s="289"/>
      <c r="U427" s="289"/>
      <c r="V427" s="289"/>
      <c r="W427" s="289"/>
      <c r="X427" s="289"/>
      <c r="Y427" s="405">
        <f>Y426</f>
        <v>0</v>
      </c>
      <c r="Z427" s="405">
        <f t="shared" ref="Z427" si="243">Z426</f>
        <v>0</v>
      </c>
      <c r="AA427" s="405">
        <f t="shared" ref="AA427" si="244">AA426</f>
        <v>0</v>
      </c>
      <c r="AB427" s="405">
        <f t="shared" ref="AB427" si="245">AB426</f>
        <v>0</v>
      </c>
      <c r="AC427" s="305"/>
    </row>
    <row r="428" spans="1:29" ht="15.5" hidden="1" outlineLevel="1">
      <c r="A428" s="525"/>
      <c r="B428" s="520"/>
      <c r="C428" s="306"/>
      <c r="D428" s="310"/>
      <c r="E428" s="310"/>
      <c r="F428" s="310"/>
      <c r="G428" s="310"/>
      <c r="H428" s="310"/>
      <c r="I428" s="310"/>
      <c r="J428" s="310"/>
      <c r="K428" s="310"/>
      <c r="L428" s="310"/>
      <c r="M428" s="310"/>
      <c r="N428" s="285"/>
      <c r="O428" s="310"/>
      <c r="P428" s="310"/>
      <c r="Q428" s="310"/>
      <c r="R428" s="310"/>
      <c r="S428" s="310"/>
      <c r="T428" s="310"/>
      <c r="U428" s="310"/>
      <c r="V428" s="310"/>
      <c r="W428" s="310"/>
      <c r="X428" s="310"/>
      <c r="Y428" s="410"/>
      <c r="Z428" s="411"/>
      <c r="AA428" s="410"/>
      <c r="AB428" s="410"/>
      <c r="AC428" s="307"/>
    </row>
    <row r="429" spans="1:29" ht="31" hidden="1" outlineLevel="1">
      <c r="A429" s="525">
        <v>9</v>
      </c>
      <c r="B429" s="422" t="s">
        <v>101</v>
      </c>
      <c r="C429" s="285" t="s">
        <v>582</v>
      </c>
      <c r="D429" s="289"/>
      <c r="E429" s="289"/>
      <c r="F429" s="289"/>
      <c r="G429" s="289"/>
      <c r="H429" s="289"/>
      <c r="I429" s="289"/>
      <c r="J429" s="289"/>
      <c r="K429" s="289"/>
      <c r="L429" s="289"/>
      <c r="M429" s="289"/>
      <c r="N429" s="289">
        <v>12</v>
      </c>
      <c r="O429" s="289"/>
      <c r="P429" s="289"/>
      <c r="Q429" s="289"/>
      <c r="R429" s="289"/>
      <c r="S429" s="289"/>
      <c r="T429" s="289"/>
      <c r="U429" s="289"/>
      <c r="V429" s="289"/>
      <c r="W429" s="289"/>
      <c r="X429" s="289"/>
      <c r="Y429" s="409"/>
      <c r="Z429" s="404"/>
      <c r="AA429" s="404"/>
      <c r="AB429" s="404"/>
      <c r="AC429" s="290">
        <f>SUM(Y429:AB429)</f>
        <v>0</v>
      </c>
    </row>
    <row r="430" spans="1:29" ht="15.5" hidden="1" outlineLevel="1">
      <c r="A430" s="525"/>
      <c r="B430" s="425" t="s">
        <v>306</v>
      </c>
      <c r="C430" s="285" t="s">
        <v>575</v>
      </c>
      <c r="D430" s="289"/>
      <c r="E430" s="289"/>
      <c r="F430" s="289"/>
      <c r="G430" s="289"/>
      <c r="H430" s="289"/>
      <c r="I430" s="289"/>
      <c r="J430" s="289"/>
      <c r="K430" s="289"/>
      <c r="L430" s="289"/>
      <c r="M430" s="289"/>
      <c r="N430" s="289">
        <f>N429</f>
        <v>12</v>
      </c>
      <c r="O430" s="289"/>
      <c r="P430" s="289"/>
      <c r="Q430" s="289"/>
      <c r="R430" s="289"/>
      <c r="S430" s="289"/>
      <c r="T430" s="289"/>
      <c r="U430" s="289"/>
      <c r="V430" s="289"/>
      <c r="W430" s="289"/>
      <c r="X430" s="289"/>
      <c r="Y430" s="405">
        <f>Y429</f>
        <v>0</v>
      </c>
      <c r="Z430" s="405">
        <f t="shared" ref="Z430" si="246">Z429</f>
        <v>0</v>
      </c>
      <c r="AA430" s="405">
        <f t="shared" ref="AA430" si="247">AA429</f>
        <v>0</v>
      </c>
      <c r="AB430" s="405">
        <f t="shared" ref="AB430" si="248">AB429</f>
        <v>0</v>
      </c>
      <c r="AC430" s="305"/>
    </row>
    <row r="431" spans="1:29" ht="15.5" hidden="1" outlineLevel="1">
      <c r="A431" s="525"/>
      <c r="B431" s="520"/>
      <c r="C431" s="306"/>
      <c r="D431" s="310"/>
      <c r="E431" s="310"/>
      <c r="F431" s="310"/>
      <c r="G431" s="310"/>
      <c r="H431" s="310"/>
      <c r="I431" s="310"/>
      <c r="J431" s="310"/>
      <c r="K431" s="310"/>
      <c r="L431" s="310"/>
      <c r="M431" s="310"/>
      <c r="N431" s="285"/>
      <c r="O431" s="310"/>
      <c r="P431" s="310"/>
      <c r="Q431" s="310"/>
      <c r="R431" s="310"/>
      <c r="S431" s="310"/>
      <c r="T431" s="310"/>
      <c r="U431" s="310"/>
      <c r="V431" s="310"/>
      <c r="W431" s="310"/>
      <c r="X431" s="310"/>
      <c r="Y431" s="410"/>
      <c r="Z431" s="410"/>
      <c r="AA431" s="410"/>
      <c r="AB431" s="410"/>
      <c r="AC431" s="307"/>
    </row>
    <row r="432" spans="1:29" ht="46.5" hidden="1" outlineLevel="1">
      <c r="A432" s="525">
        <v>10</v>
      </c>
      <c r="B432" s="422" t="s">
        <v>102</v>
      </c>
      <c r="C432" s="285" t="s">
        <v>582</v>
      </c>
      <c r="D432" s="289"/>
      <c r="E432" s="289"/>
      <c r="F432" s="289"/>
      <c r="G432" s="289"/>
      <c r="H432" s="289"/>
      <c r="I432" s="289"/>
      <c r="J432" s="289"/>
      <c r="K432" s="289"/>
      <c r="L432" s="289"/>
      <c r="M432" s="289"/>
      <c r="N432" s="289">
        <v>3</v>
      </c>
      <c r="O432" s="289"/>
      <c r="P432" s="289"/>
      <c r="Q432" s="289"/>
      <c r="R432" s="289"/>
      <c r="S432" s="289"/>
      <c r="T432" s="289"/>
      <c r="U432" s="289"/>
      <c r="V432" s="289"/>
      <c r="W432" s="289"/>
      <c r="X432" s="289"/>
      <c r="Y432" s="409"/>
      <c r="Z432" s="404"/>
      <c r="AA432" s="404"/>
      <c r="AB432" s="404"/>
      <c r="AC432" s="290">
        <f>SUM(Y432:AB432)</f>
        <v>0</v>
      </c>
    </row>
    <row r="433" spans="1:30" ht="15.5" hidden="1" outlineLevel="1">
      <c r="A433" s="525"/>
      <c r="B433" s="425" t="s">
        <v>306</v>
      </c>
      <c r="C433" s="285" t="s">
        <v>575</v>
      </c>
      <c r="D433" s="289"/>
      <c r="E433" s="289"/>
      <c r="F433" s="289"/>
      <c r="G433" s="289"/>
      <c r="H433" s="289"/>
      <c r="I433" s="289"/>
      <c r="J433" s="289"/>
      <c r="K433" s="289"/>
      <c r="L433" s="289"/>
      <c r="M433" s="289"/>
      <c r="N433" s="289">
        <f>N432</f>
        <v>3</v>
      </c>
      <c r="O433" s="289"/>
      <c r="P433" s="289"/>
      <c r="Q433" s="289"/>
      <c r="R433" s="289"/>
      <c r="S433" s="289"/>
      <c r="T433" s="289"/>
      <c r="U433" s="289"/>
      <c r="V433" s="289"/>
      <c r="W433" s="289"/>
      <c r="X433" s="289"/>
      <c r="Y433" s="405">
        <f>Y432</f>
        <v>0</v>
      </c>
      <c r="Z433" s="405">
        <f t="shared" ref="Z433" si="249">Z432</f>
        <v>0</v>
      </c>
      <c r="AA433" s="405">
        <f t="shared" ref="AA433" si="250">AA432</f>
        <v>0</v>
      </c>
      <c r="AB433" s="405">
        <f t="shared" ref="AB433" si="251">AB432</f>
        <v>0</v>
      </c>
      <c r="AC433" s="305"/>
    </row>
    <row r="434" spans="1:30" ht="15.5" hidden="1" outlineLevel="1">
      <c r="A434" s="525"/>
      <c r="B434" s="520"/>
      <c r="C434" s="306"/>
      <c r="D434" s="310"/>
      <c r="E434" s="310"/>
      <c r="F434" s="310"/>
      <c r="G434" s="310"/>
      <c r="H434" s="310"/>
      <c r="I434" s="310"/>
      <c r="J434" s="310"/>
      <c r="K434" s="310"/>
      <c r="L434" s="310"/>
      <c r="M434" s="310"/>
      <c r="N434" s="285"/>
      <c r="O434" s="310"/>
      <c r="P434" s="310"/>
      <c r="Q434" s="310"/>
      <c r="R434" s="310"/>
      <c r="S434" s="310"/>
      <c r="T434" s="310"/>
      <c r="U434" s="310"/>
      <c r="V434" s="310"/>
      <c r="W434" s="310"/>
      <c r="X434" s="310"/>
      <c r="Y434" s="410"/>
      <c r="Z434" s="411"/>
      <c r="AA434" s="410"/>
      <c r="AB434" s="410"/>
      <c r="AC434" s="307"/>
    </row>
    <row r="435" spans="1:30" ht="15.5" hidden="1" outlineLevel="1">
      <c r="A435" s="525"/>
      <c r="B435" s="497" t="s">
        <v>10</v>
      </c>
      <c r="C435" s="283"/>
      <c r="D435" s="283"/>
      <c r="E435" s="283"/>
      <c r="F435" s="283"/>
      <c r="G435" s="283"/>
      <c r="H435" s="283"/>
      <c r="I435" s="283"/>
      <c r="J435" s="283"/>
      <c r="K435" s="283"/>
      <c r="L435" s="283"/>
      <c r="M435" s="283"/>
      <c r="N435" s="284"/>
      <c r="O435" s="283"/>
      <c r="P435" s="283"/>
      <c r="Q435" s="283"/>
      <c r="R435" s="283"/>
      <c r="S435" s="283"/>
      <c r="T435" s="283"/>
      <c r="U435" s="283"/>
      <c r="V435" s="283"/>
      <c r="W435" s="283"/>
      <c r="X435" s="283"/>
      <c r="Y435" s="408"/>
      <c r="Z435" s="408"/>
      <c r="AA435" s="408"/>
      <c r="AB435" s="408"/>
      <c r="AC435" s="286"/>
    </row>
    <row r="436" spans="1:30" ht="46.5" hidden="1" outlineLevel="1">
      <c r="A436" s="525">
        <v>11</v>
      </c>
      <c r="B436" s="422" t="s">
        <v>103</v>
      </c>
      <c r="C436" s="285" t="s">
        <v>582</v>
      </c>
      <c r="D436" s="289"/>
      <c r="E436" s="289"/>
      <c r="F436" s="289"/>
      <c r="G436" s="289"/>
      <c r="H436" s="289"/>
      <c r="I436" s="289"/>
      <c r="J436" s="289"/>
      <c r="K436" s="289"/>
      <c r="L436" s="289"/>
      <c r="M436" s="289"/>
      <c r="N436" s="289">
        <v>12</v>
      </c>
      <c r="O436" s="289"/>
      <c r="P436" s="289"/>
      <c r="Q436" s="289"/>
      <c r="R436" s="289"/>
      <c r="S436" s="289"/>
      <c r="T436" s="289"/>
      <c r="U436" s="289"/>
      <c r="V436" s="289"/>
      <c r="W436" s="289"/>
      <c r="X436" s="289"/>
      <c r="Y436" s="420"/>
      <c r="Z436" s="404"/>
      <c r="AA436" s="404"/>
      <c r="AB436" s="404"/>
      <c r="AC436" s="290">
        <f>SUM(Y436:AB436)</f>
        <v>0</v>
      </c>
    </row>
    <row r="437" spans="1:30" ht="15.5" hidden="1" outlineLevel="1">
      <c r="A437" s="525"/>
      <c r="B437" s="425" t="s">
        <v>306</v>
      </c>
      <c r="C437" s="285" t="s">
        <v>575</v>
      </c>
      <c r="D437" s="289"/>
      <c r="E437" s="289"/>
      <c r="F437" s="289"/>
      <c r="G437" s="289"/>
      <c r="H437" s="289"/>
      <c r="I437" s="289"/>
      <c r="J437" s="289"/>
      <c r="K437" s="289"/>
      <c r="L437" s="289"/>
      <c r="M437" s="289"/>
      <c r="N437" s="289">
        <f>N436</f>
        <v>12</v>
      </c>
      <c r="O437" s="289"/>
      <c r="P437" s="289"/>
      <c r="Q437" s="289"/>
      <c r="R437" s="289"/>
      <c r="S437" s="289"/>
      <c r="T437" s="289"/>
      <c r="U437" s="289"/>
      <c r="V437" s="289"/>
      <c r="W437" s="289"/>
      <c r="X437" s="289"/>
      <c r="Y437" s="405">
        <f>Y436</f>
        <v>0</v>
      </c>
      <c r="Z437" s="405">
        <f t="shared" ref="Z437" si="252">Z436</f>
        <v>0</v>
      </c>
      <c r="AA437" s="405">
        <f t="shared" ref="AA437" si="253">AA436</f>
        <v>0</v>
      </c>
      <c r="AB437" s="405">
        <f t="shared" ref="AB437" si="254">AB436</f>
        <v>0</v>
      </c>
      <c r="AC437" s="291"/>
    </row>
    <row r="438" spans="1:30" ht="15.5" hidden="1" outlineLevel="1">
      <c r="A438" s="525"/>
      <c r="B438" s="521"/>
      <c r="C438" s="299"/>
      <c r="D438" s="285"/>
      <c r="E438" s="285"/>
      <c r="F438" s="285"/>
      <c r="G438" s="285"/>
      <c r="H438" s="285"/>
      <c r="I438" s="285"/>
      <c r="J438" s="285"/>
      <c r="K438" s="285"/>
      <c r="L438" s="285"/>
      <c r="M438" s="285"/>
      <c r="N438" s="285"/>
      <c r="O438" s="285"/>
      <c r="P438" s="285"/>
      <c r="Q438" s="285"/>
      <c r="R438" s="285"/>
      <c r="S438" s="285"/>
      <c r="T438" s="285"/>
      <c r="U438" s="285"/>
      <c r="V438" s="285"/>
      <c r="W438" s="285"/>
      <c r="X438" s="285"/>
      <c r="Y438" s="406"/>
      <c r="Z438" s="415"/>
      <c r="AA438" s="415"/>
      <c r="AB438" s="415"/>
      <c r="AC438" s="300"/>
    </row>
    <row r="439" spans="1:30" ht="62" hidden="1" outlineLevel="1">
      <c r="A439" s="525">
        <v>12</v>
      </c>
      <c r="B439" s="422" t="s">
        <v>104</v>
      </c>
      <c r="C439" s="285" t="s">
        <v>582</v>
      </c>
      <c r="D439" s="289"/>
      <c r="E439" s="289"/>
      <c r="F439" s="289"/>
      <c r="G439" s="289"/>
      <c r="H439" s="289"/>
      <c r="I439" s="289"/>
      <c r="J439" s="289"/>
      <c r="K439" s="289"/>
      <c r="L439" s="289"/>
      <c r="M439" s="289"/>
      <c r="N439" s="289">
        <v>12</v>
      </c>
      <c r="O439" s="289"/>
      <c r="P439" s="289"/>
      <c r="Q439" s="289"/>
      <c r="R439" s="289"/>
      <c r="S439" s="289"/>
      <c r="T439" s="289"/>
      <c r="U439" s="289"/>
      <c r="V439" s="289"/>
      <c r="W439" s="289"/>
      <c r="X439" s="289"/>
      <c r="Y439" s="404"/>
      <c r="Z439" s="404"/>
      <c r="AA439" s="404"/>
      <c r="AB439" s="404"/>
      <c r="AC439" s="290">
        <f>SUM(Y439:AB439)</f>
        <v>0</v>
      </c>
    </row>
    <row r="440" spans="1:30" ht="15.5" hidden="1" outlineLevel="1">
      <c r="A440" s="525"/>
      <c r="B440" s="425" t="s">
        <v>306</v>
      </c>
      <c r="C440" s="285" t="s">
        <v>575</v>
      </c>
      <c r="D440" s="289"/>
      <c r="E440" s="289"/>
      <c r="F440" s="289"/>
      <c r="G440" s="289"/>
      <c r="H440" s="289"/>
      <c r="I440" s="289"/>
      <c r="J440" s="289"/>
      <c r="K440" s="289"/>
      <c r="L440" s="289"/>
      <c r="M440" s="289"/>
      <c r="N440" s="289">
        <f>N439</f>
        <v>12</v>
      </c>
      <c r="O440" s="289"/>
      <c r="P440" s="289"/>
      <c r="Q440" s="289"/>
      <c r="R440" s="289"/>
      <c r="S440" s="289"/>
      <c r="T440" s="289"/>
      <c r="U440" s="289"/>
      <c r="V440" s="289"/>
      <c r="W440" s="289"/>
      <c r="X440" s="289"/>
      <c r="Y440" s="405">
        <f>Y439</f>
        <v>0</v>
      </c>
      <c r="Z440" s="405">
        <f t="shared" ref="Z440" si="255">Z439</f>
        <v>0</v>
      </c>
      <c r="AA440" s="405">
        <f t="shared" ref="AA440" si="256">AA439</f>
        <v>0</v>
      </c>
      <c r="AB440" s="405">
        <f t="shared" ref="AB440" si="257">AB439</f>
        <v>0</v>
      </c>
      <c r="AC440" s="291"/>
    </row>
    <row r="441" spans="1:30" ht="15.5" hidden="1" outlineLevel="1">
      <c r="A441" s="525"/>
      <c r="B441" s="521"/>
      <c r="C441" s="299"/>
      <c r="D441" s="285"/>
      <c r="E441" s="285"/>
      <c r="F441" s="285"/>
      <c r="G441" s="285"/>
      <c r="H441" s="285"/>
      <c r="I441" s="285"/>
      <c r="J441" s="285"/>
      <c r="K441" s="285"/>
      <c r="L441" s="285"/>
      <c r="M441" s="285"/>
      <c r="N441" s="285"/>
      <c r="O441" s="285"/>
      <c r="P441" s="285"/>
      <c r="Q441" s="285"/>
      <c r="R441" s="285"/>
      <c r="S441" s="285"/>
      <c r="T441" s="285"/>
      <c r="U441" s="285"/>
      <c r="V441" s="285"/>
      <c r="W441" s="285"/>
      <c r="X441" s="285"/>
      <c r="Y441" s="416"/>
      <c r="Z441" s="416"/>
      <c r="AA441" s="406"/>
      <c r="AB441" s="406"/>
      <c r="AC441" s="300"/>
    </row>
    <row r="442" spans="1:30" ht="46.5" hidden="1" outlineLevel="1">
      <c r="A442" s="525">
        <v>13</v>
      </c>
      <c r="B442" s="422" t="s">
        <v>105</v>
      </c>
      <c r="C442" s="285" t="s">
        <v>582</v>
      </c>
      <c r="D442" s="289"/>
      <c r="E442" s="289"/>
      <c r="F442" s="289"/>
      <c r="G442" s="289"/>
      <c r="H442" s="289"/>
      <c r="I442" s="289"/>
      <c r="J442" s="289"/>
      <c r="K442" s="289"/>
      <c r="L442" s="289"/>
      <c r="M442" s="289"/>
      <c r="N442" s="289">
        <v>12</v>
      </c>
      <c r="O442" s="289"/>
      <c r="P442" s="289"/>
      <c r="Q442" s="289"/>
      <c r="R442" s="289"/>
      <c r="S442" s="289"/>
      <c r="T442" s="289"/>
      <c r="U442" s="289"/>
      <c r="V442" s="289"/>
      <c r="W442" s="289"/>
      <c r="X442" s="289"/>
      <c r="Y442" s="404"/>
      <c r="Z442" s="404"/>
      <c r="AA442" s="404"/>
      <c r="AB442" s="404"/>
      <c r="AC442" s="290">
        <f>SUM(Y442:AB442)</f>
        <v>0</v>
      </c>
    </row>
    <row r="443" spans="1:30" ht="15.5" hidden="1" outlineLevel="1">
      <c r="A443" s="525"/>
      <c r="B443" s="425" t="s">
        <v>306</v>
      </c>
      <c r="C443" s="285" t="s">
        <v>575</v>
      </c>
      <c r="D443" s="289"/>
      <c r="E443" s="289"/>
      <c r="F443" s="289"/>
      <c r="G443" s="289"/>
      <c r="H443" s="289"/>
      <c r="I443" s="289"/>
      <c r="J443" s="289"/>
      <c r="K443" s="289"/>
      <c r="L443" s="289"/>
      <c r="M443" s="289"/>
      <c r="N443" s="289">
        <f>N442</f>
        <v>12</v>
      </c>
      <c r="O443" s="289"/>
      <c r="P443" s="289"/>
      <c r="Q443" s="289"/>
      <c r="R443" s="289"/>
      <c r="S443" s="289"/>
      <c r="T443" s="289"/>
      <c r="U443" s="289"/>
      <c r="V443" s="289"/>
      <c r="W443" s="289"/>
      <c r="X443" s="289"/>
      <c r="Y443" s="405">
        <f>Y442</f>
        <v>0</v>
      </c>
      <c r="Z443" s="405">
        <f t="shared" ref="Z443" si="258">Z442</f>
        <v>0</v>
      </c>
      <c r="AA443" s="405">
        <f t="shared" ref="AA443" si="259">AA442</f>
        <v>0</v>
      </c>
      <c r="AB443" s="405">
        <f t="shared" ref="AB443" si="260">AB442</f>
        <v>0</v>
      </c>
      <c r="AC443" s="300"/>
    </row>
    <row r="444" spans="1:30" ht="15.5" hidden="1" outlineLevel="1">
      <c r="A444" s="525"/>
      <c r="B444" s="521"/>
      <c r="C444" s="299"/>
      <c r="D444" s="285"/>
      <c r="E444" s="285"/>
      <c r="F444" s="285"/>
      <c r="G444" s="285"/>
      <c r="H444" s="285"/>
      <c r="I444" s="285"/>
      <c r="J444" s="285"/>
      <c r="K444" s="285"/>
      <c r="L444" s="285"/>
      <c r="M444" s="285"/>
      <c r="N444" s="285"/>
      <c r="O444" s="285"/>
      <c r="P444" s="285"/>
      <c r="Q444" s="285"/>
      <c r="R444" s="285"/>
      <c r="S444" s="285"/>
      <c r="T444" s="285"/>
      <c r="U444" s="285"/>
      <c r="V444" s="285"/>
      <c r="W444" s="285"/>
      <c r="X444" s="285"/>
      <c r="Y444" s="406"/>
      <c r="Z444" s="406"/>
      <c r="AA444" s="406"/>
      <c r="AB444" s="406"/>
      <c r="AC444" s="300"/>
    </row>
    <row r="445" spans="1:30" ht="15.5" hidden="1" outlineLevel="1">
      <c r="A445" s="525"/>
      <c r="B445" s="497" t="s">
        <v>106</v>
      </c>
      <c r="C445" s="283"/>
      <c r="D445" s="284"/>
      <c r="E445" s="284"/>
      <c r="F445" s="284"/>
      <c r="G445" s="284"/>
      <c r="H445" s="284"/>
      <c r="I445" s="284"/>
      <c r="J445" s="284"/>
      <c r="K445" s="284"/>
      <c r="L445" s="284"/>
      <c r="M445" s="284"/>
      <c r="N445" s="284"/>
      <c r="O445" s="284"/>
      <c r="P445" s="283"/>
      <c r="Q445" s="283"/>
      <c r="R445" s="283"/>
      <c r="S445" s="283"/>
      <c r="T445" s="283"/>
      <c r="U445" s="283"/>
      <c r="V445" s="283"/>
      <c r="W445" s="283"/>
      <c r="X445" s="283"/>
      <c r="Y445" s="408"/>
      <c r="Z445" s="408"/>
      <c r="AA445" s="408"/>
      <c r="AB445" s="408"/>
      <c r="AC445" s="286"/>
    </row>
    <row r="446" spans="1:30" ht="15.5" hidden="1" outlineLevel="1">
      <c r="A446" s="525">
        <v>14</v>
      </c>
      <c r="B446" s="521" t="s">
        <v>107</v>
      </c>
      <c r="C446" s="285" t="s">
        <v>582</v>
      </c>
      <c r="D446" s="289"/>
      <c r="E446" s="289"/>
      <c r="F446" s="289"/>
      <c r="G446" s="289"/>
      <c r="H446" s="289"/>
      <c r="I446" s="289"/>
      <c r="J446" s="289"/>
      <c r="K446" s="289"/>
      <c r="L446" s="289"/>
      <c r="M446" s="289"/>
      <c r="N446" s="289">
        <v>12</v>
      </c>
      <c r="O446" s="289"/>
      <c r="P446" s="289"/>
      <c r="Q446" s="289"/>
      <c r="R446" s="289"/>
      <c r="S446" s="289"/>
      <c r="T446" s="289"/>
      <c r="U446" s="289"/>
      <c r="V446" s="289"/>
      <c r="W446" s="289"/>
      <c r="X446" s="289"/>
      <c r="Y446" s="404"/>
      <c r="Z446" s="404"/>
      <c r="AA446" s="404"/>
      <c r="AB446" s="404"/>
      <c r="AC446" s="290">
        <f>SUM(Y446:AB446)</f>
        <v>0</v>
      </c>
    </row>
    <row r="447" spans="1:30" ht="15.5" hidden="1" outlineLevel="1">
      <c r="A447" s="525"/>
      <c r="B447" s="425" t="s">
        <v>306</v>
      </c>
      <c r="C447" s="285" t="s">
        <v>575</v>
      </c>
      <c r="D447" s="289"/>
      <c r="E447" s="289"/>
      <c r="F447" s="289"/>
      <c r="G447" s="289"/>
      <c r="H447" s="289"/>
      <c r="I447" s="289"/>
      <c r="J447" s="289"/>
      <c r="K447" s="289"/>
      <c r="L447" s="289"/>
      <c r="M447" s="289"/>
      <c r="N447" s="289">
        <f>N446</f>
        <v>12</v>
      </c>
      <c r="O447" s="289"/>
      <c r="P447" s="289"/>
      <c r="Q447" s="289"/>
      <c r="R447" s="289"/>
      <c r="S447" s="289"/>
      <c r="T447" s="289"/>
      <c r="U447" s="289"/>
      <c r="V447" s="289"/>
      <c r="W447" s="289"/>
      <c r="X447" s="289"/>
      <c r="Y447" s="405">
        <f>Y446</f>
        <v>0</v>
      </c>
      <c r="Z447" s="405">
        <f t="shared" ref="Z447" si="261">Z446</f>
        <v>0</v>
      </c>
      <c r="AA447" s="405">
        <f t="shared" ref="AA447" si="262">AA446</f>
        <v>0</v>
      </c>
      <c r="AB447" s="405">
        <f t="shared" ref="AB447" si="263">AB446</f>
        <v>0</v>
      </c>
      <c r="AC447" s="291"/>
    </row>
    <row r="448" spans="1:30" ht="15.5" hidden="1" outlineLevel="1">
      <c r="A448" s="525"/>
      <c r="B448" s="521"/>
      <c r="C448" s="299"/>
      <c r="D448" s="285"/>
      <c r="E448" s="285"/>
      <c r="F448" s="285"/>
      <c r="G448" s="285"/>
      <c r="H448" s="285"/>
      <c r="I448" s="285"/>
      <c r="J448" s="285"/>
      <c r="K448" s="285"/>
      <c r="L448" s="285"/>
      <c r="M448" s="285"/>
      <c r="N448" s="462"/>
      <c r="O448" s="285"/>
      <c r="P448" s="285"/>
      <c r="Q448" s="285"/>
      <c r="R448" s="285"/>
      <c r="S448" s="285"/>
      <c r="T448" s="285"/>
      <c r="U448" s="285"/>
      <c r="V448" s="285"/>
      <c r="W448" s="285"/>
      <c r="X448" s="285"/>
      <c r="Y448" s="406"/>
      <c r="Z448" s="406"/>
      <c r="AA448" s="406"/>
      <c r="AB448" s="406"/>
      <c r="AC448" s="295"/>
      <c r="AD448" s="618"/>
    </row>
    <row r="449" spans="1:30" s="303" customFormat="1" ht="15.5" hidden="1" outlineLevel="1">
      <c r="A449" s="525"/>
      <c r="B449" s="497" t="s">
        <v>488</v>
      </c>
      <c r="C449" s="285"/>
      <c r="D449" s="285"/>
      <c r="E449" s="285"/>
      <c r="F449" s="285"/>
      <c r="G449" s="285"/>
      <c r="H449" s="285"/>
      <c r="I449" s="285"/>
      <c r="J449" s="285"/>
      <c r="K449" s="285"/>
      <c r="L449" s="285"/>
      <c r="M449" s="285"/>
      <c r="N449" s="285"/>
      <c r="O449" s="285"/>
      <c r="P449" s="285"/>
      <c r="Q449" s="285"/>
      <c r="R449" s="285"/>
      <c r="S449" s="285"/>
      <c r="T449" s="285"/>
      <c r="U449" s="285"/>
      <c r="V449" s="285"/>
      <c r="W449" s="285"/>
      <c r="X449" s="285"/>
      <c r="Y449" s="406"/>
      <c r="Z449" s="406"/>
      <c r="AA449" s="406"/>
      <c r="AB449" s="406"/>
      <c r="AC449" s="510"/>
      <c r="AD449" s="619"/>
    </row>
    <row r="450" spans="1:30" ht="15.5" hidden="1" outlineLevel="1">
      <c r="A450" s="525">
        <v>15</v>
      </c>
      <c r="B450" s="425" t="s">
        <v>493</v>
      </c>
      <c r="C450" s="285" t="s">
        <v>582</v>
      </c>
      <c r="D450" s="289"/>
      <c r="E450" s="289"/>
      <c r="F450" s="289"/>
      <c r="G450" s="289"/>
      <c r="H450" s="289"/>
      <c r="I450" s="289"/>
      <c r="J450" s="289"/>
      <c r="K450" s="289"/>
      <c r="L450" s="289"/>
      <c r="M450" s="289"/>
      <c r="N450" s="289">
        <v>0</v>
      </c>
      <c r="O450" s="289"/>
      <c r="P450" s="289"/>
      <c r="Q450" s="289"/>
      <c r="R450" s="289"/>
      <c r="S450" s="289"/>
      <c r="T450" s="289"/>
      <c r="U450" s="289"/>
      <c r="V450" s="289"/>
      <c r="W450" s="289"/>
      <c r="X450" s="289"/>
      <c r="Y450" s="404"/>
      <c r="Z450" s="404"/>
      <c r="AA450" s="404"/>
      <c r="AB450" s="404"/>
      <c r="AC450" s="290">
        <f>SUM(Y450:AB450)</f>
        <v>0</v>
      </c>
    </row>
    <row r="451" spans="1:30" ht="15.5" hidden="1" outlineLevel="1">
      <c r="A451" s="525"/>
      <c r="B451" s="425" t="s">
        <v>306</v>
      </c>
      <c r="C451" s="285" t="s">
        <v>575</v>
      </c>
      <c r="D451" s="289"/>
      <c r="E451" s="289"/>
      <c r="F451" s="289"/>
      <c r="G451" s="289"/>
      <c r="H451" s="289"/>
      <c r="I451" s="289"/>
      <c r="J451" s="289"/>
      <c r="K451" s="289"/>
      <c r="L451" s="289"/>
      <c r="M451" s="289"/>
      <c r="N451" s="289">
        <f>N450</f>
        <v>0</v>
      </c>
      <c r="O451" s="289"/>
      <c r="P451" s="289"/>
      <c r="Q451" s="289"/>
      <c r="R451" s="289"/>
      <c r="S451" s="289"/>
      <c r="T451" s="289"/>
      <c r="U451" s="289"/>
      <c r="V451" s="289"/>
      <c r="W451" s="289"/>
      <c r="X451" s="289"/>
      <c r="Y451" s="405">
        <f>Y450</f>
        <v>0</v>
      </c>
      <c r="Z451" s="405">
        <f t="shared" ref="Z451:AB451" si="264">Z450</f>
        <v>0</v>
      </c>
      <c r="AA451" s="405">
        <f t="shared" si="264"/>
        <v>0</v>
      </c>
      <c r="AB451" s="405">
        <f t="shared" si="264"/>
        <v>0</v>
      </c>
      <c r="AC451" s="291"/>
    </row>
    <row r="452" spans="1:30" ht="15.5" hidden="1" outlineLevel="1">
      <c r="A452" s="525"/>
      <c r="B452" s="521"/>
      <c r="C452" s="299"/>
      <c r="D452" s="285"/>
      <c r="E452" s="285"/>
      <c r="F452" s="285"/>
      <c r="G452" s="285"/>
      <c r="H452" s="285"/>
      <c r="I452" s="285"/>
      <c r="J452" s="285"/>
      <c r="K452" s="285"/>
      <c r="L452" s="285"/>
      <c r="M452" s="285"/>
      <c r="N452" s="285"/>
      <c r="O452" s="285"/>
      <c r="P452" s="285"/>
      <c r="Q452" s="285"/>
      <c r="R452" s="285"/>
      <c r="S452" s="285"/>
      <c r="T452" s="285"/>
      <c r="U452" s="285"/>
      <c r="V452" s="285"/>
      <c r="W452" s="285"/>
      <c r="X452" s="285"/>
      <c r="Y452" s="406"/>
      <c r="Z452" s="406"/>
      <c r="AA452" s="406"/>
      <c r="AB452" s="406"/>
      <c r="AC452" s="300"/>
    </row>
    <row r="453" spans="1:30" s="277" customFormat="1" ht="15.5" hidden="1" outlineLevel="1">
      <c r="A453" s="525">
        <v>16</v>
      </c>
      <c r="B453" s="522" t="s">
        <v>489</v>
      </c>
      <c r="C453" s="285" t="s">
        <v>582</v>
      </c>
      <c r="D453" s="289"/>
      <c r="E453" s="289"/>
      <c r="F453" s="289"/>
      <c r="G453" s="289"/>
      <c r="H453" s="289"/>
      <c r="I453" s="289"/>
      <c r="J453" s="289"/>
      <c r="K453" s="289"/>
      <c r="L453" s="289"/>
      <c r="M453" s="289"/>
      <c r="N453" s="289">
        <v>0</v>
      </c>
      <c r="O453" s="289"/>
      <c r="P453" s="289"/>
      <c r="Q453" s="289"/>
      <c r="R453" s="289"/>
      <c r="S453" s="289"/>
      <c r="T453" s="289"/>
      <c r="U453" s="289"/>
      <c r="V453" s="289"/>
      <c r="W453" s="289"/>
      <c r="X453" s="289"/>
      <c r="Y453" s="404"/>
      <c r="Z453" s="404"/>
      <c r="AA453" s="404"/>
      <c r="AB453" s="404"/>
      <c r="AC453" s="290">
        <f>SUM(Y453:AB453)</f>
        <v>0</v>
      </c>
    </row>
    <row r="454" spans="1:30" s="277" customFormat="1" ht="15.5" hidden="1" outlineLevel="1">
      <c r="A454" s="525"/>
      <c r="B454" s="522" t="s">
        <v>306</v>
      </c>
      <c r="C454" s="285" t="s">
        <v>575</v>
      </c>
      <c r="D454" s="289"/>
      <c r="E454" s="289"/>
      <c r="F454" s="289"/>
      <c r="G454" s="289"/>
      <c r="H454" s="289"/>
      <c r="I454" s="289"/>
      <c r="J454" s="289"/>
      <c r="K454" s="289"/>
      <c r="L454" s="289"/>
      <c r="M454" s="289"/>
      <c r="N454" s="289">
        <f>N453</f>
        <v>0</v>
      </c>
      <c r="O454" s="289"/>
      <c r="P454" s="289"/>
      <c r="Q454" s="289"/>
      <c r="R454" s="289"/>
      <c r="S454" s="289"/>
      <c r="T454" s="289"/>
      <c r="U454" s="289"/>
      <c r="V454" s="289"/>
      <c r="W454" s="289"/>
      <c r="X454" s="289"/>
      <c r="Y454" s="405">
        <f>Y453</f>
        <v>0</v>
      </c>
      <c r="Z454" s="405">
        <f t="shared" ref="Z454:AB454" si="265">Z453</f>
        <v>0</v>
      </c>
      <c r="AA454" s="405">
        <f t="shared" si="265"/>
        <v>0</v>
      </c>
      <c r="AB454" s="405">
        <f t="shared" si="265"/>
        <v>0</v>
      </c>
      <c r="AC454" s="291"/>
    </row>
    <row r="455" spans="1:30" s="277" customFormat="1" ht="15.5" hidden="1" outlineLevel="1">
      <c r="A455" s="525"/>
      <c r="B455" s="522"/>
      <c r="C455" s="285"/>
      <c r="D455" s="285"/>
      <c r="E455" s="285"/>
      <c r="F455" s="285"/>
      <c r="G455" s="285"/>
      <c r="H455" s="285"/>
      <c r="I455" s="285"/>
      <c r="J455" s="285"/>
      <c r="K455" s="285"/>
      <c r="L455" s="285"/>
      <c r="M455" s="285"/>
      <c r="N455" s="285"/>
      <c r="O455" s="285"/>
      <c r="P455" s="285"/>
      <c r="Q455" s="285"/>
      <c r="R455" s="285"/>
      <c r="S455" s="285"/>
      <c r="T455" s="285"/>
      <c r="U455" s="285"/>
      <c r="V455" s="285"/>
      <c r="W455" s="285"/>
      <c r="X455" s="285"/>
      <c r="Y455" s="406"/>
      <c r="Z455" s="406"/>
      <c r="AA455" s="406"/>
      <c r="AB455" s="406"/>
      <c r="AC455" s="307"/>
    </row>
    <row r="456" spans="1:30" ht="15.5" hidden="1" outlineLevel="1">
      <c r="A456" s="525"/>
      <c r="B456" s="523" t="s">
        <v>494</v>
      </c>
      <c r="C456" s="314"/>
      <c r="D456" s="284"/>
      <c r="E456" s="283"/>
      <c r="F456" s="283"/>
      <c r="G456" s="283"/>
      <c r="H456" s="283"/>
      <c r="I456" s="283"/>
      <c r="J456" s="283"/>
      <c r="K456" s="283"/>
      <c r="L456" s="283"/>
      <c r="M456" s="283"/>
      <c r="N456" s="284"/>
      <c r="O456" s="283"/>
      <c r="P456" s="283"/>
      <c r="Q456" s="283"/>
      <c r="R456" s="283"/>
      <c r="S456" s="283"/>
      <c r="T456" s="283"/>
      <c r="U456" s="283"/>
      <c r="V456" s="283"/>
      <c r="W456" s="283"/>
      <c r="X456" s="283"/>
      <c r="Y456" s="408"/>
      <c r="Z456" s="408"/>
      <c r="AA456" s="408"/>
      <c r="AB456" s="408"/>
      <c r="AC456" s="286"/>
    </row>
    <row r="457" spans="1:30" ht="31" hidden="1" outlineLevel="1">
      <c r="A457" s="525">
        <v>17</v>
      </c>
      <c r="B457" s="422" t="s">
        <v>111</v>
      </c>
      <c r="C457" s="285" t="s">
        <v>582</v>
      </c>
      <c r="D457" s="289"/>
      <c r="E457" s="289"/>
      <c r="F457" s="289"/>
      <c r="G457" s="289"/>
      <c r="H457" s="289"/>
      <c r="I457" s="289"/>
      <c r="J457" s="289"/>
      <c r="K457" s="289"/>
      <c r="L457" s="289"/>
      <c r="M457" s="289"/>
      <c r="N457" s="289">
        <v>12</v>
      </c>
      <c r="O457" s="289"/>
      <c r="P457" s="289"/>
      <c r="Q457" s="289"/>
      <c r="R457" s="289"/>
      <c r="S457" s="289"/>
      <c r="T457" s="289"/>
      <c r="U457" s="289"/>
      <c r="V457" s="289"/>
      <c r="W457" s="289"/>
      <c r="X457" s="289"/>
      <c r="Y457" s="420"/>
      <c r="Z457" s="404"/>
      <c r="AA457" s="404"/>
      <c r="AB457" s="404"/>
      <c r="AC457" s="290">
        <f>SUM(Y457:AB457)</f>
        <v>0</v>
      </c>
    </row>
    <row r="458" spans="1:30" ht="15.5" hidden="1" outlineLevel="1">
      <c r="A458" s="525"/>
      <c r="B458" s="425" t="s">
        <v>306</v>
      </c>
      <c r="C458" s="285" t="s">
        <v>575</v>
      </c>
      <c r="D458" s="289"/>
      <c r="E458" s="289"/>
      <c r="F458" s="289"/>
      <c r="G458" s="289"/>
      <c r="H458" s="289"/>
      <c r="I458" s="289"/>
      <c r="J458" s="289"/>
      <c r="K458" s="289"/>
      <c r="L458" s="289"/>
      <c r="M458" s="289"/>
      <c r="N458" s="289">
        <f>N457</f>
        <v>12</v>
      </c>
      <c r="O458" s="289"/>
      <c r="P458" s="289"/>
      <c r="Q458" s="289"/>
      <c r="R458" s="289"/>
      <c r="S458" s="289"/>
      <c r="T458" s="289"/>
      <c r="U458" s="289"/>
      <c r="V458" s="289"/>
      <c r="W458" s="289"/>
      <c r="X458" s="289"/>
      <c r="Y458" s="405">
        <f>Y457</f>
        <v>0</v>
      </c>
      <c r="Z458" s="405">
        <f t="shared" ref="Z458:AB458" si="266">Z457</f>
        <v>0</v>
      </c>
      <c r="AA458" s="405">
        <f t="shared" si="266"/>
        <v>0</v>
      </c>
      <c r="AB458" s="405">
        <f t="shared" si="266"/>
        <v>0</v>
      </c>
      <c r="AC458" s="300"/>
    </row>
    <row r="459" spans="1:30" ht="15.5" hidden="1" outlineLevel="1">
      <c r="A459" s="525"/>
      <c r="B459" s="425"/>
      <c r="C459" s="285"/>
      <c r="D459" s="285"/>
      <c r="E459" s="285"/>
      <c r="F459" s="285"/>
      <c r="G459" s="285"/>
      <c r="H459" s="285"/>
      <c r="I459" s="285"/>
      <c r="J459" s="285"/>
      <c r="K459" s="285"/>
      <c r="L459" s="285"/>
      <c r="M459" s="285"/>
      <c r="N459" s="285"/>
      <c r="O459" s="285"/>
      <c r="P459" s="285"/>
      <c r="Q459" s="285"/>
      <c r="R459" s="285"/>
      <c r="S459" s="285"/>
      <c r="T459" s="285"/>
      <c r="U459" s="285"/>
      <c r="V459" s="285"/>
      <c r="W459" s="285"/>
      <c r="X459" s="285"/>
      <c r="Y459" s="416"/>
      <c r="Z459" s="419"/>
      <c r="AA459" s="419"/>
      <c r="AB459" s="419"/>
      <c r="AC459" s="300"/>
    </row>
    <row r="460" spans="1:30" ht="15.5" hidden="1" outlineLevel="1">
      <c r="A460" s="525">
        <v>18</v>
      </c>
      <c r="B460" s="422" t="s">
        <v>108</v>
      </c>
      <c r="C460" s="285" t="s">
        <v>582</v>
      </c>
      <c r="D460" s="289"/>
      <c r="E460" s="289"/>
      <c r="F460" s="289"/>
      <c r="G460" s="289"/>
      <c r="H460" s="289"/>
      <c r="I460" s="289"/>
      <c r="J460" s="289"/>
      <c r="K460" s="289"/>
      <c r="L460" s="289"/>
      <c r="M460" s="289"/>
      <c r="N460" s="289">
        <v>12</v>
      </c>
      <c r="O460" s="289"/>
      <c r="P460" s="289"/>
      <c r="Q460" s="289"/>
      <c r="R460" s="289"/>
      <c r="S460" s="289"/>
      <c r="T460" s="289"/>
      <c r="U460" s="289"/>
      <c r="V460" s="289"/>
      <c r="W460" s="289"/>
      <c r="X460" s="289"/>
      <c r="Y460" s="420"/>
      <c r="Z460" s="404"/>
      <c r="AA460" s="404"/>
      <c r="AB460" s="404"/>
      <c r="AC460" s="290">
        <f>SUM(Y460:AB460)</f>
        <v>0</v>
      </c>
    </row>
    <row r="461" spans="1:30" ht="15.5" hidden="1" outlineLevel="1">
      <c r="A461" s="525"/>
      <c r="B461" s="425" t="s">
        <v>306</v>
      </c>
      <c r="C461" s="285" t="s">
        <v>575</v>
      </c>
      <c r="D461" s="289"/>
      <c r="E461" s="289"/>
      <c r="F461" s="289"/>
      <c r="G461" s="289"/>
      <c r="H461" s="289"/>
      <c r="I461" s="289"/>
      <c r="J461" s="289"/>
      <c r="K461" s="289"/>
      <c r="L461" s="289"/>
      <c r="M461" s="289"/>
      <c r="N461" s="289">
        <f>N460</f>
        <v>12</v>
      </c>
      <c r="O461" s="289"/>
      <c r="P461" s="289"/>
      <c r="Q461" s="289"/>
      <c r="R461" s="289"/>
      <c r="S461" s="289"/>
      <c r="T461" s="289"/>
      <c r="U461" s="289"/>
      <c r="V461" s="289"/>
      <c r="W461" s="289"/>
      <c r="X461" s="289"/>
      <c r="Y461" s="405">
        <f>Y460</f>
        <v>0</v>
      </c>
      <c r="Z461" s="405">
        <f t="shared" ref="Z461:AB461" si="267">Z460</f>
        <v>0</v>
      </c>
      <c r="AA461" s="405">
        <f t="shared" si="267"/>
        <v>0</v>
      </c>
      <c r="AB461" s="405">
        <f t="shared" si="267"/>
        <v>0</v>
      </c>
      <c r="AC461" s="300"/>
    </row>
    <row r="462" spans="1:30" ht="15.5" hidden="1" outlineLevel="1">
      <c r="A462" s="525"/>
      <c r="B462" s="424"/>
      <c r="C462" s="285"/>
      <c r="D462" s="285"/>
      <c r="E462" s="285"/>
      <c r="F462" s="285"/>
      <c r="G462" s="285"/>
      <c r="H462" s="285"/>
      <c r="I462" s="285"/>
      <c r="J462" s="285"/>
      <c r="K462" s="285"/>
      <c r="L462" s="285"/>
      <c r="M462" s="285"/>
      <c r="N462" s="285"/>
      <c r="O462" s="285"/>
      <c r="P462" s="285"/>
      <c r="Q462" s="285"/>
      <c r="R462" s="285"/>
      <c r="S462" s="285"/>
      <c r="T462" s="285"/>
      <c r="U462" s="285"/>
      <c r="V462" s="285"/>
      <c r="W462" s="285"/>
      <c r="X462" s="285"/>
      <c r="Y462" s="417"/>
      <c r="Z462" s="418"/>
      <c r="AA462" s="418"/>
      <c r="AB462" s="418"/>
      <c r="AC462" s="291"/>
    </row>
    <row r="463" spans="1:30" ht="15.5" hidden="1" outlineLevel="1">
      <c r="A463" s="525">
        <v>19</v>
      </c>
      <c r="B463" s="422" t="s">
        <v>110</v>
      </c>
      <c r="C463" s="285" t="s">
        <v>582</v>
      </c>
      <c r="D463" s="289"/>
      <c r="E463" s="289"/>
      <c r="F463" s="289"/>
      <c r="G463" s="289"/>
      <c r="H463" s="289"/>
      <c r="I463" s="289"/>
      <c r="J463" s="289"/>
      <c r="K463" s="289"/>
      <c r="L463" s="289"/>
      <c r="M463" s="289"/>
      <c r="N463" s="289">
        <v>12</v>
      </c>
      <c r="O463" s="289"/>
      <c r="P463" s="289"/>
      <c r="Q463" s="289"/>
      <c r="R463" s="289"/>
      <c r="S463" s="289"/>
      <c r="T463" s="289"/>
      <c r="U463" s="289"/>
      <c r="V463" s="289"/>
      <c r="W463" s="289"/>
      <c r="X463" s="289"/>
      <c r="Y463" s="420"/>
      <c r="Z463" s="404"/>
      <c r="AA463" s="404"/>
      <c r="AB463" s="404"/>
      <c r="AC463" s="290">
        <f>SUM(Y463:AB463)</f>
        <v>0</v>
      </c>
    </row>
    <row r="464" spans="1:30" ht="15.5" hidden="1" outlineLevel="1">
      <c r="A464" s="525"/>
      <c r="B464" s="425" t="s">
        <v>306</v>
      </c>
      <c r="C464" s="285" t="s">
        <v>575</v>
      </c>
      <c r="D464" s="289"/>
      <c r="E464" s="289"/>
      <c r="F464" s="289"/>
      <c r="G464" s="289"/>
      <c r="H464" s="289"/>
      <c r="I464" s="289"/>
      <c r="J464" s="289"/>
      <c r="K464" s="289"/>
      <c r="L464" s="289"/>
      <c r="M464" s="289"/>
      <c r="N464" s="289">
        <f>N463</f>
        <v>12</v>
      </c>
      <c r="O464" s="289"/>
      <c r="P464" s="289"/>
      <c r="Q464" s="289"/>
      <c r="R464" s="289"/>
      <c r="S464" s="289"/>
      <c r="T464" s="289"/>
      <c r="U464" s="289"/>
      <c r="V464" s="289"/>
      <c r="W464" s="289"/>
      <c r="X464" s="289"/>
      <c r="Y464" s="405">
        <f>Y463</f>
        <v>0</v>
      </c>
      <c r="Z464" s="405">
        <f t="shared" ref="Z464:AB464" si="268">Z463</f>
        <v>0</v>
      </c>
      <c r="AA464" s="405">
        <f t="shared" si="268"/>
        <v>0</v>
      </c>
      <c r="AB464" s="405">
        <f t="shared" si="268"/>
        <v>0</v>
      </c>
      <c r="AC464" s="291"/>
    </row>
    <row r="465" spans="1:29" ht="15.5" hidden="1" outlineLevel="1">
      <c r="A465" s="525"/>
      <c r="B465" s="424"/>
      <c r="C465" s="285"/>
      <c r="D465" s="285"/>
      <c r="E465" s="285"/>
      <c r="F465" s="285"/>
      <c r="G465" s="285"/>
      <c r="H465" s="285"/>
      <c r="I465" s="285"/>
      <c r="J465" s="285"/>
      <c r="K465" s="285"/>
      <c r="L465" s="285"/>
      <c r="M465" s="285"/>
      <c r="N465" s="285"/>
      <c r="O465" s="285"/>
      <c r="P465" s="285"/>
      <c r="Q465" s="285"/>
      <c r="R465" s="285"/>
      <c r="S465" s="285"/>
      <c r="T465" s="285"/>
      <c r="U465" s="285"/>
      <c r="V465" s="285"/>
      <c r="W465" s="285"/>
      <c r="X465" s="285"/>
      <c r="Y465" s="406"/>
      <c r="Z465" s="406"/>
      <c r="AA465" s="406"/>
      <c r="AB465" s="406"/>
      <c r="AC465" s="300"/>
    </row>
    <row r="466" spans="1:29" ht="15.5" hidden="1" outlineLevel="1">
      <c r="A466" s="525">
        <v>20</v>
      </c>
      <c r="B466" s="422" t="s">
        <v>109</v>
      </c>
      <c r="C466" s="285" t="s">
        <v>582</v>
      </c>
      <c r="D466" s="289"/>
      <c r="E466" s="289"/>
      <c r="F466" s="289"/>
      <c r="G466" s="289"/>
      <c r="H466" s="289"/>
      <c r="I466" s="289"/>
      <c r="J466" s="289"/>
      <c r="K466" s="289"/>
      <c r="L466" s="289"/>
      <c r="M466" s="289"/>
      <c r="N466" s="289">
        <v>12</v>
      </c>
      <c r="O466" s="289"/>
      <c r="P466" s="289"/>
      <c r="Q466" s="289"/>
      <c r="R466" s="289"/>
      <c r="S466" s="289"/>
      <c r="T466" s="289"/>
      <c r="U466" s="289"/>
      <c r="V466" s="289"/>
      <c r="W466" s="289"/>
      <c r="X466" s="289"/>
      <c r="Y466" s="420"/>
      <c r="Z466" s="404"/>
      <c r="AA466" s="404"/>
      <c r="AB466" s="404"/>
      <c r="AC466" s="290">
        <f>SUM(Y466:AB466)</f>
        <v>0</v>
      </c>
    </row>
    <row r="467" spans="1:29" ht="15.5" hidden="1" outlineLevel="1">
      <c r="A467" s="525"/>
      <c r="B467" s="425" t="s">
        <v>306</v>
      </c>
      <c r="C467" s="285" t="s">
        <v>575</v>
      </c>
      <c r="D467" s="289"/>
      <c r="E467" s="289"/>
      <c r="F467" s="289"/>
      <c r="G467" s="289"/>
      <c r="H467" s="289"/>
      <c r="I467" s="289"/>
      <c r="J467" s="289"/>
      <c r="K467" s="289"/>
      <c r="L467" s="289"/>
      <c r="M467" s="289"/>
      <c r="N467" s="289">
        <f>N466</f>
        <v>12</v>
      </c>
      <c r="O467" s="289"/>
      <c r="P467" s="289"/>
      <c r="Q467" s="289"/>
      <c r="R467" s="289"/>
      <c r="S467" s="289"/>
      <c r="T467" s="289"/>
      <c r="U467" s="289"/>
      <c r="V467" s="289"/>
      <c r="W467" s="289"/>
      <c r="X467" s="289"/>
      <c r="Y467" s="405">
        <f t="shared" ref="Y467:AB467" si="269">Y466</f>
        <v>0</v>
      </c>
      <c r="Z467" s="405">
        <f t="shared" si="269"/>
        <v>0</v>
      </c>
      <c r="AA467" s="405">
        <f t="shared" si="269"/>
        <v>0</v>
      </c>
      <c r="AB467" s="405">
        <f t="shared" si="269"/>
        <v>0</v>
      </c>
      <c r="AC467" s="300"/>
    </row>
    <row r="468" spans="1:29" ht="15.5" hidden="1" outlineLevel="1">
      <c r="A468" s="525"/>
      <c r="B468" s="524"/>
      <c r="C468" s="294"/>
      <c r="D468" s="285"/>
      <c r="E468" s="285"/>
      <c r="F468" s="285"/>
      <c r="G468" s="285"/>
      <c r="H468" s="285"/>
      <c r="I468" s="285"/>
      <c r="J468" s="285"/>
      <c r="K468" s="285"/>
      <c r="L468" s="285"/>
      <c r="M468" s="285"/>
      <c r="N468" s="294"/>
      <c r="O468" s="285"/>
      <c r="P468" s="285"/>
      <c r="Q468" s="285"/>
      <c r="R468" s="285"/>
      <c r="S468" s="285"/>
      <c r="T468" s="285"/>
      <c r="U468" s="285"/>
      <c r="V468" s="285"/>
      <c r="W468" s="285"/>
      <c r="X468" s="285"/>
      <c r="Y468" s="406"/>
      <c r="Z468" s="406"/>
      <c r="AA468" s="406"/>
      <c r="AB468" s="406"/>
      <c r="AC468" s="300"/>
    </row>
    <row r="469" spans="1:29" ht="15.5" outlineLevel="1">
      <c r="A469" s="525"/>
      <c r="B469" s="517" t="s">
        <v>501</v>
      </c>
      <c r="C469" s="285"/>
      <c r="D469" s="285"/>
      <c r="E469" s="285"/>
      <c r="F469" s="285"/>
      <c r="G469" s="285"/>
      <c r="H469" s="285"/>
      <c r="I469" s="285"/>
      <c r="J469" s="285"/>
      <c r="K469" s="285"/>
      <c r="L469" s="285"/>
      <c r="M469" s="285"/>
      <c r="N469" s="285"/>
      <c r="O469" s="285"/>
      <c r="P469" s="285"/>
      <c r="Q469" s="285"/>
      <c r="R469" s="285"/>
      <c r="S469" s="285"/>
      <c r="T469" s="285"/>
      <c r="U469" s="285"/>
      <c r="V469" s="285"/>
      <c r="W469" s="285"/>
      <c r="X469" s="285"/>
      <c r="Y469" s="416"/>
      <c r="Z469" s="419"/>
      <c r="AA469" s="419"/>
      <c r="AB469" s="419"/>
      <c r="AC469" s="300"/>
    </row>
    <row r="470" spans="1:29" ht="15.5" outlineLevel="1">
      <c r="A470" s="525"/>
      <c r="B470" s="497" t="s">
        <v>497</v>
      </c>
      <c r="C470" s="285"/>
      <c r="D470" s="285"/>
      <c r="E470" s="285"/>
      <c r="F470" s="285"/>
      <c r="G470" s="285"/>
      <c r="H470" s="285"/>
      <c r="I470" s="285"/>
      <c r="J470" s="285"/>
      <c r="K470" s="285"/>
      <c r="L470" s="285"/>
      <c r="M470" s="285"/>
      <c r="N470" s="285"/>
      <c r="O470" s="285"/>
      <c r="P470" s="285"/>
      <c r="Q470" s="285"/>
      <c r="R470" s="285"/>
      <c r="S470" s="285"/>
      <c r="T470" s="285"/>
      <c r="U470" s="285"/>
      <c r="V470" s="285"/>
      <c r="W470" s="285"/>
      <c r="X470" s="285"/>
      <c r="Y470" s="416"/>
      <c r="Z470" s="419"/>
      <c r="AA470" s="419"/>
      <c r="AB470" s="419"/>
      <c r="AC470" s="300"/>
    </row>
    <row r="471" spans="1:29" ht="31" outlineLevel="1">
      <c r="A471" s="525">
        <v>21</v>
      </c>
      <c r="B471" s="422" t="s">
        <v>112</v>
      </c>
      <c r="C471" s="285" t="s">
        <v>582</v>
      </c>
      <c r="D471" s="289"/>
      <c r="E471" s="289"/>
      <c r="F471" s="289">
        <v>2656230</v>
      </c>
      <c r="G471" s="289"/>
      <c r="H471" s="289"/>
      <c r="I471" s="289"/>
      <c r="J471" s="289"/>
      <c r="K471" s="289"/>
      <c r="L471" s="289"/>
      <c r="M471" s="289"/>
      <c r="N471" s="285"/>
      <c r="O471" s="289"/>
      <c r="P471" s="289"/>
      <c r="Q471" s="289">
        <v>180</v>
      </c>
      <c r="R471" s="289"/>
      <c r="S471" s="289"/>
      <c r="T471" s="289"/>
      <c r="U471" s="289"/>
      <c r="V471" s="289"/>
      <c r="W471" s="289"/>
      <c r="X471" s="289"/>
      <c r="Y471" s="761">
        <v>1</v>
      </c>
      <c r="Z471" s="404"/>
      <c r="AA471" s="404"/>
      <c r="AB471" s="404"/>
      <c r="AC471" s="290">
        <f>SUM(Y471:AB471)</f>
        <v>1</v>
      </c>
    </row>
    <row r="472" spans="1:29" ht="15.5" outlineLevel="1">
      <c r="A472" s="525"/>
      <c r="B472" s="425" t="s">
        <v>306</v>
      </c>
      <c r="C472" s="285" t="s">
        <v>575</v>
      </c>
      <c r="D472" s="289"/>
      <c r="E472" s="289"/>
      <c r="F472" s="289"/>
      <c r="G472" s="289"/>
      <c r="H472" s="289"/>
      <c r="I472" s="289"/>
      <c r="J472" s="289"/>
      <c r="K472" s="289"/>
      <c r="L472" s="289"/>
      <c r="M472" s="289"/>
      <c r="N472" s="285"/>
      <c r="O472" s="289"/>
      <c r="P472" s="289"/>
      <c r="Q472" s="289"/>
      <c r="R472" s="289"/>
      <c r="S472" s="289"/>
      <c r="T472" s="289"/>
      <c r="U472" s="289"/>
      <c r="V472" s="289"/>
      <c r="W472" s="289"/>
      <c r="X472" s="289"/>
      <c r="Y472" s="405">
        <v>1</v>
      </c>
      <c r="Z472" s="405">
        <v>0</v>
      </c>
      <c r="AA472" s="405">
        <v>0</v>
      </c>
      <c r="AB472" s="405">
        <f t="shared" ref="AB472" si="270">AB471</f>
        <v>0</v>
      </c>
      <c r="AC472" s="300"/>
    </row>
    <row r="473" spans="1:29" ht="15.5" outlineLevel="1">
      <c r="A473" s="525"/>
      <c r="B473" s="425"/>
      <c r="C473" s="285"/>
      <c r="D473" s="285"/>
      <c r="E473" s="285"/>
      <c r="F473" s="777"/>
      <c r="G473" s="777"/>
      <c r="H473" s="777"/>
      <c r="I473" s="777"/>
      <c r="J473" s="777"/>
      <c r="K473" s="777"/>
      <c r="L473" s="777"/>
      <c r="M473" s="777"/>
      <c r="N473" s="285"/>
      <c r="O473" s="285"/>
      <c r="P473" s="285"/>
      <c r="Q473" s="777"/>
      <c r="R473" s="777"/>
      <c r="S473" s="777"/>
      <c r="T473" s="777"/>
      <c r="U473" s="777"/>
      <c r="V473" s="777"/>
      <c r="W473" s="777"/>
      <c r="X473" s="777"/>
      <c r="Y473" s="416"/>
      <c r="Z473" s="419"/>
      <c r="AA473" s="419"/>
      <c r="AB473" s="419"/>
      <c r="AC473" s="300"/>
    </row>
    <row r="474" spans="1:29" ht="31" outlineLevel="1">
      <c r="A474" s="525">
        <v>22</v>
      </c>
      <c r="B474" s="422" t="s">
        <v>113</v>
      </c>
      <c r="C474" s="285" t="s">
        <v>582</v>
      </c>
      <c r="D474" s="289"/>
      <c r="E474" s="289"/>
      <c r="F474" s="289">
        <v>105990</v>
      </c>
      <c r="G474" s="289"/>
      <c r="H474" s="289"/>
      <c r="I474" s="289"/>
      <c r="J474" s="289"/>
      <c r="K474" s="289"/>
      <c r="L474" s="289"/>
      <c r="M474" s="289"/>
      <c r="N474" s="285"/>
      <c r="O474" s="289"/>
      <c r="P474" s="289"/>
      <c r="Q474" s="289">
        <v>26</v>
      </c>
      <c r="R474" s="289"/>
      <c r="S474" s="289"/>
      <c r="T474" s="289"/>
      <c r="U474" s="289"/>
      <c r="V474" s="289"/>
      <c r="W474" s="289"/>
      <c r="X474" s="289"/>
      <c r="Y474" s="761">
        <v>1</v>
      </c>
      <c r="Z474" s="404"/>
      <c r="AA474" s="404"/>
      <c r="AB474" s="404"/>
      <c r="AC474" s="290">
        <f>SUM(Y474:AB474)</f>
        <v>1</v>
      </c>
    </row>
    <row r="475" spans="1:29" ht="15.5" outlineLevel="1">
      <c r="A475" s="525"/>
      <c r="B475" s="425" t="s">
        <v>306</v>
      </c>
      <c r="C475" s="285" t="s">
        <v>575</v>
      </c>
      <c r="D475" s="289"/>
      <c r="E475" s="289"/>
      <c r="F475" s="289"/>
      <c r="G475" s="289"/>
      <c r="H475" s="289"/>
      <c r="I475" s="289"/>
      <c r="J475" s="289"/>
      <c r="K475" s="289"/>
      <c r="L475" s="289"/>
      <c r="M475" s="289"/>
      <c r="N475" s="285"/>
      <c r="O475" s="289"/>
      <c r="P475" s="289"/>
      <c r="Q475" s="289"/>
      <c r="R475" s="289"/>
      <c r="S475" s="289"/>
      <c r="T475" s="289"/>
      <c r="U475" s="289"/>
      <c r="V475" s="289"/>
      <c r="W475" s="289"/>
      <c r="X475" s="289"/>
      <c r="Y475" s="405">
        <v>1</v>
      </c>
      <c r="Z475" s="405">
        <v>0</v>
      </c>
      <c r="AA475" s="405">
        <v>0</v>
      </c>
      <c r="AB475" s="405">
        <f t="shared" ref="AB475" si="271">AB474</f>
        <v>0</v>
      </c>
      <c r="AC475" s="300"/>
    </row>
    <row r="476" spans="1:29" ht="15.5" outlineLevel="1">
      <c r="A476" s="525"/>
      <c r="B476" s="425"/>
      <c r="C476" s="285"/>
      <c r="D476" s="285"/>
      <c r="E476" s="285"/>
      <c r="F476" s="777"/>
      <c r="G476" s="777"/>
      <c r="H476" s="777"/>
      <c r="I476" s="777"/>
      <c r="J476" s="777"/>
      <c r="K476" s="777"/>
      <c r="L476" s="777"/>
      <c r="M476" s="777"/>
      <c r="N476" s="285"/>
      <c r="O476" s="285"/>
      <c r="P476" s="285"/>
      <c r="Q476" s="777"/>
      <c r="R476" s="777"/>
      <c r="S476" s="777"/>
      <c r="T476" s="777"/>
      <c r="U476" s="777"/>
      <c r="V476" s="777"/>
      <c r="W476" s="777"/>
      <c r="X476" s="777"/>
      <c r="Y476" s="416"/>
      <c r="Z476" s="419"/>
      <c r="AA476" s="419"/>
      <c r="AB476" s="419"/>
      <c r="AC476" s="300"/>
    </row>
    <row r="477" spans="1:29" ht="31" outlineLevel="1">
      <c r="A477" s="525">
        <v>23</v>
      </c>
      <c r="B477" s="422" t="s">
        <v>114</v>
      </c>
      <c r="C477" s="285" t="s">
        <v>582</v>
      </c>
      <c r="D477" s="289"/>
      <c r="E477" s="289"/>
      <c r="F477" s="289"/>
      <c r="G477" s="289"/>
      <c r="H477" s="289"/>
      <c r="I477" s="289"/>
      <c r="J477" s="289"/>
      <c r="K477" s="289"/>
      <c r="L477" s="289"/>
      <c r="M477" s="289"/>
      <c r="N477" s="285"/>
      <c r="O477" s="289"/>
      <c r="P477" s="289"/>
      <c r="Q477" s="289"/>
      <c r="R477" s="289"/>
      <c r="S477" s="289"/>
      <c r="T477" s="289"/>
      <c r="U477" s="289"/>
      <c r="V477" s="289"/>
      <c r="W477" s="289"/>
      <c r="X477" s="289"/>
      <c r="Y477" s="404"/>
      <c r="Z477" s="404"/>
      <c r="AA477" s="404"/>
      <c r="AB477" s="404"/>
      <c r="AC477" s="290">
        <f>SUM(Y477:AB477)</f>
        <v>0</v>
      </c>
    </row>
    <row r="478" spans="1:29" ht="15.5" outlineLevel="1">
      <c r="A478" s="525"/>
      <c r="B478" s="425" t="s">
        <v>306</v>
      </c>
      <c r="C478" s="285" t="s">
        <v>575</v>
      </c>
      <c r="D478" s="289"/>
      <c r="E478" s="289"/>
      <c r="F478" s="289"/>
      <c r="G478" s="289"/>
      <c r="H478" s="289"/>
      <c r="I478" s="289"/>
      <c r="J478" s="289"/>
      <c r="K478" s="289"/>
      <c r="L478" s="289"/>
      <c r="M478" s="289"/>
      <c r="N478" s="285"/>
      <c r="O478" s="289"/>
      <c r="P478" s="289"/>
      <c r="Q478" s="289"/>
      <c r="R478" s="289"/>
      <c r="S478" s="289"/>
      <c r="T478" s="289"/>
      <c r="U478" s="289"/>
      <c r="V478" s="289"/>
      <c r="W478" s="289"/>
      <c r="X478" s="289"/>
      <c r="Y478" s="405">
        <v>0</v>
      </c>
      <c r="Z478" s="405">
        <v>0</v>
      </c>
      <c r="AA478" s="405">
        <v>0</v>
      </c>
      <c r="AB478" s="405">
        <f t="shared" ref="AB478" si="272">AB477</f>
        <v>0</v>
      </c>
      <c r="AC478" s="300"/>
    </row>
    <row r="479" spans="1:29" ht="15.5" outlineLevel="1">
      <c r="A479" s="525"/>
      <c r="B479" s="424"/>
      <c r="C479" s="285"/>
      <c r="D479" s="285"/>
      <c r="E479" s="285"/>
      <c r="F479" s="777"/>
      <c r="G479" s="777"/>
      <c r="H479" s="777"/>
      <c r="I479" s="777"/>
      <c r="J479" s="777"/>
      <c r="K479" s="777"/>
      <c r="L479" s="777"/>
      <c r="M479" s="777"/>
      <c r="N479" s="285"/>
      <c r="O479" s="285"/>
      <c r="P479" s="285"/>
      <c r="Q479" s="777"/>
      <c r="R479" s="777"/>
      <c r="S479" s="777"/>
      <c r="T479" s="777"/>
      <c r="U479" s="777"/>
      <c r="V479" s="777"/>
      <c r="W479" s="777"/>
      <c r="X479" s="777"/>
      <c r="Y479" s="416"/>
      <c r="Z479" s="419"/>
      <c r="AA479" s="419"/>
      <c r="AB479" s="419"/>
      <c r="AC479" s="300"/>
    </row>
    <row r="480" spans="1:29" ht="31" outlineLevel="1">
      <c r="A480" s="525">
        <v>24</v>
      </c>
      <c r="B480" s="422" t="s">
        <v>115</v>
      </c>
      <c r="C480" s="285" t="s">
        <v>582</v>
      </c>
      <c r="D480" s="289"/>
      <c r="E480" s="289"/>
      <c r="F480" s="289">
        <v>6600</v>
      </c>
      <c r="G480" s="289"/>
      <c r="H480" s="289"/>
      <c r="I480" s="289"/>
      <c r="J480" s="289"/>
      <c r="K480" s="289"/>
      <c r="L480" s="289"/>
      <c r="M480" s="289"/>
      <c r="N480" s="285"/>
      <c r="O480" s="289"/>
      <c r="P480" s="289"/>
      <c r="Q480" s="289">
        <v>1</v>
      </c>
      <c r="R480" s="289"/>
      <c r="S480" s="289"/>
      <c r="T480" s="289"/>
      <c r="U480" s="289"/>
      <c r="V480" s="289"/>
      <c r="W480" s="289"/>
      <c r="X480" s="289"/>
      <c r="Y480" s="761">
        <v>1</v>
      </c>
      <c r="Z480" s="404"/>
      <c r="AA480" s="404"/>
      <c r="AB480" s="404"/>
      <c r="AC480" s="290">
        <f>SUM(Y480:AB480)</f>
        <v>1</v>
      </c>
    </row>
    <row r="481" spans="1:29" ht="15.5" outlineLevel="1">
      <c r="A481" s="525"/>
      <c r="B481" s="425" t="s">
        <v>306</v>
      </c>
      <c r="C481" s="285" t="s">
        <v>575</v>
      </c>
      <c r="D481" s="289"/>
      <c r="E481" s="289"/>
      <c r="F481" s="289"/>
      <c r="G481" s="289"/>
      <c r="H481" s="289"/>
      <c r="I481" s="289"/>
      <c r="J481" s="289"/>
      <c r="K481" s="289"/>
      <c r="L481" s="289"/>
      <c r="M481" s="289"/>
      <c r="N481" s="285"/>
      <c r="O481" s="289"/>
      <c r="P481" s="289"/>
      <c r="Q481" s="289"/>
      <c r="R481" s="289"/>
      <c r="S481" s="289"/>
      <c r="T481" s="289"/>
      <c r="U481" s="289"/>
      <c r="V481" s="289"/>
      <c r="W481" s="289"/>
      <c r="X481" s="289"/>
      <c r="Y481" s="405">
        <v>1</v>
      </c>
      <c r="Z481" s="405">
        <v>0</v>
      </c>
      <c r="AA481" s="405">
        <v>0</v>
      </c>
      <c r="AB481" s="405">
        <f t="shared" ref="AB481" si="273">AB480</f>
        <v>0</v>
      </c>
      <c r="AC481" s="300"/>
    </row>
    <row r="482" spans="1:29" ht="15.5" outlineLevel="1">
      <c r="A482" s="525"/>
      <c r="B482" s="425"/>
      <c r="C482" s="285"/>
      <c r="D482" s="285"/>
      <c r="E482" s="285"/>
      <c r="F482" s="777"/>
      <c r="G482" s="777"/>
      <c r="H482" s="777"/>
      <c r="I482" s="777"/>
      <c r="J482" s="777"/>
      <c r="K482" s="777"/>
      <c r="L482" s="777"/>
      <c r="M482" s="777"/>
      <c r="N482" s="285"/>
      <c r="O482" s="285"/>
      <c r="P482" s="285"/>
      <c r="Q482" s="777"/>
      <c r="R482" s="777"/>
      <c r="S482" s="777"/>
      <c r="T482" s="777"/>
      <c r="U482" s="777"/>
      <c r="V482" s="777"/>
      <c r="W482" s="777"/>
      <c r="X482" s="777"/>
      <c r="Y482" s="406"/>
      <c r="Z482" s="419"/>
      <c r="AA482" s="419"/>
      <c r="AB482" s="419"/>
      <c r="AC482" s="300"/>
    </row>
    <row r="483" spans="1:29" ht="15.5" outlineLevel="1">
      <c r="A483" s="525"/>
      <c r="B483" s="497" t="s">
        <v>498</v>
      </c>
      <c r="C483" s="285"/>
      <c r="D483" s="285"/>
      <c r="E483" s="285"/>
      <c r="F483" s="777"/>
      <c r="G483" s="777"/>
      <c r="H483" s="777"/>
      <c r="I483" s="777"/>
      <c r="J483" s="777"/>
      <c r="K483" s="777"/>
      <c r="L483" s="777"/>
      <c r="M483" s="777"/>
      <c r="N483" s="285"/>
      <c r="O483" s="285"/>
      <c r="P483" s="285"/>
      <c r="Q483" s="777"/>
      <c r="R483" s="777"/>
      <c r="S483" s="777"/>
      <c r="T483" s="777"/>
      <c r="U483" s="777"/>
      <c r="V483" s="777"/>
      <c r="W483" s="777"/>
      <c r="X483" s="777"/>
      <c r="Y483" s="406"/>
      <c r="Z483" s="419"/>
      <c r="AA483" s="419"/>
      <c r="AB483" s="419"/>
      <c r="AC483" s="300"/>
    </row>
    <row r="484" spans="1:29" ht="31" outlineLevel="1">
      <c r="A484" s="525">
        <v>25</v>
      </c>
      <c r="B484" s="422" t="s">
        <v>116</v>
      </c>
      <c r="C484" s="285" t="s">
        <v>582</v>
      </c>
      <c r="D484" s="289"/>
      <c r="E484" s="289"/>
      <c r="F484" s="289"/>
      <c r="G484" s="289"/>
      <c r="H484" s="289"/>
      <c r="I484" s="289"/>
      <c r="J484" s="289"/>
      <c r="K484" s="289"/>
      <c r="L484" s="289"/>
      <c r="M484" s="289"/>
      <c r="N484" s="289">
        <v>12</v>
      </c>
      <c r="O484" s="289"/>
      <c r="P484" s="289"/>
      <c r="Q484" s="289"/>
      <c r="R484" s="289"/>
      <c r="S484" s="289"/>
      <c r="T484" s="289"/>
      <c r="U484" s="289"/>
      <c r="V484" s="289"/>
      <c r="W484" s="289"/>
      <c r="X484" s="289"/>
      <c r="Y484" s="420"/>
      <c r="Z484" s="404"/>
      <c r="AA484" s="404"/>
      <c r="AB484" s="404"/>
      <c r="AC484" s="290">
        <f>SUM(Y484:AB484)</f>
        <v>0</v>
      </c>
    </row>
    <row r="485" spans="1:29" ht="15.5" outlineLevel="1">
      <c r="A485" s="525"/>
      <c r="B485" s="425" t="s">
        <v>306</v>
      </c>
      <c r="C485" s="285" t="s">
        <v>575</v>
      </c>
      <c r="D485" s="289"/>
      <c r="E485" s="289"/>
      <c r="F485" s="289"/>
      <c r="G485" s="289"/>
      <c r="H485" s="289"/>
      <c r="I485" s="289"/>
      <c r="J485" s="289"/>
      <c r="K485" s="289"/>
      <c r="L485" s="289"/>
      <c r="M485" s="289"/>
      <c r="N485" s="289">
        <v>12</v>
      </c>
      <c r="O485" s="289"/>
      <c r="P485" s="289"/>
      <c r="Q485" s="289"/>
      <c r="R485" s="289"/>
      <c r="S485" s="289"/>
      <c r="T485" s="289"/>
      <c r="U485" s="289"/>
      <c r="V485" s="289"/>
      <c r="W485" s="289"/>
      <c r="X485" s="289"/>
      <c r="Y485" s="405">
        <v>0</v>
      </c>
      <c r="Z485" s="405">
        <v>0</v>
      </c>
      <c r="AA485" s="405">
        <v>0</v>
      </c>
      <c r="AB485" s="405">
        <f t="shared" ref="AB485" si="274">AB484</f>
        <v>0</v>
      </c>
      <c r="AC485" s="300"/>
    </row>
    <row r="486" spans="1:29" ht="15.5" outlineLevel="1">
      <c r="A486" s="525"/>
      <c r="B486" s="425"/>
      <c r="C486" s="285"/>
      <c r="D486" s="285"/>
      <c r="E486" s="285"/>
      <c r="F486" s="777"/>
      <c r="G486" s="777"/>
      <c r="H486" s="777"/>
      <c r="I486" s="777"/>
      <c r="J486" s="777"/>
      <c r="K486" s="777"/>
      <c r="L486" s="777"/>
      <c r="M486" s="777"/>
      <c r="N486" s="285"/>
      <c r="O486" s="285"/>
      <c r="P486" s="285"/>
      <c r="Q486" s="777"/>
      <c r="R486" s="777"/>
      <c r="S486" s="777"/>
      <c r="T486" s="777"/>
      <c r="U486" s="777"/>
      <c r="V486" s="777"/>
      <c r="W486" s="777"/>
      <c r="X486" s="777"/>
      <c r="Y486" s="406"/>
      <c r="Z486" s="419"/>
      <c r="AA486" s="419"/>
      <c r="AB486" s="419"/>
      <c r="AC486" s="300"/>
    </row>
    <row r="487" spans="1:29" ht="31" outlineLevel="1">
      <c r="A487" s="525">
        <v>26</v>
      </c>
      <c r="B487" s="422" t="s">
        <v>117</v>
      </c>
      <c r="C487" s="285" t="s">
        <v>582</v>
      </c>
      <c r="D487" s="289"/>
      <c r="E487" s="289"/>
      <c r="F487" s="289">
        <v>3152614</v>
      </c>
      <c r="G487" s="289"/>
      <c r="H487" s="289"/>
      <c r="I487" s="289"/>
      <c r="J487" s="289"/>
      <c r="K487" s="289"/>
      <c r="L487" s="289"/>
      <c r="M487" s="289"/>
      <c r="N487" s="289">
        <v>12</v>
      </c>
      <c r="O487" s="289"/>
      <c r="P487" s="289"/>
      <c r="Q487" s="289">
        <v>588</v>
      </c>
      <c r="R487" s="289"/>
      <c r="S487" s="289"/>
      <c r="T487" s="289"/>
      <c r="U487" s="289"/>
      <c r="V487" s="289"/>
      <c r="W487" s="289"/>
      <c r="X487" s="289"/>
      <c r="Y487" s="420"/>
      <c r="Z487" s="761">
        <v>0.1</v>
      </c>
      <c r="AA487" s="761">
        <v>0.9</v>
      </c>
      <c r="AB487" s="404"/>
      <c r="AC487" s="290">
        <f>SUM(Y487:AB487)</f>
        <v>1</v>
      </c>
    </row>
    <row r="488" spans="1:29" ht="15.5" outlineLevel="1">
      <c r="A488" s="525"/>
      <c r="B488" s="425" t="s">
        <v>306</v>
      </c>
      <c r="C488" s="285" t="s">
        <v>575</v>
      </c>
      <c r="D488" s="289"/>
      <c r="E488" s="289"/>
      <c r="F488" s="289"/>
      <c r="G488" s="289"/>
      <c r="H488" s="289"/>
      <c r="I488" s="289"/>
      <c r="J488" s="289"/>
      <c r="K488" s="289"/>
      <c r="L488" s="289"/>
      <c r="M488" s="289"/>
      <c r="N488" s="289">
        <v>12</v>
      </c>
      <c r="O488" s="289"/>
      <c r="P488" s="289"/>
      <c r="Q488" s="289"/>
      <c r="R488" s="289"/>
      <c r="S488" s="289"/>
      <c r="T488" s="289"/>
      <c r="U488" s="289"/>
      <c r="V488" s="289"/>
      <c r="W488" s="289"/>
      <c r="X488" s="289"/>
      <c r="Y488" s="405">
        <v>0</v>
      </c>
      <c r="Z488" s="405">
        <v>0.1</v>
      </c>
      <c r="AA488" s="405">
        <v>0.9</v>
      </c>
      <c r="AB488" s="405">
        <f t="shared" ref="AB488" si="275">AB487</f>
        <v>0</v>
      </c>
      <c r="AC488" s="300"/>
    </row>
    <row r="489" spans="1:29" ht="15.5" outlineLevel="1">
      <c r="A489" s="525"/>
      <c r="B489" s="425"/>
      <c r="C489" s="285"/>
      <c r="D489" s="285"/>
      <c r="E489" s="285"/>
      <c r="F489" s="777"/>
      <c r="G489" s="777"/>
      <c r="H489" s="777"/>
      <c r="I489" s="777"/>
      <c r="J489" s="777"/>
      <c r="K489" s="777"/>
      <c r="L489" s="777"/>
      <c r="M489" s="777"/>
      <c r="N489" s="285"/>
      <c r="O489" s="285"/>
      <c r="P489" s="285"/>
      <c r="Q489" s="777"/>
      <c r="R489" s="777"/>
      <c r="S489" s="777"/>
      <c r="T489" s="777"/>
      <c r="U489" s="777"/>
      <c r="V489" s="777"/>
      <c r="W489" s="777"/>
      <c r="X489" s="777"/>
      <c r="Y489" s="406"/>
      <c r="Z489" s="419"/>
      <c r="AA489" s="419"/>
      <c r="AB489" s="419"/>
      <c r="AC489" s="300"/>
    </row>
    <row r="490" spans="1:29" ht="31" outlineLevel="1">
      <c r="A490" s="525">
        <v>27</v>
      </c>
      <c r="B490" s="422" t="s">
        <v>118</v>
      </c>
      <c r="C490" s="285" t="s">
        <v>582</v>
      </c>
      <c r="D490" s="289"/>
      <c r="E490" s="289"/>
      <c r="F490" s="289">
        <v>150819</v>
      </c>
      <c r="G490" s="289"/>
      <c r="H490" s="289"/>
      <c r="I490" s="289"/>
      <c r="J490" s="289"/>
      <c r="K490" s="289"/>
      <c r="L490" s="289"/>
      <c r="M490" s="289"/>
      <c r="N490" s="289">
        <v>12</v>
      </c>
      <c r="O490" s="289"/>
      <c r="P490" s="289"/>
      <c r="Q490" s="289">
        <v>31</v>
      </c>
      <c r="R490" s="289"/>
      <c r="S490" s="289"/>
      <c r="T490" s="289"/>
      <c r="U490" s="289"/>
      <c r="V490" s="289"/>
      <c r="W490" s="289"/>
      <c r="X490" s="289"/>
      <c r="Y490" s="420"/>
      <c r="Z490" s="761">
        <v>1</v>
      </c>
      <c r="AA490" s="404"/>
      <c r="AB490" s="404"/>
      <c r="AC490" s="290">
        <f>SUM(Y490:AB490)</f>
        <v>1</v>
      </c>
    </row>
    <row r="491" spans="1:29" ht="15.5" outlineLevel="1">
      <c r="A491" s="525"/>
      <c r="B491" s="425" t="s">
        <v>306</v>
      </c>
      <c r="C491" s="285" t="s">
        <v>575</v>
      </c>
      <c r="D491" s="289"/>
      <c r="E491" s="289"/>
      <c r="F491" s="289"/>
      <c r="G491" s="289"/>
      <c r="H491" s="289"/>
      <c r="I491" s="289"/>
      <c r="J491" s="289"/>
      <c r="K491" s="289"/>
      <c r="L491" s="289"/>
      <c r="M491" s="289"/>
      <c r="N491" s="289">
        <v>12</v>
      </c>
      <c r="O491" s="289"/>
      <c r="P491" s="289"/>
      <c r="Q491" s="289"/>
      <c r="R491" s="289"/>
      <c r="S491" s="289"/>
      <c r="T491" s="289"/>
      <c r="U491" s="289"/>
      <c r="V491" s="289"/>
      <c r="W491" s="289"/>
      <c r="X491" s="289"/>
      <c r="Y491" s="405">
        <v>0</v>
      </c>
      <c r="Z491" s="405">
        <v>1</v>
      </c>
      <c r="AA491" s="405">
        <v>0</v>
      </c>
      <c r="AB491" s="405">
        <f t="shared" ref="AB491" si="276">AB490</f>
        <v>0</v>
      </c>
      <c r="AC491" s="300"/>
    </row>
    <row r="492" spans="1:29" ht="15.5" outlineLevel="1">
      <c r="A492" s="525"/>
      <c r="B492" s="425"/>
      <c r="C492" s="285"/>
      <c r="D492" s="285"/>
      <c r="E492" s="285"/>
      <c r="F492" s="777"/>
      <c r="G492" s="777"/>
      <c r="H492" s="777"/>
      <c r="I492" s="777"/>
      <c r="J492" s="777"/>
      <c r="K492" s="777"/>
      <c r="L492" s="777"/>
      <c r="M492" s="777"/>
      <c r="N492" s="285"/>
      <c r="O492" s="285"/>
      <c r="P492" s="285"/>
      <c r="Q492" s="777"/>
      <c r="R492" s="777"/>
      <c r="S492" s="777"/>
      <c r="T492" s="777"/>
      <c r="U492" s="777"/>
      <c r="V492" s="777"/>
      <c r="W492" s="777"/>
      <c r="X492" s="777"/>
      <c r="Y492" s="406"/>
      <c r="Z492" s="419"/>
      <c r="AA492" s="419"/>
      <c r="AB492" s="419"/>
      <c r="AC492" s="300"/>
    </row>
    <row r="493" spans="1:29" ht="46.5" outlineLevel="1">
      <c r="A493" s="525">
        <v>28</v>
      </c>
      <c r="B493" s="422" t="s">
        <v>119</v>
      </c>
      <c r="C493" s="285" t="s">
        <v>582</v>
      </c>
      <c r="D493" s="289"/>
      <c r="E493" s="289"/>
      <c r="F493" s="289"/>
      <c r="G493" s="289"/>
      <c r="H493" s="289"/>
      <c r="I493" s="289"/>
      <c r="J493" s="289"/>
      <c r="K493" s="289"/>
      <c r="L493" s="289"/>
      <c r="M493" s="289"/>
      <c r="N493" s="289">
        <v>12</v>
      </c>
      <c r="O493" s="289"/>
      <c r="P493" s="289"/>
      <c r="Q493" s="289"/>
      <c r="R493" s="289"/>
      <c r="S493" s="289"/>
      <c r="T493" s="289"/>
      <c r="U493" s="289"/>
      <c r="V493" s="289"/>
      <c r="W493" s="289"/>
      <c r="X493" s="289"/>
      <c r="Y493" s="420"/>
      <c r="Z493" s="404"/>
      <c r="AA493" s="404"/>
      <c r="AB493" s="404"/>
      <c r="AC493" s="290">
        <f>SUM(Y493:AB493)</f>
        <v>0</v>
      </c>
    </row>
    <row r="494" spans="1:29" ht="15.5" outlineLevel="1">
      <c r="A494" s="525"/>
      <c r="B494" s="425" t="s">
        <v>306</v>
      </c>
      <c r="C494" s="285" t="s">
        <v>575</v>
      </c>
      <c r="D494" s="289"/>
      <c r="E494" s="289"/>
      <c r="F494" s="289"/>
      <c r="G494" s="289"/>
      <c r="H494" s="289"/>
      <c r="I494" s="289"/>
      <c r="J494" s="289"/>
      <c r="K494" s="289"/>
      <c r="L494" s="289"/>
      <c r="M494" s="289"/>
      <c r="N494" s="289">
        <v>12</v>
      </c>
      <c r="O494" s="289"/>
      <c r="P494" s="289"/>
      <c r="Q494" s="289"/>
      <c r="R494" s="289"/>
      <c r="S494" s="289"/>
      <c r="T494" s="289"/>
      <c r="U494" s="289"/>
      <c r="V494" s="289"/>
      <c r="W494" s="289"/>
      <c r="X494" s="289"/>
      <c r="Y494" s="405">
        <v>0</v>
      </c>
      <c r="Z494" s="405">
        <v>0</v>
      </c>
      <c r="AA494" s="405">
        <v>0</v>
      </c>
      <c r="AB494" s="405">
        <f t="shared" ref="AB494" si="277">AB493</f>
        <v>0</v>
      </c>
      <c r="AC494" s="300"/>
    </row>
    <row r="495" spans="1:29" ht="15.5" outlineLevel="1">
      <c r="A495" s="525"/>
      <c r="B495" s="425"/>
      <c r="C495" s="285"/>
      <c r="D495" s="285"/>
      <c r="E495" s="285"/>
      <c r="F495" s="777"/>
      <c r="G495" s="777"/>
      <c r="H495" s="777"/>
      <c r="I495" s="777"/>
      <c r="J495" s="777"/>
      <c r="K495" s="777"/>
      <c r="L495" s="777"/>
      <c r="M495" s="777"/>
      <c r="N495" s="285"/>
      <c r="O495" s="285"/>
      <c r="P495" s="285"/>
      <c r="Q495" s="777"/>
      <c r="R495" s="777"/>
      <c r="S495" s="777"/>
      <c r="T495" s="777"/>
      <c r="U495" s="777"/>
      <c r="V495" s="777"/>
      <c r="W495" s="777"/>
      <c r="X495" s="777"/>
      <c r="Y495" s="406"/>
      <c r="Z495" s="419"/>
      <c r="AA495" s="419"/>
      <c r="AB495" s="419"/>
      <c r="AC495" s="300"/>
    </row>
    <row r="496" spans="1:29" ht="46.5" outlineLevel="1">
      <c r="A496" s="525">
        <v>29</v>
      </c>
      <c r="B496" s="422" t="s">
        <v>120</v>
      </c>
      <c r="C496" s="285" t="s">
        <v>582</v>
      </c>
      <c r="D496" s="289"/>
      <c r="E496" s="289"/>
      <c r="F496" s="289"/>
      <c r="G496" s="289"/>
      <c r="H496" s="289"/>
      <c r="I496" s="289"/>
      <c r="J496" s="289"/>
      <c r="K496" s="289"/>
      <c r="L496" s="289"/>
      <c r="M496" s="289"/>
      <c r="N496" s="289">
        <v>3</v>
      </c>
      <c r="O496" s="289"/>
      <c r="P496" s="289"/>
      <c r="Q496" s="289"/>
      <c r="R496" s="289"/>
      <c r="S496" s="289"/>
      <c r="T496" s="289"/>
      <c r="U496" s="289"/>
      <c r="V496" s="289"/>
      <c r="W496" s="289"/>
      <c r="X496" s="289"/>
      <c r="Y496" s="420"/>
      <c r="Z496" s="404"/>
      <c r="AA496" s="404"/>
      <c r="AB496" s="404"/>
      <c r="AC496" s="290">
        <f>SUM(Y496:AB496)</f>
        <v>0</v>
      </c>
    </row>
    <row r="497" spans="1:29" ht="15.5" outlineLevel="1">
      <c r="A497" s="525"/>
      <c r="B497" s="425" t="s">
        <v>306</v>
      </c>
      <c r="C497" s="285" t="s">
        <v>575</v>
      </c>
      <c r="D497" s="289"/>
      <c r="E497" s="289"/>
      <c r="F497" s="289"/>
      <c r="G497" s="289"/>
      <c r="H497" s="289"/>
      <c r="I497" s="289"/>
      <c r="J497" s="289"/>
      <c r="K497" s="289"/>
      <c r="L497" s="289"/>
      <c r="M497" s="289"/>
      <c r="N497" s="289">
        <v>3</v>
      </c>
      <c r="O497" s="289"/>
      <c r="P497" s="289"/>
      <c r="Q497" s="289"/>
      <c r="R497" s="289"/>
      <c r="S497" s="289"/>
      <c r="T497" s="289"/>
      <c r="U497" s="289"/>
      <c r="V497" s="289"/>
      <c r="W497" s="289"/>
      <c r="X497" s="289"/>
      <c r="Y497" s="405">
        <v>0</v>
      </c>
      <c r="Z497" s="405">
        <v>0</v>
      </c>
      <c r="AA497" s="405">
        <v>0</v>
      </c>
      <c r="AB497" s="405">
        <f t="shared" ref="AB497" si="278">AB496</f>
        <v>0</v>
      </c>
      <c r="AC497" s="300"/>
    </row>
    <row r="498" spans="1:29" ht="15.5" outlineLevel="1">
      <c r="A498" s="525"/>
      <c r="B498" s="425"/>
      <c r="C498" s="285"/>
      <c r="D498" s="285"/>
      <c r="E498" s="285"/>
      <c r="F498" s="777"/>
      <c r="G498" s="777"/>
      <c r="H498" s="777"/>
      <c r="I498" s="777"/>
      <c r="J498" s="777"/>
      <c r="K498" s="777"/>
      <c r="L498" s="777"/>
      <c r="M498" s="777"/>
      <c r="N498" s="285"/>
      <c r="O498" s="285"/>
      <c r="P498" s="285"/>
      <c r="Q498" s="777"/>
      <c r="R498" s="777"/>
      <c r="S498" s="777"/>
      <c r="T498" s="777"/>
      <c r="U498" s="777"/>
      <c r="V498" s="777"/>
      <c r="W498" s="777"/>
      <c r="X498" s="777"/>
      <c r="Y498" s="406"/>
      <c r="Z498" s="419"/>
      <c r="AA498" s="419"/>
      <c r="AB498" s="419"/>
      <c r="AC498" s="300"/>
    </row>
    <row r="499" spans="1:29" ht="31" outlineLevel="1">
      <c r="A499" s="525">
        <v>30</v>
      </c>
      <c r="B499" s="422" t="s">
        <v>121</v>
      </c>
      <c r="C499" s="285" t="s">
        <v>582</v>
      </c>
      <c r="D499" s="289"/>
      <c r="E499" s="289"/>
      <c r="F499" s="289"/>
      <c r="G499" s="289"/>
      <c r="H499" s="289"/>
      <c r="I499" s="289"/>
      <c r="J499" s="289"/>
      <c r="K499" s="289"/>
      <c r="L499" s="289"/>
      <c r="M499" s="289"/>
      <c r="N499" s="289">
        <v>12</v>
      </c>
      <c r="O499" s="289"/>
      <c r="P499" s="289"/>
      <c r="Q499" s="289"/>
      <c r="R499" s="289"/>
      <c r="S499" s="289"/>
      <c r="T499" s="289"/>
      <c r="U499" s="289"/>
      <c r="V499" s="289"/>
      <c r="W499" s="289"/>
      <c r="X499" s="289"/>
      <c r="Y499" s="420"/>
      <c r="Z499" s="404"/>
      <c r="AA499" s="404"/>
      <c r="AB499" s="404"/>
      <c r="AC499" s="290">
        <f>SUM(Y499:AB499)</f>
        <v>0</v>
      </c>
    </row>
    <row r="500" spans="1:29" ht="15.5" outlineLevel="1">
      <c r="A500" s="525"/>
      <c r="B500" s="425" t="s">
        <v>306</v>
      </c>
      <c r="C500" s="285" t="s">
        <v>575</v>
      </c>
      <c r="D500" s="289"/>
      <c r="E500" s="289"/>
      <c r="F500" s="289"/>
      <c r="G500" s="289"/>
      <c r="H500" s="289"/>
      <c r="I500" s="289"/>
      <c r="J500" s="289"/>
      <c r="K500" s="289"/>
      <c r="L500" s="289"/>
      <c r="M500" s="289"/>
      <c r="N500" s="289">
        <v>12</v>
      </c>
      <c r="O500" s="289"/>
      <c r="P500" s="289"/>
      <c r="Q500" s="289"/>
      <c r="R500" s="289"/>
      <c r="S500" s="289"/>
      <c r="T500" s="289"/>
      <c r="U500" s="289"/>
      <c r="V500" s="289"/>
      <c r="W500" s="289"/>
      <c r="X500" s="289"/>
      <c r="Y500" s="405">
        <v>0</v>
      </c>
      <c r="Z500" s="405">
        <v>0</v>
      </c>
      <c r="AA500" s="405">
        <v>0</v>
      </c>
      <c r="AB500" s="405">
        <f t="shared" ref="AB500" si="279">AB499</f>
        <v>0</v>
      </c>
      <c r="AC500" s="300"/>
    </row>
    <row r="501" spans="1:29" ht="15.5" outlineLevel="1">
      <c r="A501" s="525"/>
      <c r="B501" s="425"/>
      <c r="C501" s="285"/>
      <c r="D501" s="285"/>
      <c r="E501" s="285"/>
      <c r="F501" s="777"/>
      <c r="G501" s="777"/>
      <c r="H501" s="777"/>
      <c r="I501" s="777"/>
      <c r="J501" s="777"/>
      <c r="K501" s="777"/>
      <c r="L501" s="777"/>
      <c r="M501" s="777"/>
      <c r="N501" s="285"/>
      <c r="O501" s="285"/>
      <c r="P501" s="285"/>
      <c r="Q501" s="777"/>
      <c r="R501" s="777"/>
      <c r="S501" s="777"/>
      <c r="T501" s="777"/>
      <c r="U501" s="777"/>
      <c r="V501" s="777"/>
      <c r="W501" s="777"/>
      <c r="X501" s="777"/>
      <c r="Y501" s="406"/>
      <c r="Z501" s="419"/>
      <c r="AA501" s="419"/>
      <c r="AB501" s="419"/>
      <c r="AC501" s="300"/>
    </row>
    <row r="502" spans="1:29" ht="31" outlineLevel="1">
      <c r="A502" s="525">
        <v>31</v>
      </c>
      <c r="B502" s="422" t="s">
        <v>122</v>
      </c>
      <c r="C502" s="285" t="s">
        <v>582</v>
      </c>
      <c r="D502" s="289"/>
      <c r="E502" s="289"/>
      <c r="F502" s="289"/>
      <c r="G502" s="289"/>
      <c r="H502" s="289"/>
      <c r="I502" s="289"/>
      <c r="J502" s="289"/>
      <c r="K502" s="289"/>
      <c r="L502" s="289"/>
      <c r="M502" s="289"/>
      <c r="N502" s="289">
        <v>12</v>
      </c>
      <c r="O502" s="289"/>
      <c r="P502" s="289"/>
      <c r="Q502" s="289"/>
      <c r="R502" s="289"/>
      <c r="S502" s="289"/>
      <c r="T502" s="289"/>
      <c r="U502" s="289"/>
      <c r="V502" s="289"/>
      <c r="W502" s="289"/>
      <c r="X502" s="289"/>
      <c r="Y502" s="420"/>
      <c r="Z502" s="404"/>
      <c r="AA502" s="404"/>
      <c r="AB502" s="404"/>
      <c r="AC502" s="290">
        <f>SUM(Y502:AB502)</f>
        <v>0</v>
      </c>
    </row>
    <row r="503" spans="1:29" ht="15.5" outlineLevel="1">
      <c r="A503" s="525"/>
      <c r="B503" s="425" t="s">
        <v>306</v>
      </c>
      <c r="C503" s="285" t="s">
        <v>575</v>
      </c>
      <c r="D503" s="289"/>
      <c r="E503" s="289"/>
      <c r="F503" s="289"/>
      <c r="G503" s="289"/>
      <c r="H503" s="289"/>
      <c r="I503" s="289"/>
      <c r="J503" s="289"/>
      <c r="K503" s="289"/>
      <c r="L503" s="289"/>
      <c r="M503" s="289"/>
      <c r="N503" s="289">
        <v>12</v>
      </c>
      <c r="O503" s="289"/>
      <c r="P503" s="289"/>
      <c r="Q503" s="289"/>
      <c r="R503" s="289"/>
      <c r="S503" s="289"/>
      <c r="T503" s="289"/>
      <c r="U503" s="289"/>
      <c r="V503" s="289"/>
      <c r="W503" s="289"/>
      <c r="X503" s="289"/>
      <c r="Y503" s="405">
        <v>0</v>
      </c>
      <c r="Z503" s="405">
        <v>0</v>
      </c>
      <c r="AA503" s="405">
        <v>0</v>
      </c>
      <c r="AB503" s="405">
        <f t="shared" ref="AB503" si="280">AB502</f>
        <v>0</v>
      </c>
      <c r="AC503" s="300"/>
    </row>
    <row r="504" spans="1:29" ht="15.5" outlineLevel="1">
      <c r="A504" s="525"/>
      <c r="B504" s="422"/>
      <c r="C504" s="285"/>
      <c r="D504" s="285"/>
      <c r="E504" s="285"/>
      <c r="F504" s="777"/>
      <c r="G504" s="777"/>
      <c r="H504" s="777"/>
      <c r="I504" s="777"/>
      <c r="J504" s="777"/>
      <c r="K504" s="777"/>
      <c r="L504" s="777"/>
      <c r="M504" s="777"/>
      <c r="N504" s="285"/>
      <c r="O504" s="285"/>
      <c r="P504" s="285"/>
      <c r="Q504" s="777"/>
      <c r="R504" s="777"/>
      <c r="S504" s="777"/>
      <c r="T504" s="777"/>
      <c r="U504" s="777"/>
      <c r="V504" s="777"/>
      <c r="W504" s="777"/>
      <c r="X504" s="777"/>
      <c r="Y504" s="406"/>
      <c r="Z504" s="419"/>
      <c r="AA504" s="419"/>
      <c r="AB504" s="419"/>
      <c r="AC504" s="300"/>
    </row>
    <row r="505" spans="1:29" ht="31" outlineLevel="1">
      <c r="A505" s="525">
        <v>32</v>
      </c>
      <c r="B505" s="422" t="s">
        <v>123</v>
      </c>
      <c r="C505" s="285" t="s">
        <v>582</v>
      </c>
      <c r="D505" s="289"/>
      <c r="E505" s="289"/>
      <c r="F505" s="289">
        <v>653</v>
      </c>
      <c r="G505" s="289"/>
      <c r="H505" s="289"/>
      <c r="I505" s="289"/>
      <c r="J505" s="289"/>
      <c r="K505" s="289"/>
      <c r="L505" s="289"/>
      <c r="M505" s="289"/>
      <c r="N505" s="289">
        <v>12</v>
      </c>
      <c r="O505" s="289"/>
      <c r="P505" s="289"/>
      <c r="Q505" s="289">
        <v>0</v>
      </c>
      <c r="R505" s="289"/>
      <c r="S505" s="289"/>
      <c r="T505" s="289"/>
      <c r="U505" s="289"/>
      <c r="V505" s="289"/>
      <c r="W505" s="289"/>
      <c r="X505" s="289"/>
      <c r="Y505" s="420"/>
      <c r="Z505" s="404"/>
      <c r="AA505" s="761">
        <v>1</v>
      </c>
      <c r="AB505" s="404"/>
      <c r="AC505" s="290">
        <f>SUM(Y505:AB505)</f>
        <v>1</v>
      </c>
    </row>
    <row r="506" spans="1:29" ht="15.5" outlineLevel="1">
      <c r="A506" s="525"/>
      <c r="B506" s="425" t="s">
        <v>306</v>
      </c>
      <c r="C506" s="285" t="s">
        <v>575</v>
      </c>
      <c r="D506" s="289"/>
      <c r="E506" s="289"/>
      <c r="F506" s="289"/>
      <c r="G506" s="289"/>
      <c r="H506" s="289"/>
      <c r="I506" s="289"/>
      <c r="J506" s="289"/>
      <c r="K506" s="289"/>
      <c r="L506" s="289"/>
      <c r="M506" s="289"/>
      <c r="N506" s="289">
        <v>12</v>
      </c>
      <c r="O506" s="289"/>
      <c r="P506" s="289"/>
      <c r="Q506" s="289"/>
      <c r="R506" s="289"/>
      <c r="S506" s="289"/>
      <c r="T506" s="289"/>
      <c r="U506" s="289"/>
      <c r="V506" s="289"/>
      <c r="W506" s="289"/>
      <c r="X506" s="289"/>
      <c r="Y506" s="405">
        <v>0</v>
      </c>
      <c r="Z506" s="405">
        <v>0</v>
      </c>
      <c r="AA506" s="405">
        <v>1</v>
      </c>
      <c r="AB506" s="405">
        <f t="shared" ref="AB506" si="281">AB505</f>
        <v>0</v>
      </c>
      <c r="AC506" s="300"/>
    </row>
    <row r="507" spans="1:29" ht="14.5" customHeight="1" outlineLevel="1">
      <c r="A507" s="525"/>
      <c r="B507" s="422"/>
      <c r="C507" s="285"/>
      <c r="D507" s="285"/>
      <c r="E507" s="285"/>
      <c r="F507" s="777"/>
      <c r="G507" s="777"/>
      <c r="H507" s="777"/>
      <c r="I507" s="777"/>
      <c r="J507" s="777"/>
      <c r="K507" s="777"/>
      <c r="L507" s="777"/>
      <c r="M507" s="777"/>
      <c r="N507" s="285"/>
      <c r="O507" s="285"/>
      <c r="P507" s="285"/>
      <c r="Q507" s="777"/>
      <c r="R507" s="777"/>
      <c r="S507" s="777"/>
      <c r="T507" s="777"/>
      <c r="U507" s="777"/>
      <c r="V507" s="777"/>
      <c r="W507" s="777"/>
      <c r="X507" s="777"/>
      <c r="Y507" s="406"/>
      <c r="Z507" s="419"/>
      <c r="AA507" s="419"/>
      <c r="AB507" s="419"/>
      <c r="AC507" s="300"/>
    </row>
    <row r="508" spans="1:29" ht="15.5" hidden="1" outlineLevel="1">
      <c r="A508" s="525"/>
      <c r="B508" s="497" t="s">
        <v>499</v>
      </c>
      <c r="C508" s="285"/>
      <c r="D508" s="285"/>
      <c r="E508" s="285"/>
      <c r="F508" s="777"/>
      <c r="G508" s="777"/>
      <c r="H508" s="777"/>
      <c r="I508" s="777"/>
      <c r="J508" s="777"/>
      <c r="K508" s="777"/>
      <c r="L508" s="777"/>
      <c r="M508" s="777"/>
      <c r="N508" s="285"/>
      <c r="O508" s="285"/>
      <c r="P508" s="285"/>
      <c r="Q508" s="777"/>
      <c r="R508" s="777"/>
      <c r="S508" s="777"/>
      <c r="T508" s="777"/>
      <c r="U508" s="777"/>
      <c r="V508" s="777"/>
      <c r="W508" s="777"/>
      <c r="X508" s="777"/>
      <c r="Y508" s="406"/>
      <c r="Z508" s="419"/>
      <c r="AA508" s="419"/>
      <c r="AB508" s="419"/>
      <c r="AC508" s="300"/>
    </row>
    <row r="509" spans="1:29" ht="31" hidden="1" outlineLevel="1">
      <c r="A509" s="525">
        <v>33</v>
      </c>
      <c r="B509" s="422" t="s">
        <v>124</v>
      </c>
      <c r="C509" s="285" t="s">
        <v>582</v>
      </c>
      <c r="D509" s="289"/>
      <c r="E509" s="289"/>
      <c r="F509" s="289"/>
      <c r="G509" s="289"/>
      <c r="H509" s="289"/>
      <c r="I509" s="289"/>
      <c r="J509" s="289"/>
      <c r="K509" s="289"/>
      <c r="L509" s="289"/>
      <c r="M509" s="289"/>
      <c r="N509" s="289">
        <v>0</v>
      </c>
      <c r="O509" s="289"/>
      <c r="P509" s="289"/>
      <c r="Q509" s="289"/>
      <c r="R509" s="289"/>
      <c r="S509" s="289"/>
      <c r="T509" s="289"/>
      <c r="U509" s="289"/>
      <c r="V509" s="289"/>
      <c r="W509" s="289"/>
      <c r="X509" s="289"/>
      <c r="Y509" s="420"/>
      <c r="Z509" s="404"/>
      <c r="AA509" s="404"/>
      <c r="AB509" s="404"/>
      <c r="AC509" s="290">
        <f>SUM(Y509:AB509)</f>
        <v>0</v>
      </c>
    </row>
    <row r="510" spans="1:29" ht="15.5" hidden="1" outlineLevel="1">
      <c r="A510" s="525"/>
      <c r="B510" s="425" t="s">
        <v>306</v>
      </c>
      <c r="C510" s="285" t="s">
        <v>575</v>
      </c>
      <c r="D510" s="289"/>
      <c r="E510" s="289"/>
      <c r="F510" s="289"/>
      <c r="G510" s="289"/>
      <c r="H510" s="289"/>
      <c r="I510" s="289"/>
      <c r="J510" s="289"/>
      <c r="K510" s="289"/>
      <c r="L510" s="289"/>
      <c r="M510" s="289"/>
      <c r="N510" s="289">
        <v>0</v>
      </c>
      <c r="O510" s="289"/>
      <c r="P510" s="289"/>
      <c r="Q510" s="289"/>
      <c r="R510" s="289"/>
      <c r="S510" s="289"/>
      <c r="T510" s="289"/>
      <c r="U510" s="289"/>
      <c r="V510" s="289"/>
      <c r="W510" s="289"/>
      <c r="X510" s="289"/>
      <c r="Y510" s="405">
        <v>0</v>
      </c>
      <c r="Z510" s="405">
        <v>0</v>
      </c>
      <c r="AA510" s="405">
        <v>0</v>
      </c>
      <c r="AB510" s="405">
        <f t="shared" ref="AB510" si="282">AB509</f>
        <v>0</v>
      </c>
      <c r="AC510" s="300"/>
    </row>
    <row r="511" spans="1:29" ht="15.5" hidden="1" outlineLevel="1">
      <c r="A511" s="525"/>
      <c r="B511" s="422"/>
      <c r="C511" s="285"/>
      <c r="D511" s="285"/>
      <c r="E511" s="285"/>
      <c r="F511" s="777"/>
      <c r="G511" s="777"/>
      <c r="H511" s="777"/>
      <c r="I511" s="777"/>
      <c r="J511" s="777"/>
      <c r="K511" s="777"/>
      <c r="L511" s="777"/>
      <c r="M511" s="777"/>
      <c r="N511" s="285"/>
      <c r="O511" s="285"/>
      <c r="P511" s="285"/>
      <c r="Q511" s="777"/>
      <c r="R511" s="777"/>
      <c r="S511" s="777"/>
      <c r="T511" s="777"/>
      <c r="U511" s="777"/>
      <c r="V511" s="777"/>
      <c r="W511" s="777"/>
      <c r="X511" s="777"/>
      <c r="Y511" s="406"/>
      <c r="Z511" s="419"/>
      <c r="AA511" s="419"/>
      <c r="AB511" s="419"/>
      <c r="AC511" s="300"/>
    </row>
    <row r="512" spans="1:29" ht="31" hidden="1" outlineLevel="1">
      <c r="A512" s="525">
        <v>34</v>
      </c>
      <c r="B512" s="422" t="s">
        <v>125</v>
      </c>
      <c r="C512" s="285" t="s">
        <v>582</v>
      </c>
      <c r="D512" s="289"/>
      <c r="E512" s="289"/>
      <c r="F512" s="289"/>
      <c r="G512" s="289"/>
      <c r="H512" s="289"/>
      <c r="I512" s="289"/>
      <c r="J512" s="289"/>
      <c r="K512" s="289"/>
      <c r="L512" s="289"/>
      <c r="M512" s="289"/>
      <c r="N512" s="289">
        <v>0</v>
      </c>
      <c r="O512" s="289"/>
      <c r="P512" s="289"/>
      <c r="Q512" s="289"/>
      <c r="R512" s="289"/>
      <c r="S512" s="289"/>
      <c r="T512" s="289"/>
      <c r="U512" s="289"/>
      <c r="V512" s="289"/>
      <c r="W512" s="289"/>
      <c r="X512" s="289"/>
      <c r="Y512" s="420"/>
      <c r="Z512" s="404"/>
      <c r="AA512" s="404"/>
      <c r="AB512" s="404"/>
      <c r="AC512" s="290">
        <f>SUM(Y512:AB512)</f>
        <v>0</v>
      </c>
    </row>
    <row r="513" spans="1:29" ht="15.5" hidden="1" outlineLevel="1">
      <c r="A513" s="525"/>
      <c r="B513" s="425" t="s">
        <v>306</v>
      </c>
      <c r="C513" s="285" t="s">
        <v>575</v>
      </c>
      <c r="D513" s="289"/>
      <c r="E513" s="289"/>
      <c r="F513" s="289"/>
      <c r="G513" s="289"/>
      <c r="H513" s="289"/>
      <c r="I513" s="289"/>
      <c r="J513" s="289"/>
      <c r="K513" s="289"/>
      <c r="L513" s="289"/>
      <c r="M513" s="289"/>
      <c r="N513" s="289">
        <v>0</v>
      </c>
      <c r="O513" s="289"/>
      <c r="P513" s="289"/>
      <c r="Q513" s="289"/>
      <c r="R513" s="289"/>
      <c r="S513" s="289"/>
      <c r="T513" s="289"/>
      <c r="U513" s="289"/>
      <c r="V513" s="289"/>
      <c r="W513" s="289"/>
      <c r="X513" s="289"/>
      <c r="Y513" s="405">
        <v>0</v>
      </c>
      <c r="Z513" s="405">
        <v>0</v>
      </c>
      <c r="AA513" s="405">
        <v>0</v>
      </c>
      <c r="AB513" s="405">
        <f t="shared" ref="AB513" si="283">AB512</f>
        <v>0</v>
      </c>
      <c r="AC513" s="300"/>
    </row>
    <row r="514" spans="1:29" ht="15.5" hidden="1" outlineLevel="1">
      <c r="A514" s="525"/>
      <c r="B514" s="422"/>
      <c r="C514" s="285"/>
      <c r="D514" s="285"/>
      <c r="E514" s="285"/>
      <c r="F514" s="777"/>
      <c r="G514" s="777"/>
      <c r="H514" s="777"/>
      <c r="I514" s="777"/>
      <c r="J514" s="777"/>
      <c r="K514" s="777"/>
      <c r="L514" s="777"/>
      <c r="M514" s="777"/>
      <c r="N514" s="285"/>
      <c r="O514" s="285"/>
      <c r="P514" s="285"/>
      <c r="Q514" s="777"/>
      <c r="R514" s="777"/>
      <c r="S514" s="777"/>
      <c r="T514" s="777"/>
      <c r="U514" s="777"/>
      <c r="V514" s="777"/>
      <c r="W514" s="777"/>
      <c r="X514" s="777"/>
      <c r="Y514" s="406"/>
      <c r="Z514" s="419"/>
      <c r="AA514" s="419"/>
      <c r="AB514" s="419"/>
      <c r="AC514" s="300"/>
    </row>
    <row r="515" spans="1:29" ht="31" hidden="1" outlineLevel="1">
      <c r="A515" s="525">
        <v>35</v>
      </c>
      <c r="B515" s="422" t="s">
        <v>126</v>
      </c>
      <c r="C515" s="285" t="s">
        <v>582</v>
      </c>
      <c r="D515" s="289"/>
      <c r="E515" s="289"/>
      <c r="F515" s="289"/>
      <c r="G515" s="289"/>
      <c r="H515" s="289"/>
      <c r="I515" s="289"/>
      <c r="J515" s="289"/>
      <c r="K515" s="289"/>
      <c r="L515" s="289"/>
      <c r="M515" s="289"/>
      <c r="N515" s="289">
        <v>0</v>
      </c>
      <c r="O515" s="289"/>
      <c r="P515" s="289"/>
      <c r="Q515" s="289"/>
      <c r="R515" s="289"/>
      <c r="S515" s="289"/>
      <c r="T515" s="289"/>
      <c r="U515" s="289"/>
      <c r="V515" s="289"/>
      <c r="W515" s="289"/>
      <c r="X515" s="289"/>
      <c r="Y515" s="420"/>
      <c r="Z515" s="404"/>
      <c r="AA515" s="404"/>
      <c r="AB515" s="404"/>
      <c r="AC515" s="290">
        <f>SUM(Y515:AB515)</f>
        <v>0</v>
      </c>
    </row>
    <row r="516" spans="1:29" ht="15.5" hidden="1" outlineLevel="1">
      <c r="A516" s="525"/>
      <c r="B516" s="425" t="s">
        <v>306</v>
      </c>
      <c r="C516" s="285" t="s">
        <v>575</v>
      </c>
      <c r="D516" s="289"/>
      <c r="E516" s="289"/>
      <c r="F516" s="289"/>
      <c r="G516" s="289"/>
      <c r="H516" s="289"/>
      <c r="I516" s="289"/>
      <c r="J516" s="289"/>
      <c r="K516" s="289"/>
      <c r="L516" s="289"/>
      <c r="M516" s="289"/>
      <c r="N516" s="289">
        <v>0</v>
      </c>
      <c r="O516" s="289"/>
      <c r="P516" s="289"/>
      <c r="Q516" s="289"/>
      <c r="R516" s="289"/>
      <c r="S516" s="289"/>
      <c r="T516" s="289"/>
      <c r="U516" s="289"/>
      <c r="V516" s="289"/>
      <c r="W516" s="289"/>
      <c r="X516" s="289"/>
      <c r="Y516" s="405">
        <v>0</v>
      </c>
      <c r="Z516" s="405">
        <v>0</v>
      </c>
      <c r="AA516" s="405">
        <v>0</v>
      </c>
      <c r="AB516" s="405">
        <f t="shared" ref="AB516" si="284">AB515</f>
        <v>0</v>
      </c>
      <c r="AC516" s="300"/>
    </row>
    <row r="517" spans="1:29" ht="15.5" hidden="1" outlineLevel="1">
      <c r="A517" s="525"/>
      <c r="B517" s="425"/>
      <c r="C517" s="285"/>
      <c r="D517" s="285"/>
      <c r="E517" s="285"/>
      <c r="F517" s="777"/>
      <c r="G517" s="777"/>
      <c r="H517" s="777"/>
      <c r="I517" s="777"/>
      <c r="J517" s="777"/>
      <c r="K517" s="777"/>
      <c r="L517" s="777"/>
      <c r="M517" s="777"/>
      <c r="N517" s="285"/>
      <c r="O517" s="285"/>
      <c r="P517" s="285"/>
      <c r="Q517" s="777"/>
      <c r="R517" s="777"/>
      <c r="S517" s="777"/>
      <c r="T517" s="777"/>
      <c r="U517" s="777"/>
      <c r="V517" s="777"/>
      <c r="W517" s="777"/>
      <c r="X517" s="777"/>
      <c r="Y517" s="406"/>
      <c r="Z517" s="419"/>
      <c r="AA517" s="419"/>
      <c r="AB517" s="419"/>
      <c r="AC517" s="300"/>
    </row>
    <row r="518" spans="1:29" ht="15.5" hidden="1" outlineLevel="1">
      <c r="A518" s="525"/>
      <c r="B518" s="497" t="s">
        <v>500</v>
      </c>
      <c r="C518" s="285"/>
      <c r="D518" s="285"/>
      <c r="E518" s="285"/>
      <c r="F518" s="777"/>
      <c r="G518" s="777"/>
      <c r="H518" s="777"/>
      <c r="I518" s="777"/>
      <c r="J518" s="777"/>
      <c r="K518" s="777"/>
      <c r="L518" s="777"/>
      <c r="M518" s="777"/>
      <c r="N518" s="285"/>
      <c r="O518" s="285"/>
      <c r="P518" s="285"/>
      <c r="Q518" s="777"/>
      <c r="R518" s="777"/>
      <c r="S518" s="777"/>
      <c r="T518" s="777"/>
      <c r="U518" s="777"/>
      <c r="V518" s="777"/>
      <c r="W518" s="777"/>
      <c r="X518" s="777"/>
      <c r="Y518" s="406"/>
      <c r="Z518" s="419"/>
      <c r="AA518" s="419"/>
      <c r="AB518" s="419"/>
      <c r="AC518" s="300"/>
    </row>
    <row r="519" spans="1:29" ht="62" hidden="1" outlineLevel="1">
      <c r="A519" s="525">
        <v>36</v>
      </c>
      <c r="B519" s="422" t="s">
        <v>127</v>
      </c>
      <c r="C519" s="285" t="s">
        <v>582</v>
      </c>
      <c r="D519" s="289"/>
      <c r="E519" s="289"/>
      <c r="F519" s="289"/>
      <c r="G519" s="289"/>
      <c r="H519" s="289"/>
      <c r="I519" s="289"/>
      <c r="J519" s="289"/>
      <c r="K519" s="289"/>
      <c r="L519" s="289"/>
      <c r="M519" s="289"/>
      <c r="N519" s="289">
        <v>12</v>
      </c>
      <c r="O519" s="289"/>
      <c r="P519" s="289"/>
      <c r="Q519" s="289"/>
      <c r="R519" s="289"/>
      <c r="S519" s="289"/>
      <c r="T519" s="289"/>
      <c r="U519" s="289"/>
      <c r="V519" s="289"/>
      <c r="W519" s="289"/>
      <c r="X519" s="289"/>
      <c r="Y519" s="420"/>
      <c r="Z519" s="404"/>
      <c r="AA519" s="404"/>
      <c r="AB519" s="404"/>
      <c r="AC519" s="290">
        <f>SUM(Y519:AB519)</f>
        <v>0</v>
      </c>
    </row>
    <row r="520" spans="1:29" ht="15.5" hidden="1" outlineLevel="1">
      <c r="A520" s="525"/>
      <c r="B520" s="425" t="s">
        <v>306</v>
      </c>
      <c r="C520" s="285" t="s">
        <v>575</v>
      </c>
      <c r="D520" s="289"/>
      <c r="E520" s="289"/>
      <c r="F520" s="289"/>
      <c r="G520" s="289"/>
      <c r="H520" s="289"/>
      <c r="I520" s="289"/>
      <c r="J520" s="289"/>
      <c r="K520" s="289"/>
      <c r="L520" s="289"/>
      <c r="M520" s="289"/>
      <c r="N520" s="289">
        <v>12</v>
      </c>
      <c r="O520" s="289"/>
      <c r="P520" s="289"/>
      <c r="Q520" s="289"/>
      <c r="R520" s="289"/>
      <c r="S520" s="289"/>
      <c r="T520" s="289"/>
      <c r="U520" s="289"/>
      <c r="V520" s="289"/>
      <c r="W520" s="289"/>
      <c r="X520" s="289"/>
      <c r="Y520" s="405">
        <v>0</v>
      </c>
      <c r="Z520" s="405">
        <v>0</v>
      </c>
      <c r="AA520" s="405">
        <v>0</v>
      </c>
      <c r="AB520" s="405">
        <f t="shared" ref="AB520" si="285">AB519</f>
        <v>0</v>
      </c>
      <c r="AC520" s="300"/>
    </row>
    <row r="521" spans="1:29" ht="15.5" hidden="1" outlineLevel="1">
      <c r="A521" s="525"/>
      <c r="B521" s="422"/>
      <c r="C521" s="285"/>
      <c r="D521" s="285"/>
      <c r="E521" s="285"/>
      <c r="F521" s="777"/>
      <c r="G521" s="777"/>
      <c r="H521" s="777"/>
      <c r="I521" s="777"/>
      <c r="J521" s="777"/>
      <c r="K521" s="777"/>
      <c r="L521" s="777"/>
      <c r="M521" s="777"/>
      <c r="N521" s="285"/>
      <c r="O521" s="285"/>
      <c r="P521" s="285"/>
      <c r="Q521" s="777"/>
      <c r="R521" s="777"/>
      <c r="S521" s="777"/>
      <c r="T521" s="777"/>
      <c r="U521" s="777"/>
      <c r="V521" s="777"/>
      <c r="W521" s="777"/>
      <c r="X521" s="777"/>
      <c r="Y521" s="406"/>
      <c r="Z521" s="419"/>
      <c r="AA521" s="419"/>
      <c r="AB521" s="419"/>
      <c r="AC521" s="300"/>
    </row>
    <row r="522" spans="1:29" ht="31" hidden="1" outlineLevel="1">
      <c r="A522" s="525">
        <v>37</v>
      </c>
      <c r="B522" s="422" t="s">
        <v>128</v>
      </c>
      <c r="C522" s="285" t="s">
        <v>582</v>
      </c>
      <c r="D522" s="289"/>
      <c r="E522" s="289"/>
      <c r="F522" s="289"/>
      <c r="G522" s="289"/>
      <c r="H522" s="289"/>
      <c r="I522" s="289"/>
      <c r="J522" s="289"/>
      <c r="K522" s="289"/>
      <c r="L522" s="289"/>
      <c r="M522" s="289"/>
      <c r="N522" s="289">
        <v>12</v>
      </c>
      <c r="O522" s="289"/>
      <c r="P522" s="289"/>
      <c r="Q522" s="289"/>
      <c r="R522" s="289"/>
      <c r="S522" s="289"/>
      <c r="T522" s="289"/>
      <c r="U522" s="289"/>
      <c r="V522" s="289"/>
      <c r="W522" s="289"/>
      <c r="X522" s="289"/>
      <c r="Y522" s="420"/>
      <c r="Z522" s="404"/>
      <c r="AA522" s="404"/>
      <c r="AB522" s="404"/>
      <c r="AC522" s="290">
        <f>SUM(Y522:AB522)</f>
        <v>0</v>
      </c>
    </row>
    <row r="523" spans="1:29" ht="15.5" hidden="1" outlineLevel="1">
      <c r="A523" s="525"/>
      <c r="B523" s="425" t="s">
        <v>306</v>
      </c>
      <c r="C523" s="285" t="s">
        <v>575</v>
      </c>
      <c r="D523" s="289"/>
      <c r="E523" s="289"/>
      <c r="F523" s="289"/>
      <c r="G523" s="289"/>
      <c r="H523" s="289"/>
      <c r="I523" s="289"/>
      <c r="J523" s="289"/>
      <c r="K523" s="289"/>
      <c r="L523" s="289"/>
      <c r="M523" s="289"/>
      <c r="N523" s="289">
        <v>12</v>
      </c>
      <c r="O523" s="289"/>
      <c r="P523" s="289"/>
      <c r="Q523" s="289"/>
      <c r="R523" s="289"/>
      <c r="S523" s="289"/>
      <c r="T523" s="289"/>
      <c r="U523" s="289"/>
      <c r="V523" s="289"/>
      <c r="W523" s="289"/>
      <c r="X523" s="289"/>
      <c r="Y523" s="405">
        <v>0</v>
      </c>
      <c r="Z523" s="405">
        <v>0</v>
      </c>
      <c r="AA523" s="405">
        <v>0</v>
      </c>
      <c r="AB523" s="405">
        <f t="shared" ref="AB523" si="286">AB522</f>
        <v>0</v>
      </c>
      <c r="AC523" s="300"/>
    </row>
    <row r="524" spans="1:29" ht="15.5" hidden="1" outlineLevel="1">
      <c r="A524" s="525"/>
      <c r="B524" s="422"/>
      <c r="C524" s="285"/>
      <c r="D524" s="285"/>
      <c r="E524" s="285"/>
      <c r="F524" s="777"/>
      <c r="G524" s="777"/>
      <c r="H524" s="777"/>
      <c r="I524" s="777"/>
      <c r="J524" s="777"/>
      <c r="K524" s="777"/>
      <c r="L524" s="777"/>
      <c r="M524" s="777"/>
      <c r="N524" s="285"/>
      <c r="O524" s="285"/>
      <c r="P524" s="285"/>
      <c r="Q524" s="777"/>
      <c r="R524" s="777"/>
      <c r="S524" s="777"/>
      <c r="T524" s="777"/>
      <c r="U524" s="777"/>
      <c r="V524" s="777"/>
      <c r="W524" s="777"/>
      <c r="X524" s="777"/>
      <c r="Y524" s="406"/>
      <c r="Z524" s="419"/>
      <c r="AA524" s="419"/>
      <c r="AB524" s="419"/>
      <c r="AC524" s="300"/>
    </row>
    <row r="525" spans="1:29" ht="31" hidden="1" outlineLevel="1">
      <c r="A525" s="525">
        <v>38</v>
      </c>
      <c r="B525" s="422" t="s">
        <v>129</v>
      </c>
      <c r="C525" s="285" t="s">
        <v>582</v>
      </c>
      <c r="D525" s="289"/>
      <c r="E525" s="289"/>
      <c r="F525" s="289"/>
      <c r="G525" s="289"/>
      <c r="H525" s="289"/>
      <c r="I525" s="289"/>
      <c r="J525" s="289"/>
      <c r="K525" s="289"/>
      <c r="L525" s="289"/>
      <c r="M525" s="289"/>
      <c r="N525" s="289">
        <v>12</v>
      </c>
      <c r="O525" s="289"/>
      <c r="P525" s="289"/>
      <c r="Q525" s="289"/>
      <c r="R525" s="289"/>
      <c r="S525" s="289"/>
      <c r="T525" s="289"/>
      <c r="U525" s="289"/>
      <c r="V525" s="289"/>
      <c r="W525" s="289"/>
      <c r="X525" s="289"/>
      <c r="Y525" s="420"/>
      <c r="Z525" s="404"/>
      <c r="AA525" s="404"/>
      <c r="AB525" s="404"/>
      <c r="AC525" s="290">
        <f>SUM(Y525:AB525)</f>
        <v>0</v>
      </c>
    </row>
    <row r="526" spans="1:29" ht="15.5" hidden="1" outlineLevel="1">
      <c r="A526" s="525"/>
      <c r="B526" s="425" t="s">
        <v>306</v>
      </c>
      <c r="C526" s="285" t="s">
        <v>575</v>
      </c>
      <c r="D526" s="289"/>
      <c r="E526" s="289"/>
      <c r="F526" s="289"/>
      <c r="G526" s="289"/>
      <c r="H526" s="289"/>
      <c r="I526" s="289"/>
      <c r="J526" s="289"/>
      <c r="K526" s="289"/>
      <c r="L526" s="289"/>
      <c r="M526" s="289"/>
      <c r="N526" s="289">
        <v>12</v>
      </c>
      <c r="O526" s="289"/>
      <c r="P526" s="289"/>
      <c r="Q526" s="289"/>
      <c r="R526" s="289"/>
      <c r="S526" s="289"/>
      <c r="T526" s="289"/>
      <c r="U526" s="289"/>
      <c r="V526" s="289"/>
      <c r="W526" s="289"/>
      <c r="X526" s="289"/>
      <c r="Y526" s="405">
        <v>0</v>
      </c>
      <c r="Z526" s="405">
        <v>0</v>
      </c>
      <c r="AA526" s="405">
        <v>0</v>
      </c>
      <c r="AB526" s="405">
        <f t="shared" ref="AB526" si="287">AB525</f>
        <v>0</v>
      </c>
      <c r="AC526" s="300"/>
    </row>
    <row r="527" spans="1:29" ht="15.5" hidden="1" outlineLevel="1">
      <c r="A527" s="525"/>
      <c r="B527" s="422"/>
      <c r="C527" s="285"/>
      <c r="D527" s="285"/>
      <c r="E527" s="285"/>
      <c r="F527" s="777"/>
      <c r="G527" s="777"/>
      <c r="H527" s="777"/>
      <c r="I527" s="777"/>
      <c r="J527" s="777"/>
      <c r="K527" s="777"/>
      <c r="L527" s="777"/>
      <c r="M527" s="777"/>
      <c r="N527" s="285"/>
      <c r="O527" s="285"/>
      <c r="P527" s="285"/>
      <c r="Q527" s="777"/>
      <c r="R527" s="777"/>
      <c r="S527" s="777"/>
      <c r="T527" s="777"/>
      <c r="U527" s="777"/>
      <c r="V527" s="777"/>
      <c r="W527" s="777"/>
      <c r="X527" s="777"/>
      <c r="Y527" s="406"/>
      <c r="Z527" s="419"/>
      <c r="AA527" s="419"/>
      <c r="AB527" s="419"/>
      <c r="AC527" s="300"/>
    </row>
    <row r="528" spans="1:29" ht="31" hidden="1" outlineLevel="1">
      <c r="A528" s="525">
        <v>39</v>
      </c>
      <c r="B528" s="422" t="s">
        <v>130</v>
      </c>
      <c r="C528" s="285" t="s">
        <v>582</v>
      </c>
      <c r="D528" s="289"/>
      <c r="E528" s="289"/>
      <c r="F528" s="289"/>
      <c r="G528" s="289"/>
      <c r="H528" s="289"/>
      <c r="I528" s="289"/>
      <c r="J528" s="289"/>
      <c r="K528" s="289"/>
      <c r="L528" s="289"/>
      <c r="M528" s="289"/>
      <c r="N528" s="289">
        <v>12</v>
      </c>
      <c r="O528" s="289"/>
      <c r="P528" s="289"/>
      <c r="Q528" s="289"/>
      <c r="R528" s="289"/>
      <c r="S528" s="289"/>
      <c r="T528" s="289"/>
      <c r="U528" s="289"/>
      <c r="V528" s="289"/>
      <c r="W528" s="289"/>
      <c r="X528" s="289"/>
      <c r="Y528" s="420"/>
      <c r="Z528" s="404"/>
      <c r="AA528" s="404"/>
      <c r="AB528" s="404"/>
      <c r="AC528" s="290">
        <f>SUM(Y528:AB528)</f>
        <v>0</v>
      </c>
    </row>
    <row r="529" spans="1:29" ht="15.5" hidden="1" outlineLevel="1">
      <c r="A529" s="525"/>
      <c r="B529" s="425" t="s">
        <v>306</v>
      </c>
      <c r="C529" s="285" t="s">
        <v>575</v>
      </c>
      <c r="D529" s="289"/>
      <c r="E529" s="289"/>
      <c r="F529" s="289"/>
      <c r="G529" s="289"/>
      <c r="H529" s="289"/>
      <c r="I529" s="289"/>
      <c r="J529" s="289"/>
      <c r="K529" s="289"/>
      <c r="L529" s="289"/>
      <c r="M529" s="289"/>
      <c r="N529" s="289">
        <v>12</v>
      </c>
      <c r="O529" s="289"/>
      <c r="P529" s="289"/>
      <c r="Q529" s="289"/>
      <c r="R529" s="289"/>
      <c r="S529" s="289"/>
      <c r="T529" s="289"/>
      <c r="U529" s="289"/>
      <c r="V529" s="289"/>
      <c r="W529" s="289"/>
      <c r="X529" s="289"/>
      <c r="Y529" s="405">
        <v>0</v>
      </c>
      <c r="Z529" s="405">
        <v>0</v>
      </c>
      <c r="AA529" s="405">
        <v>0</v>
      </c>
      <c r="AB529" s="405">
        <f t="shared" ref="AB529" si="288">AB528</f>
        <v>0</v>
      </c>
      <c r="AC529" s="300"/>
    </row>
    <row r="530" spans="1:29" ht="15.5" hidden="1" outlineLevel="1">
      <c r="A530" s="525"/>
      <c r="B530" s="422"/>
      <c r="C530" s="285"/>
      <c r="D530" s="285"/>
      <c r="E530" s="285"/>
      <c r="F530" s="777"/>
      <c r="G530" s="777"/>
      <c r="H530" s="777"/>
      <c r="I530" s="777"/>
      <c r="J530" s="777"/>
      <c r="K530" s="777"/>
      <c r="L530" s="777"/>
      <c r="M530" s="777"/>
      <c r="N530" s="285"/>
      <c r="O530" s="285"/>
      <c r="P530" s="285"/>
      <c r="Q530" s="777"/>
      <c r="R530" s="777"/>
      <c r="S530" s="777"/>
      <c r="T530" s="777"/>
      <c r="U530" s="777"/>
      <c r="V530" s="777"/>
      <c r="W530" s="777"/>
      <c r="X530" s="777"/>
      <c r="Y530" s="406"/>
      <c r="Z530" s="419"/>
      <c r="AA530" s="419"/>
      <c r="AB530" s="419"/>
      <c r="AC530" s="300"/>
    </row>
    <row r="531" spans="1:29" ht="31" hidden="1" outlineLevel="1">
      <c r="A531" s="525">
        <v>40</v>
      </c>
      <c r="B531" s="422" t="s">
        <v>131</v>
      </c>
      <c r="C531" s="285" t="s">
        <v>582</v>
      </c>
      <c r="D531" s="289"/>
      <c r="E531" s="289"/>
      <c r="F531" s="289"/>
      <c r="G531" s="289"/>
      <c r="H531" s="289"/>
      <c r="I531" s="289"/>
      <c r="J531" s="289"/>
      <c r="K531" s="289"/>
      <c r="L531" s="289"/>
      <c r="M531" s="289"/>
      <c r="N531" s="289">
        <v>12</v>
      </c>
      <c r="O531" s="289"/>
      <c r="P531" s="289"/>
      <c r="Q531" s="289"/>
      <c r="R531" s="289"/>
      <c r="S531" s="289"/>
      <c r="T531" s="289"/>
      <c r="U531" s="289"/>
      <c r="V531" s="289"/>
      <c r="W531" s="289"/>
      <c r="X531" s="289"/>
      <c r="Y531" s="420"/>
      <c r="Z531" s="404"/>
      <c r="AA531" s="404"/>
      <c r="AB531" s="404"/>
      <c r="AC531" s="290">
        <f>SUM(Y531:AB531)</f>
        <v>0</v>
      </c>
    </row>
    <row r="532" spans="1:29" ht="15.5" hidden="1" outlineLevel="1">
      <c r="A532" s="525"/>
      <c r="B532" s="425" t="s">
        <v>306</v>
      </c>
      <c r="C532" s="285" t="s">
        <v>575</v>
      </c>
      <c r="D532" s="289"/>
      <c r="E532" s="289"/>
      <c r="F532" s="289"/>
      <c r="G532" s="289"/>
      <c r="H532" s="289"/>
      <c r="I532" s="289"/>
      <c r="J532" s="289"/>
      <c r="K532" s="289"/>
      <c r="L532" s="289"/>
      <c r="M532" s="289"/>
      <c r="N532" s="289">
        <v>12</v>
      </c>
      <c r="O532" s="289"/>
      <c r="P532" s="289"/>
      <c r="Q532" s="289"/>
      <c r="R532" s="289"/>
      <c r="S532" s="289"/>
      <c r="T532" s="289"/>
      <c r="U532" s="289"/>
      <c r="V532" s="289"/>
      <c r="W532" s="289"/>
      <c r="X532" s="289"/>
      <c r="Y532" s="405">
        <v>0</v>
      </c>
      <c r="Z532" s="405">
        <v>0</v>
      </c>
      <c r="AA532" s="405">
        <v>0</v>
      </c>
      <c r="AB532" s="405">
        <f t="shared" ref="AB532" si="289">AB531</f>
        <v>0</v>
      </c>
      <c r="AC532" s="300"/>
    </row>
    <row r="533" spans="1:29" ht="15.5" hidden="1" outlineLevel="1">
      <c r="A533" s="525"/>
      <c r="B533" s="422"/>
      <c r="C533" s="285"/>
      <c r="D533" s="285"/>
      <c r="E533" s="285"/>
      <c r="F533" s="777"/>
      <c r="G533" s="777"/>
      <c r="H533" s="777"/>
      <c r="I533" s="777"/>
      <c r="J533" s="777"/>
      <c r="K533" s="777"/>
      <c r="L533" s="777"/>
      <c r="M533" s="777"/>
      <c r="N533" s="285"/>
      <c r="O533" s="285"/>
      <c r="P533" s="285"/>
      <c r="Q533" s="777"/>
      <c r="R533" s="777"/>
      <c r="S533" s="777"/>
      <c r="T533" s="777"/>
      <c r="U533" s="777"/>
      <c r="V533" s="777"/>
      <c r="W533" s="777"/>
      <c r="X533" s="777"/>
      <c r="Y533" s="406"/>
      <c r="Z533" s="419"/>
      <c r="AA533" s="419"/>
      <c r="AB533" s="419"/>
      <c r="AC533" s="300"/>
    </row>
    <row r="534" spans="1:29" ht="62" hidden="1" outlineLevel="1">
      <c r="A534" s="525">
        <v>41</v>
      </c>
      <c r="B534" s="422" t="s">
        <v>132</v>
      </c>
      <c r="C534" s="285" t="s">
        <v>582</v>
      </c>
      <c r="D534" s="289"/>
      <c r="E534" s="289"/>
      <c r="F534" s="289"/>
      <c r="G534" s="289"/>
      <c r="H534" s="289"/>
      <c r="I534" s="289"/>
      <c r="J534" s="289"/>
      <c r="K534" s="289"/>
      <c r="L534" s="289"/>
      <c r="M534" s="289"/>
      <c r="N534" s="289">
        <v>12</v>
      </c>
      <c r="O534" s="289"/>
      <c r="P534" s="289"/>
      <c r="Q534" s="289"/>
      <c r="R534" s="289"/>
      <c r="S534" s="289"/>
      <c r="T534" s="289"/>
      <c r="U534" s="289"/>
      <c r="V534" s="289"/>
      <c r="W534" s="289"/>
      <c r="X534" s="289"/>
      <c r="Y534" s="420"/>
      <c r="Z534" s="404"/>
      <c r="AA534" s="404"/>
      <c r="AB534" s="404"/>
      <c r="AC534" s="290">
        <f>SUM(Y534:AB534)</f>
        <v>0</v>
      </c>
    </row>
    <row r="535" spans="1:29" ht="15.5" hidden="1" outlineLevel="1">
      <c r="A535" s="525"/>
      <c r="B535" s="425" t="s">
        <v>306</v>
      </c>
      <c r="C535" s="285" t="s">
        <v>575</v>
      </c>
      <c r="D535" s="289"/>
      <c r="E535" s="289"/>
      <c r="F535" s="289"/>
      <c r="G535" s="289"/>
      <c r="H535" s="289"/>
      <c r="I535" s="289"/>
      <c r="J535" s="289"/>
      <c r="K535" s="289"/>
      <c r="L535" s="289"/>
      <c r="M535" s="289"/>
      <c r="N535" s="289">
        <v>12</v>
      </c>
      <c r="O535" s="289"/>
      <c r="P535" s="289"/>
      <c r="Q535" s="289"/>
      <c r="R535" s="289"/>
      <c r="S535" s="289"/>
      <c r="T535" s="289"/>
      <c r="U535" s="289"/>
      <c r="V535" s="289"/>
      <c r="W535" s="289"/>
      <c r="X535" s="289"/>
      <c r="Y535" s="405">
        <v>0</v>
      </c>
      <c r="Z535" s="405">
        <v>0</v>
      </c>
      <c r="AA535" s="405">
        <v>0</v>
      </c>
      <c r="AB535" s="405">
        <f t="shared" ref="AB535" si="290">AB534</f>
        <v>0</v>
      </c>
      <c r="AC535" s="300"/>
    </row>
    <row r="536" spans="1:29" ht="15.5" hidden="1" outlineLevel="1">
      <c r="A536" s="525"/>
      <c r="B536" s="422"/>
      <c r="C536" s="285"/>
      <c r="D536" s="285"/>
      <c r="E536" s="285"/>
      <c r="F536" s="777"/>
      <c r="G536" s="777"/>
      <c r="H536" s="777"/>
      <c r="I536" s="777"/>
      <c r="J536" s="777"/>
      <c r="K536" s="777"/>
      <c r="L536" s="777"/>
      <c r="M536" s="777"/>
      <c r="N536" s="285"/>
      <c r="O536" s="285"/>
      <c r="P536" s="285"/>
      <c r="Q536" s="777"/>
      <c r="R536" s="777"/>
      <c r="S536" s="777"/>
      <c r="T536" s="777"/>
      <c r="U536" s="777"/>
      <c r="V536" s="777"/>
      <c r="W536" s="777"/>
      <c r="X536" s="777"/>
      <c r="Y536" s="406"/>
      <c r="Z536" s="419"/>
      <c r="AA536" s="419"/>
      <c r="AB536" s="419"/>
      <c r="AC536" s="300"/>
    </row>
    <row r="537" spans="1:29" ht="46.5" hidden="1" outlineLevel="1">
      <c r="A537" s="525">
        <v>42</v>
      </c>
      <c r="B537" s="422" t="s">
        <v>133</v>
      </c>
      <c r="C537" s="285" t="s">
        <v>582</v>
      </c>
      <c r="D537" s="289"/>
      <c r="E537" s="289"/>
      <c r="F537" s="289"/>
      <c r="G537" s="289"/>
      <c r="H537" s="289"/>
      <c r="I537" s="289"/>
      <c r="J537" s="289"/>
      <c r="K537" s="289"/>
      <c r="L537" s="289"/>
      <c r="M537" s="289"/>
      <c r="N537" s="285"/>
      <c r="O537" s="289"/>
      <c r="P537" s="289"/>
      <c r="Q537" s="289"/>
      <c r="R537" s="289"/>
      <c r="S537" s="289"/>
      <c r="T537" s="289"/>
      <c r="U537" s="289"/>
      <c r="V537" s="289"/>
      <c r="W537" s="289"/>
      <c r="X537" s="289"/>
      <c r="Y537" s="420"/>
      <c r="Z537" s="404"/>
      <c r="AA537" s="404"/>
      <c r="AB537" s="404"/>
      <c r="AC537" s="290">
        <f>SUM(Y537:AB537)</f>
        <v>0</v>
      </c>
    </row>
    <row r="538" spans="1:29" ht="15.5" hidden="1" outlineLevel="1">
      <c r="A538" s="525"/>
      <c r="B538" s="425" t="s">
        <v>306</v>
      </c>
      <c r="C538" s="285" t="s">
        <v>575</v>
      </c>
      <c r="D538" s="289"/>
      <c r="E538" s="289"/>
      <c r="F538" s="289"/>
      <c r="G538" s="289"/>
      <c r="H538" s="289"/>
      <c r="I538" s="289"/>
      <c r="J538" s="289"/>
      <c r="K538" s="289"/>
      <c r="L538" s="289"/>
      <c r="M538" s="289"/>
      <c r="N538" s="462"/>
      <c r="O538" s="289"/>
      <c r="P538" s="289"/>
      <c r="Q538" s="289"/>
      <c r="R538" s="289"/>
      <c r="S538" s="289"/>
      <c r="T538" s="289"/>
      <c r="U538" s="289"/>
      <c r="V538" s="289"/>
      <c r="W538" s="289"/>
      <c r="X538" s="289"/>
      <c r="Y538" s="405">
        <v>0</v>
      </c>
      <c r="Z538" s="405">
        <v>0</v>
      </c>
      <c r="AA538" s="405">
        <v>0</v>
      </c>
      <c r="AB538" s="405">
        <f t="shared" ref="AB538" si="291">AB537</f>
        <v>0</v>
      </c>
      <c r="AC538" s="300"/>
    </row>
    <row r="539" spans="1:29" ht="15.5" hidden="1" outlineLevel="1">
      <c r="A539" s="525"/>
      <c r="B539" s="422"/>
      <c r="C539" s="285"/>
      <c r="D539" s="285"/>
      <c r="E539" s="285"/>
      <c r="F539" s="777"/>
      <c r="G539" s="777"/>
      <c r="H539" s="777"/>
      <c r="I539" s="777"/>
      <c r="J539" s="777"/>
      <c r="K539" s="777"/>
      <c r="L539" s="777"/>
      <c r="M539" s="777"/>
      <c r="N539" s="285"/>
      <c r="O539" s="285"/>
      <c r="P539" s="285"/>
      <c r="Q539" s="777"/>
      <c r="R539" s="777"/>
      <c r="S539" s="777"/>
      <c r="T539" s="777"/>
      <c r="U539" s="777"/>
      <c r="V539" s="777"/>
      <c r="W539" s="777"/>
      <c r="X539" s="777"/>
      <c r="Y539" s="406"/>
      <c r="Z539" s="419"/>
      <c r="AA539" s="419"/>
      <c r="AB539" s="419"/>
      <c r="AC539" s="300"/>
    </row>
    <row r="540" spans="1:29" ht="31" hidden="1" outlineLevel="1">
      <c r="A540" s="525">
        <v>43</v>
      </c>
      <c r="B540" s="422" t="s">
        <v>134</v>
      </c>
      <c r="C540" s="285" t="s">
        <v>582</v>
      </c>
      <c r="D540" s="289"/>
      <c r="E540" s="289"/>
      <c r="F540" s="289"/>
      <c r="G540" s="289"/>
      <c r="H540" s="289"/>
      <c r="I540" s="289"/>
      <c r="J540" s="289"/>
      <c r="K540" s="289"/>
      <c r="L540" s="289"/>
      <c r="M540" s="289"/>
      <c r="N540" s="289">
        <v>12</v>
      </c>
      <c r="O540" s="289"/>
      <c r="P540" s="289"/>
      <c r="Q540" s="289"/>
      <c r="R540" s="289"/>
      <c r="S540" s="289"/>
      <c r="T540" s="289"/>
      <c r="U540" s="289"/>
      <c r="V540" s="289"/>
      <c r="W540" s="289"/>
      <c r="X540" s="289"/>
      <c r="Y540" s="420"/>
      <c r="Z540" s="404"/>
      <c r="AA540" s="404"/>
      <c r="AB540" s="404"/>
      <c r="AC540" s="290">
        <f>SUM(Y540:AB540)</f>
        <v>0</v>
      </c>
    </row>
    <row r="541" spans="1:29" ht="15.5" hidden="1" outlineLevel="1">
      <c r="A541" s="525"/>
      <c r="B541" s="425" t="s">
        <v>306</v>
      </c>
      <c r="C541" s="285" t="s">
        <v>575</v>
      </c>
      <c r="D541" s="289"/>
      <c r="E541" s="289"/>
      <c r="F541" s="289"/>
      <c r="G541" s="289"/>
      <c r="H541" s="289"/>
      <c r="I541" s="289"/>
      <c r="J541" s="289"/>
      <c r="K541" s="289"/>
      <c r="L541" s="289"/>
      <c r="M541" s="289"/>
      <c r="N541" s="289">
        <v>12</v>
      </c>
      <c r="O541" s="289"/>
      <c r="P541" s="289"/>
      <c r="Q541" s="289"/>
      <c r="R541" s="289"/>
      <c r="S541" s="289"/>
      <c r="T541" s="289"/>
      <c r="U541" s="289"/>
      <c r="V541" s="289"/>
      <c r="W541" s="289"/>
      <c r="X541" s="289"/>
      <c r="Y541" s="405">
        <v>0</v>
      </c>
      <c r="Z541" s="405">
        <v>0</v>
      </c>
      <c r="AA541" s="405">
        <v>0</v>
      </c>
      <c r="AB541" s="405">
        <f t="shared" ref="AB541" si="292">AB540</f>
        <v>0</v>
      </c>
      <c r="AC541" s="300"/>
    </row>
    <row r="542" spans="1:29" ht="15.5" hidden="1" outlineLevel="1">
      <c r="A542" s="525"/>
      <c r="B542" s="422"/>
      <c r="C542" s="285"/>
      <c r="D542" s="285"/>
      <c r="E542" s="285"/>
      <c r="F542" s="777"/>
      <c r="G542" s="777"/>
      <c r="H542" s="777"/>
      <c r="I542" s="777"/>
      <c r="J542" s="777"/>
      <c r="K542" s="777"/>
      <c r="L542" s="777"/>
      <c r="M542" s="777"/>
      <c r="N542" s="285"/>
      <c r="O542" s="285"/>
      <c r="P542" s="285"/>
      <c r="Q542" s="777"/>
      <c r="R542" s="777"/>
      <c r="S542" s="777"/>
      <c r="T542" s="777"/>
      <c r="U542" s="777"/>
      <c r="V542" s="777"/>
      <c r="W542" s="777"/>
      <c r="X542" s="777"/>
      <c r="Y542" s="406"/>
      <c r="Z542" s="419"/>
      <c r="AA542" s="419"/>
      <c r="AB542" s="419"/>
      <c r="AC542" s="300"/>
    </row>
    <row r="543" spans="1:29" ht="62" hidden="1" outlineLevel="1">
      <c r="A543" s="525">
        <v>44</v>
      </c>
      <c r="B543" s="422" t="s">
        <v>135</v>
      </c>
      <c r="C543" s="285" t="s">
        <v>582</v>
      </c>
      <c r="D543" s="289"/>
      <c r="E543" s="289"/>
      <c r="F543" s="289"/>
      <c r="G543" s="289"/>
      <c r="H543" s="289"/>
      <c r="I543" s="289"/>
      <c r="J543" s="289"/>
      <c r="K543" s="289"/>
      <c r="L543" s="289"/>
      <c r="M543" s="289"/>
      <c r="N543" s="289">
        <v>12</v>
      </c>
      <c r="O543" s="289"/>
      <c r="P543" s="289"/>
      <c r="Q543" s="289"/>
      <c r="R543" s="289"/>
      <c r="S543" s="289"/>
      <c r="T543" s="289"/>
      <c r="U543" s="289"/>
      <c r="V543" s="289"/>
      <c r="W543" s="289"/>
      <c r="X543" s="289"/>
      <c r="Y543" s="420"/>
      <c r="Z543" s="404"/>
      <c r="AA543" s="404"/>
      <c r="AB543" s="404"/>
      <c r="AC543" s="290">
        <f>SUM(Y543:AB543)</f>
        <v>0</v>
      </c>
    </row>
    <row r="544" spans="1:29" ht="15.5" hidden="1" outlineLevel="1">
      <c r="A544" s="525"/>
      <c r="B544" s="425" t="s">
        <v>306</v>
      </c>
      <c r="C544" s="285" t="s">
        <v>575</v>
      </c>
      <c r="D544" s="289"/>
      <c r="E544" s="289"/>
      <c r="F544" s="289"/>
      <c r="G544" s="289"/>
      <c r="H544" s="289"/>
      <c r="I544" s="289"/>
      <c r="J544" s="289"/>
      <c r="K544" s="289"/>
      <c r="L544" s="289"/>
      <c r="M544" s="289"/>
      <c r="N544" s="289">
        <v>12</v>
      </c>
      <c r="O544" s="289"/>
      <c r="P544" s="289"/>
      <c r="Q544" s="289"/>
      <c r="R544" s="289"/>
      <c r="S544" s="289"/>
      <c r="T544" s="289"/>
      <c r="U544" s="289"/>
      <c r="V544" s="289"/>
      <c r="W544" s="289"/>
      <c r="X544" s="289"/>
      <c r="Y544" s="405">
        <v>0</v>
      </c>
      <c r="Z544" s="405">
        <v>0</v>
      </c>
      <c r="AA544" s="405">
        <v>0</v>
      </c>
      <c r="AB544" s="405">
        <f t="shared" ref="AB544" si="293">AB543</f>
        <v>0</v>
      </c>
      <c r="AC544" s="300"/>
    </row>
    <row r="545" spans="1:29" ht="15.5" hidden="1" outlineLevel="1">
      <c r="A545" s="525"/>
      <c r="B545" s="422"/>
      <c r="C545" s="285"/>
      <c r="D545" s="285"/>
      <c r="E545" s="285"/>
      <c r="F545" s="777"/>
      <c r="G545" s="777"/>
      <c r="H545" s="777"/>
      <c r="I545" s="777"/>
      <c r="J545" s="777"/>
      <c r="K545" s="777"/>
      <c r="L545" s="777"/>
      <c r="M545" s="777"/>
      <c r="N545" s="285"/>
      <c r="O545" s="285"/>
      <c r="P545" s="285"/>
      <c r="Q545" s="777"/>
      <c r="R545" s="777"/>
      <c r="S545" s="777"/>
      <c r="T545" s="777"/>
      <c r="U545" s="777"/>
      <c r="V545" s="777"/>
      <c r="W545" s="777"/>
      <c r="X545" s="777"/>
      <c r="Y545" s="406"/>
      <c r="Z545" s="419"/>
      <c r="AA545" s="419"/>
      <c r="AB545" s="419"/>
      <c r="AC545" s="300"/>
    </row>
    <row r="546" spans="1:29" ht="46.5" hidden="1" outlineLevel="1">
      <c r="A546" s="525">
        <v>45</v>
      </c>
      <c r="B546" s="422" t="s">
        <v>136</v>
      </c>
      <c r="C546" s="285" t="s">
        <v>582</v>
      </c>
      <c r="D546" s="289"/>
      <c r="E546" s="289"/>
      <c r="F546" s="289"/>
      <c r="G546" s="289"/>
      <c r="H546" s="289"/>
      <c r="I546" s="289"/>
      <c r="J546" s="289"/>
      <c r="K546" s="289"/>
      <c r="L546" s="289"/>
      <c r="M546" s="289"/>
      <c r="N546" s="289">
        <v>12</v>
      </c>
      <c r="O546" s="289"/>
      <c r="P546" s="289"/>
      <c r="Q546" s="289"/>
      <c r="R546" s="289"/>
      <c r="S546" s="289"/>
      <c r="T546" s="289"/>
      <c r="U546" s="289"/>
      <c r="V546" s="289"/>
      <c r="W546" s="289"/>
      <c r="X546" s="289"/>
      <c r="Y546" s="420"/>
      <c r="Z546" s="404"/>
      <c r="AA546" s="404"/>
      <c r="AB546" s="404"/>
      <c r="AC546" s="290">
        <f>SUM(Y546:AB546)</f>
        <v>0</v>
      </c>
    </row>
    <row r="547" spans="1:29" ht="15.5" hidden="1" outlineLevel="1">
      <c r="A547" s="525"/>
      <c r="B547" s="425" t="s">
        <v>306</v>
      </c>
      <c r="C547" s="285" t="s">
        <v>575</v>
      </c>
      <c r="D547" s="289"/>
      <c r="E547" s="289"/>
      <c r="F547" s="289"/>
      <c r="G547" s="289"/>
      <c r="H547" s="289"/>
      <c r="I547" s="289"/>
      <c r="J547" s="289"/>
      <c r="K547" s="289"/>
      <c r="L547" s="289"/>
      <c r="M547" s="289"/>
      <c r="N547" s="289">
        <v>12</v>
      </c>
      <c r="O547" s="289"/>
      <c r="P547" s="289"/>
      <c r="Q547" s="289"/>
      <c r="R547" s="289"/>
      <c r="S547" s="289"/>
      <c r="T547" s="289"/>
      <c r="U547" s="289"/>
      <c r="V547" s="289"/>
      <c r="W547" s="289"/>
      <c r="X547" s="289"/>
      <c r="Y547" s="405">
        <v>0</v>
      </c>
      <c r="Z547" s="405">
        <v>0</v>
      </c>
      <c r="AA547" s="405">
        <v>0</v>
      </c>
      <c r="AB547" s="405">
        <f t="shared" ref="AB547" si="294">AB546</f>
        <v>0</v>
      </c>
      <c r="AC547" s="300"/>
    </row>
    <row r="548" spans="1:29" ht="15.5" hidden="1" outlineLevel="1">
      <c r="A548" s="525"/>
      <c r="B548" s="422"/>
      <c r="C548" s="285"/>
      <c r="D548" s="285"/>
      <c r="E548" s="285"/>
      <c r="F548" s="777"/>
      <c r="G548" s="777"/>
      <c r="H548" s="777"/>
      <c r="I548" s="777"/>
      <c r="J548" s="777"/>
      <c r="K548" s="777"/>
      <c r="L548" s="777"/>
      <c r="M548" s="777"/>
      <c r="N548" s="285"/>
      <c r="O548" s="285"/>
      <c r="P548" s="285"/>
      <c r="Q548" s="777"/>
      <c r="R548" s="777"/>
      <c r="S548" s="777"/>
      <c r="T548" s="777"/>
      <c r="U548" s="777"/>
      <c r="V548" s="777"/>
      <c r="W548" s="777"/>
      <c r="X548" s="777"/>
      <c r="Y548" s="406"/>
      <c r="Z548" s="419"/>
      <c r="AA548" s="419"/>
      <c r="AB548" s="419"/>
      <c r="AC548" s="300"/>
    </row>
    <row r="549" spans="1:29" ht="46.5" hidden="1" outlineLevel="1">
      <c r="A549" s="525">
        <v>46</v>
      </c>
      <c r="B549" s="422" t="s">
        <v>137</v>
      </c>
      <c r="C549" s="285" t="s">
        <v>582</v>
      </c>
      <c r="D549" s="289"/>
      <c r="E549" s="289"/>
      <c r="F549" s="289"/>
      <c r="G549" s="289"/>
      <c r="H549" s="289"/>
      <c r="I549" s="289"/>
      <c r="J549" s="289"/>
      <c r="K549" s="289"/>
      <c r="L549" s="289"/>
      <c r="M549" s="289"/>
      <c r="N549" s="289">
        <v>12</v>
      </c>
      <c r="O549" s="289"/>
      <c r="P549" s="289"/>
      <c r="Q549" s="289"/>
      <c r="R549" s="289"/>
      <c r="S549" s="289"/>
      <c r="T549" s="289"/>
      <c r="U549" s="289"/>
      <c r="V549" s="289"/>
      <c r="W549" s="289"/>
      <c r="X549" s="289"/>
      <c r="Y549" s="420"/>
      <c r="Z549" s="404"/>
      <c r="AA549" s="404"/>
      <c r="AB549" s="404"/>
      <c r="AC549" s="290">
        <f>SUM(Y549:AB549)</f>
        <v>0</v>
      </c>
    </row>
    <row r="550" spans="1:29" ht="15.5" hidden="1" outlineLevel="1">
      <c r="A550" s="525"/>
      <c r="B550" s="425" t="s">
        <v>306</v>
      </c>
      <c r="C550" s="285" t="s">
        <v>575</v>
      </c>
      <c r="D550" s="289"/>
      <c r="E550" s="289"/>
      <c r="F550" s="289"/>
      <c r="G550" s="289"/>
      <c r="H550" s="289"/>
      <c r="I550" s="289"/>
      <c r="J550" s="289"/>
      <c r="K550" s="289"/>
      <c r="L550" s="289"/>
      <c r="M550" s="289"/>
      <c r="N550" s="289">
        <v>12</v>
      </c>
      <c r="O550" s="289"/>
      <c r="P550" s="289"/>
      <c r="Q550" s="289"/>
      <c r="R550" s="289"/>
      <c r="S550" s="289"/>
      <c r="T550" s="289"/>
      <c r="U550" s="289"/>
      <c r="V550" s="289"/>
      <c r="W550" s="289"/>
      <c r="X550" s="289"/>
      <c r="Y550" s="405">
        <v>0</v>
      </c>
      <c r="Z550" s="405">
        <v>0</v>
      </c>
      <c r="AA550" s="405">
        <v>0</v>
      </c>
      <c r="AB550" s="405">
        <f t="shared" ref="AB550" si="295">AB549</f>
        <v>0</v>
      </c>
      <c r="AC550" s="300"/>
    </row>
    <row r="551" spans="1:29" ht="15.5" hidden="1" outlineLevel="1">
      <c r="A551" s="525"/>
      <c r="B551" s="422"/>
      <c r="C551" s="285"/>
      <c r="D551" s="285"/>
      <c r="E551" s="285"/>
      <c r="F551" s="777"/>
      <c r="G551" s="777"/>
      <c r="H551" s="777"/>
      <c r="I551" s="777"/>
      <c r="J551" s="777"/>
      <c r="K551" s="777"/>
      <c r="L551" s="777"/>
      <c r="M551" s="777"/>
      <c r="N551" s="285"/>
      <c r="O551" s="285"/>
      <c r="P551" s="285"/>
      <c r="Q551" s="777"/>
      <c r="R551" s="777"/>
      <c r="S551" s="777"/>
      <c r="T551" s="777"/>
      <c r="U551" s="777"/>
      <c r="V551" s="777"/>
      <c r="W551" s="777"/>
      <c r="X551" s="777"/>
      <c r="Y551" s="406"/>
      <c r="Z551" s="419"/>
      <c r="AA551" s="419"/>
      <c r="AB551" s="419"/>
      <c r="AC551" s="300"/>
    </row>
    <row r="552" spans="1:29" ht="46.5" hidden="1" outlineLevel="1">
      <c r="A552" s="525">
        <v>47</v>
      </c>
      <c r="B552" s="422" t="s">
        <v>138</v>
      </c>
      <c r="C552" s="285" t="s">
        <v>582</v>
      </c>
      <c r="D552" s="289"/>
      <c r="E552" s="289"/>
      <c r="F552" s="289"/>
      <c r="G552" s="289"/>
      <c r="H552" s="289"/>
      <c r="I552" s="289"/>
      <c r="J552" s="289"/>
      <c r="K552" s="289"/>
      <c r="L552" s="289"/>
      <c r="M552" s="289"/>
      <c r="N552" s="289">
        <v>12</v>
      </c>
      <c r="O552" s="289"/>
      <c r="P552" s="289"/>
      <c r="Q552" s="289"/>
      <c r="R552" s="289"/>
      <c r="S552" s="289"/>
      <c r="T552" s="289"/>
      <c r="U552" s="289"/>
      <c r="V552" s="289"/>
      <c r="W552" s="289"/>
      <c r="X552" s="289"/>
      <c r="Y552" s="420"/>
      <c r="Z552" s="404"/>
      <c r="AA552" s="404"/>
      <c r="AB552" s="404"/>
      <c r="AC552" s="290">
        <f>SUM(Y552:AB552)</f>
        <v>0</v>
      </c>
    </row>
    <row r="553" spans="1:29" ht="15.5" hidden="1" outlineLevel="1">
      <c r="A553" s="525"/>
      <c r="B553" s="425" t="s">
        <v>306</v>
      </c>
      <c r="C553" s="285" t="s">
        <v>575</v>
      </c>
      <c r="D553" s="289"/>
      <c r="E553" s="289"/>
      <c r="F553" s="289"/>
      <c r="G553" s="289"/>
      <c r="H553" s="289"/>
      <c r="I553" s="289"/>
      <c r="J553" s="289"/>
      <c r="K553" s="289"/>
      <c r="L553" s="289"/>
      <c r="M553" s="289"/>
      <c r="N553" s="289">
        <v>12</v>
      </c>
      <c r="O553" s="289"/>
      <c r="P553" s="289"/>
      <c r="Q553" s="289"/>
      <c r="R553" s="289"/>
      <c r="S553" s="289"/>
      <c r="T553" s="289"/>
      <c r="U553" s="289"/>
      <c r="V553" s="289"/>
      <c r="W553" s="289"/>
      <c r="X553" s="289"/>
      <c r="Y553" s="405">
        <v>0</v>
      </c>
      <c r="Z553" s="405">
        <v>0</v>
      </c>
      <c r="AA553" s="405">
        <v>0</v>
      </c>
      <c r="AB553" s="405">
        <f t="shared" ref="AB553" si="296">AB552</f>
        <v>0</v>
      </c>
      <c r="AC553" s="300"/>
    </row>
    <row r="554" spans="1:29" ht="15.5" hidden="1" outlineLevel="1">
      <c r="A554" s="525"/>
      <c r="B554" s="422"/>
      <c r="C554" s="285"/>
      <c r="D554" s="285"/>
      <c r="E554" s="285"/>
      <c r="F554" s="777"/>
      <c r="G554" s="777"/>
      <c r="H554" s="777"/>
      <c r="I554" s="777"/>
      <c r="J554" s="777"/>
      <c r="K554" s="777"/>
      <c r="L554" s="777"/>
      <c r="M554" s="777"/>
      <c r="N554" s="285"/>
      <c r="O554" s="285"/>
      <c r="P554" s="285"/>
      <c r="Q554" s="777"/>
      <c r="R554" s="777"/>
      <c r="S554" s="777"/>
      <c r="T554" s="777"/>
      <c r="U554" s="777"/>
      <c r="V554" s="777"/>
      <c r="W554" s="777"/>
      <c r="X554" s="777"/>
      <c r="Y554" s="406"/>
      <c r="Z554" s="419"/>
      <c r="AA554" s="419"/>
      <c r="AB554" s="419"/>
      <c r="AC554" s="300"/>
    </row>
    <row r="555" spans="1:29" ht="46.5" hidden="1" outlineLevel="1">
      <c r="A555" s="525">
        <v>48</v>
      </c>
      <c r="B555" s="422" t="s">
        <v>139</v>
      </c>
      <c r="C555" s="285" t="s">
        <v>582</v>
      </c>
      <c r="D555" s="289"/>
      <c r="E555" s="289"/>
      <c r="F555" s="289"/>
      <c r="G555" s="289"/>
      <c r="H555" s="289"/>
      <c r="I555" s="289"/>
      <c r="J555" s="289"/>
      <c r="K555" s="289"/>
      <c r="L555" s="289"/>
      <c r="M555" s="289"/>
      <c r="N555" s="289">
        <v>12</v>
      </c>
      <c r="O555" s="289"/>
      <c r="P555" s="289"/>
      <c r="Q555" s="289"/>
      <c r="R555" s="289"/>
      <c r="S555" s="289"/>
      <c r="T555" s="289"/>
      <c r="U555" s="289"/>
      <c r="V555" s="289"/>
      <c r="W555" s="289"/>
      <c r="X555" s="289"/>
      <c r="Y555" s="420"/>
      <c r="Z555" s="404"/>
      <c r="AA555" s="404"/>
      <c r="AB555" s="404"/>
      <c r="AC555" s="290">
        <f>SUM(Y555:AB555)</f>
        <v>0</v>
      </c>
    </row>
    <row r="556" spans="1:29" ht="15.5" hidden="1" outlineLevel="1">
      <c r="A556" s="525"/>
      <c r="B556" s="425" t="s">
        <v>306</v>
      </c>
      <c r="C556" s="285" t="s">
        <v>575</v>
      </c>
      <c r="D556" s="289"/>
      <c r="E556" s="289"/>
      <c r="F556" s="289"/>
      <c r="G556" s="289"/>
      <c r="H556" s="289"/>
      <c r="I556" s="289"/>
      <c r="J556" s="289"/>
      <c r="K556" s="289"/>
      <c r="L556" s="289"/>
      <c r="M556" s="289"/>
      <c r="N556" s="289">
        <v>12</v>
      </c>
      <c r="O556" s="289"/>
      <c r="P556" s="289"/>
      <c r="Q556" s="289"/>
      <c r="R556" s="289"/>
      <c r="S556" s="289"/>
      <c r="T556" s="289"/>
      <c r="U556" s="289"/>
      <c r="V556" s="289"/>
      <c r="W556" s="289"/>
      <c r="X556" s="289"/>
      <c r="Y556" s="405">
        <v>0</v>
      </c>
      <c r="Z556" s="405">
        <v>0</v>
      </c>
      <c r="AA556" s="405">
        <v>0</v>
      </c>
      <c r="AB556" s="405">
        <f t="shared" ref="AB556" si="297">AB555</f>
        <v>0</v>
      </c>
      <c r="AC556" s="300"/>
    </row>
    <row r="557" spans="1:29" ht="15.5" outlineLevel="1">
      <c r="A557" s="525"/>
      <c r="B557" s="422"/>
      <c r="C557" s="285"/>
      <c r="D557" s="285"/>
      <c r="E557" s="285"/>
      <c r="F557" s="777"/>
      <c r="G557" s="777"/>
      <c r="H557" s="777"/>
      <c r="I557" s="777"/>
      <c r="J557" s="777"/>
      <c r="K557" s="777"/>
      <c r="L557" s="777"/>
      <c r="M557" s="777"/>
      <c r="N557" s="285"/>
      <c r="O557" s="285"/>
      <c r="P557" s="285"/>
      <c r="Q557" s="777"/>
      <c r="R557" s="777"/>
      <c r="S557" s="777"/>
      <c r="T557" s="777"/>
      <c r="U557" s="777"/>
      <c r="V557" s="777"/>
      <c r="W557" s="777"/>
      <c r="X557" s="777"/>
      <c r="Y557" s="406"/>
      <c r="Z557" s="419"/>
      <c r="AA557" s="419"/>
      <c r="AB557" s="419"/>
      <c r="AC557" s="300"/>
    </row>
    <row r="558" spans="1:29" ht="46.5" outlineLevel="1">
      <c r="A558" s="525">
        <v>49</v>
      </c>
      <c r="B558" s="422" t="s">
        <v>140</v>
      </c>
      <c r="C558" s="285" t="s">
        <v>582</v>
      </c>
      <c r="D558" s="289"/>
      <c r="E558" s="289"/>
      <c r="F558" s="289">
        <v>672</v>
      </c>
      <c r="G558" s="289"/>
      <c r="H558" s="289"/>
      <c r="I558" s="289"/>
      <c r="J558" s="289"/>
      <c r="K558" s="289"/>
      <c r="L558" s="289"/>
      <c r="M558" s="289"/>
      <c r="N558" s="289">
        <v>12</v>
      </c>
      <c r="O558" s="289"/>
      <c r="P558" s="289"/>
      <c r="Q558" s="289">
        <v>0</v>
      </c>
      <c r="R558" s="289"/>
      <c r="S558" s="289"/>
      <c r="T558" s="289"/>
      <c r="U558" s="289"/>
      <c r="V558" s="289"/>
      <c r="W558" s="289"/>
      <c r="X558" s="289"/>
      <c r="Y558" s="763">
        <v>1</v>
      </c>
      <c r="Z558" s="404"/>
      <c r="AA558" s="404"/>
      <c r="AB558" s="404"/>
      <c r="AC558" s="290">
        <f>SUM(Y558:AB558)</f>
        <v>1</v>
      </c>
    </row>
    <row r="559" spans="1:29" ht="15.5" outlineLevel="1">
      <c r="A559" s="525"/>
      <c r="B559" s="425" t="s">
        <v>306</v>
      </c>
      <c r="C559" s="285" t="s">
        <v>575</v>
      </c>
      <c r="D559" s="289"/>
      <c r="E559" s="289"/>
      <c r="F559" s="289" t="s">
        <v>787</v>
      </c>
      <c r="G559" s="289"/>
      <c r="H559" s="289"/>
      <c r="I559" s="289"/>
      <c r="J559" s="289"/>
      <c r="K559" s="289"/>
      <c r="L559" s="289"/>
      <c r="M559" s="289"/>
      <c r="N559" s="289">
        <v>12</v>
      </c>
      <c r="O559" s="289"/>
      <c r="P559" s="289"/>
      <c r="Q559" s="289" t="s">
        <v>787</v>
      </c>
      <c r="R559" s="289"/>
      <c r="S559" s="289"/>
      <c r="T559" s="289"/>
      <c r="U559" s="289"/>
      <c r="V559" s="289"/>
      <c r="W559" s="289"/>
      <c r="X559" s="289"/>
      <c r="Y559" s="405">
        <v>1</v>
      </c>
      <c r="Z559" s="405">
        <v>0</v>
      </c>
      <c r="AA559" s="405">
        <v>0</v>
      </c>
      <c r="AB559" s="405">
        <f t="shared" ref="AB559" si="298">AB558</f>
        <v>0</v>
      </c>
      <c r="AC559" s="300"/>
    </row>
    <row r="560" spans="1:29" ht="15.5" outlineLevel="1">
      <c r="A560" s="525"/>
      <c r="B560" s="425"/>
      <c r="C560" s="299"/>
      <c r="D560" s="285"/>
      <c r="E560" s="285"/>
      <c r="F560" s="285"/>
      <c r="G560" s="285"/>
      <c r="H560" s="285"/>
      <c r="I560" s="285"/>
      <c r="J560" s="285"/>
      <c r="K560" s="285"/>
      <c r="L560" s="285"/>
      <c r="M560" s="285"/>
      <c r="N560" s="285"/>
      <c r="O560" s="285"/>
      <c r="P560" s="285"/>
      <c r="Q560" s="285"/>
      <c r="R560" s="285"/>
      <c r="S560" s="285"/>
      <c r="T560" s="285"/>
      <c r="U560" s="285"/>
      <c r="V560" s="285"/>
      <c r="W560" s="285"/>
      <c r="X560" s="285"/>
      <c r="Y560" s="295"/>
      <c r="Z560" s="295"/>
      <c r="AA560" s="295"/>
      <c r="AB560" s="295"/>
      <c r="AC560" s="300"/>
    </row>
    <row r="561" spans="2:29" ht="15.5">
      <c r="B561" s="321" t="s">
        <v>290</v>
      </c>
      <c r="C561" s="323"/>
      <c r="D561" s="323">
        <f>SUM(D404:D559)</f>
        <v>0</v>
      </c>
      <c r="E561" s="323">
        <f t="shared" ref="E561:M561" si="299">SUM(E404:E559)</f>
        <v>0</v>
      </c>
      <c r="F561" s="323">
        <f t="shared" si="299"/>
        <v>6073578</v>
      </c>
      <c r="G561" s="323">
        <f t="shared" si="299"/>
        <v>0</v>
      </c>
      <c r="H561" s="323">
        <f t="shared" si="299"/>
        <v>0</v>
      </c>
      <c r="I561" s="323">
        <f t="shared" si="299"/>
        <v>0</v>
      </c>
      <c r="J561" s="323">
        <f t="shared" si="299"/>
        <v>0</v>
      </c>
      <c r="K561" s="323">
        <f t="shared" si="299"/>
        <v>0</v>
      </c>
      <c r="L561" s="323">
        <f t="shared" si="299"/>
        <v>0</v>
      </c>
      <c r="M561" s="323">
        <f t="shared" si="299"/>
        <v>0</v>
      </c>
      <c r="N561" s="323"/>
      <c r="O561" s="323">
        <f>SUM(O404:O559)</f>
        <v>0</v>
      </c>
      <c r="P561" s="323">
        <f t="shared" ref="P561:X561" si="300">SUM(P404:P559)</f>
        <v>0</v>
      </c>
      <c r="Q561" s="323">
        <f t="shared" si="300"/>
        <v>826</v>
      </c>
      <c r="R561" s="323">
        <f t="shared" si="300"/>
        <v>0</v>
      </c>
      <c r="S561" s="323">
        <f t="shared" si="300"/>
        <v>0</v>
      </c>
      <c r="T561" s="323">
        <f t="shared" si="300"/>
        <v>0</v>
      </c>
      <c r="U561" s="323">
        <f t="shared" si="300"/>
        <v>0</v>
      </c>
      <c r="V561" s="323">
        <f t="shared" si="300"/>
        <v>0</v>
      </c>
      <c r="W561" s="323">
        <f t="shared" si="300"/>
        <v>0</v>
      </c>
      <c r="X561" s="323">
        <f t="shared" si="300"/>
        <v>0</v>
      </c>
      <c r="Y561" s="323">
        <f>IF(Y402="kWh",SUMPRODUCT(D404:D559,Y404:Y559))</f>
        <v>0</v>
      </c>
      <c r="Z561" s="323">
        <f>IF(Z402="kWh",SUMPRODUCT(D404:D559,Z404:Z559))</f>
        <v>0</v>
      </c>
      <c r="AA561" s="323">
        <f>IF(AA402="kw",SUMPRODUCT(N404:N559,O404:O559,AA404:AA559),SUMPRODUCT(D404:D559,AA404:AA559))</f>
        <v>0</v>
      </c>
      <c r="AB561" s="323">
        <f>IF(AB402="kw",SUMPRODUCT(N404:N559,O404:O559,AB404:AB559),SUMPRODUCT(D404:D559,AB404:AB559))</f>
        <v>0</v>
      </c>
      <c r="AC561" s="324"/>
    </row>
    <row r="562" spans="2:29" ht="15.5">
      <c r="B562" s="385" t="s">
        <v>291</v>
      </c>
      <c r="C562" s="386"/>
      <c r="D562" s="386"/>
      <c r="E562" s="386"/>
      <c r="F562" s="386"/>
      <c r="G562" s="386"/>
      <c r="H562" s="386"/>
      <c r="I562" s="386"/>
      <c r="J562" s="386"/>
      <c r="K562" s="386"/>
      <c r="L562" s="386"/>
      <c r="M562" s="386"/>
      <c r="N562" s="386"/>
      <c r="O562" s="386"/>
      <c r="P562" s="386"/>
      <c r="Q562" s="386"/>
      <c r="R562" s="386"/>
      <c r="S562" s="386"/>
      <c r="T562" s="386"/>
      <c r="U562" s="386"/>
      <c r="V562" s="386"/>
      <c r="W562" s="386"/>
      <c r="X562" s="386"/>
      <c r="Y562" s="386">
        <f>HLOOKUP(Y218,'2. LRAMVA Threshold'!$B$42:$L$53,9,FALSE)</f>
        <v>0</v>
      </c>
      <c r="Z562" s="386">
        <f>HLOOKUP(Z218,'2. LRAMVA Threshold'!$B$42:$L$53,9,FALSE)</f>
        <v>0</v>
      </c>
      <c r="AA562" s="386">
        <f>HLOOKUP(AA218,'2. LRAMVA Threshold'!$B$42:$L$53,9,FALSE)</f>
        <v>0</v>
      </c>
      <c r="AB562" s="386">
        <f>HLOOKUP(AB218,'2. LRAMVA Threshold'!$B$42:$L$53,9,FALSE)</f>
        <v>0</v>
      </c>
      <c r="AC562" s="387"/>
    </row>
    <row r="563" spans="2:29" ht="15.5">
      <c r="B563" s="388"/>
      <c r="C563" s="426"/>
      <c r="D563" s="427"/>
      <c r="E563" s="427"/>
      <c r="F563" s="427"/>
      <c r="G563" s="427"/>
      <c r="H563" s="427"/>
      <c r="I563" s="427"/>
      <c r="J563" s="427"/>
      <c r="K563" s="427"/>
      <c r="L563" s="427"/>
      <c r="M563" s="427"/>
      <c r="N563" s="427"/>
      <c r="O563" s="428"/>
      <c r="P563" s="427"/>
      <c r="Q563" s="427"/>
      <c r="R563" s="427"/>
      <c r="S563" s="429"/>
      <c r="T563" s="429"/>
      <c r="U563" s="429"/>
      <c r="V563" s="429"/>
      <c r="W563" s="427"/>
      <c r="X563" s="427"/>
      <c r="Y563" s="430"/>
      <c r="Z563" s="430"/>
      <c r="AA563" s="430"/>
      <c r="AB563" s="430"/>
      <c r="AC563" s="394"/>
    </row>
    <row r="564" spans="2:29" ht="15.5">
      <c r="B564" s="318" t="s">
        <v>292</v>
      </c>
      <c r="C564" s="332"/>
      <c r="D564" s="332"/>
      <c r="E564" s="370"/>
      <c r="F564" s="370"/>
      <c r="G564" s="370"/>
      <c r="H564" s="370"/>
      <c r="I564" s="370"/>
      <c r="J564" s="370"/>
      <c r="K564" s="370"/>
      <c r="L564" s="370"/>
      <c r="M564" s="370"/>
      <c r="N564" s="370"/>
      <c r="O564" s="285"/>
      <c r="P564" s="334"/>
      <c r="Q564" s="334"/>
      <c r="R564" s="334"/>
      <c r="S564" s="333"/>
      <c r="T564" s="333"/>
      <c r="U564" s="333"/>
      <c r="V564" s="333"/>
      <c r="W564" s="334"/>
      <c r="X564" s="334"/>
      <c r="Y564" s="335">
        <f>HLOOKUP(Y$35,'3.  Distribution Rates'!$C$122:$P$133,9,FALSE)</f>
        <v>1.24E-2</v>
      </c>
      <c r="Z564" s="335">
        <f>HLOOKUP(Z$35,'3.  Distribution Rates'!$C$122:$P$133,9,FALSE)</f>
        <v>1.66E-2</v>
      </c>
      <c r="AA564" s="335">
        <f>HLOOKUP(AA$35,'3.  Distribution Rates'!$C$122:$P$133,9,FALSE)</f>
        <v>3.2425999999999999</v>
      </c>
      <c r="AB564" s="335">
        <f>HLOOKUP(AB$35,'3.  Distribution Rates'!$C$122:$P$133,9,FALSE)</f>
        <v>8.8894000000000002</v>
      </c>
      <c r="AC564" s="435"/>
    </row>
    <row r="565" spans="2:29" ht="15.5">
      <c r="B565" s="318" t="s">
        <v>293</v>
      </c>
      <c r="C565" s="339"/>
      <c r="D565" s="303"/>
      <c r="E565" s="273"/>
      <c r="F565" s="273"/>
      <c r="G565" s="273"/>
      <c r="H565" s="273"/>
      <c r="I565" s="273"/>
      <c r="J565" s="273"/>
      <c r="K565" s="273"/>
      <c r="L565" s="273"/>
      <c r="M565" s="273"/>
      <c r="N565" s="273"/>
      <c r="O565" s="285"/>
      <c r="P565" s="273"/>
      <c r="Q565" s="273"/>
      <c r="R565" s="273"/>
      <c r="S565" s="303"/>
      <c r="T565" s="303"/>
      <c r="U565" s="303"/>
      <c r="V565" s="303"/>
      <c r="W565" s="273"/>
      <c r="X565" s="273"/>
      <c r="Y565" s="372">
        <f>'4.  2011-2014 LRAM'!Y140*Y564</f>
        <v>0</v>
      </c>
      <c r="Z565" s="372">
        <f>'4.  2011-2014 LRAM'!Z140*Z564</f>
        <v>0</v>
      </c>
      <c r="AA565" s="372">
        <f>'4.  2011-2014 LRAM'!AA140*AA564</f>
        <v>0</v>
      </c>
      <c r="AB565" s="372">
        <f>'4.  2011-2014 LRAM'!AB140*AB564</f>
        <v>0</v>
      </c>
      <c r="AC565" s="617">
        <f t="shared" ref="AC565:AC571" si="301">SUM(Y565:AB565)</f>
        <v>0</v>
      </c>
    </row>
    <row r="566" spans="2:29" ht="15.5">
      <c r="B566" s="318" t="s">
        <v>294</v>
      </c>
      <c r="C566" s="339"/>
      <c r="D566" s="303"/>
      <c r="E566" s="273"/>
      <c r="F566" s="273"/>
      <c r="G566" s="273"/>
      <c r="H566" s="273"/>
      <c r="I566" s="273"/>
      <c r="J566" s="273"/>
      <c r="K566" s="273"/>
      <c r="L566" s="273"/>
      <c r="M566" s="273"/>
      <c r="N566" s="273"/>
      <c r="O566" s="285"/>
      <c r="P566" s="273"/>
      <c r="Q566" s="273"/>
      <c r="R566" s="273"/>
      <c r="S566" s="303"/>
      <c r="T566" s="303"/>
      <c r="U566" s="303"/>
      <c r="V566" s="303"/>
      <c r="W566" s="273"/>
      <c r="X566" s="273"/>
      <c r="Y566" s="372">
        <f>'4.  2011-2014 LRAM'!Y269*Y564</f>
        <v>0</v>
      </c>
      <c r="Z566" s="372">
        <f>'4.  2011-2014 LRAM'!Z269*Z564</f>
        <v>0</v>
      </c>
      <c r="AA566" s="372">
        <f>'4.  2011-2014 LRAM'!AA269*AA564</f>
        <v>0</v>
      </c>
      <c r="AB566" s="372">
        <f>'4.  2011-2014 LRAM'!AB269*AB564</f>
        <v>0</v>
      </c>
      <c r="AC566" s="617">
        <f t="shared" si="301"/>
        <v>0</v>
      </c>
    </row>
    <row r="567" spans="2:29" ht="15.5">
      <c r="B567" s="318" t="s">
        <v>295</v>
      </c>
      <c r="C567" s="339"/>
      <c r="D567" s="303"/>
      <c r="E567" s="273"/>
      <c r="F567" s="273"/>
      <c r="G567" s="273"/>
      <c r="H567" s="273"/>
      <c r="I567" s="273"/>
      <c r="J567" s="273"/>
      <c r="K567" s="273"/>
      <c r="L567" s="273"/>
      <c r="M567" s="273"/>
      <c r="N567" s="273"/>
      <c r="O567" s="285"/>
      <c r="P567" s="273"/>
      <c r="Q567" s="273"/>
      <c r="R567" s="273"/>
      <c r="S567" s="303"/>
      <c r="T567" s="303"/>
      <c r="U567" s="303"/>
      <c r="V567" s="303"/>
      <c r="W567" s="273"/>
      <c r="X567" s="273"/>
      <c r="Y567" s="372">
        <f>'4.  2011-2014 LRAM'!Y398*Y564</f>
        <v>0</v>
      </c>
      <c r="Z567" s="372">
        <f>'4.  2011-2014 LRAM'!Z398*Z564</f>
        <v>0</v>
      </c>
      <c r="AA567" s="372">
        <f>'4.  2011-2014 LRAM'!AA398*AA564</f>
        <v>0</v>
      </c>
      <c r="AB567" s="372">
        <f>'4.  2011-2014 LRAM'!AB398*AB564</f>
        <v>0</v>
      </c>
      <c r="AC567" s="617">
        <f t="shared" si="301"/>
        <v>0</v>
      </c>
    </row>
    <row r="568" spans="2:29" ht="15.5">
      <c r="B568" s="318" t="s">
        <v>296</v>
      </c>
      <c r="C568" s="339"/>
      <c r="D568" s="303"/>
      <c r="E568" s="273"/>
      <c r="F568" s="273"/>
      <c r="G568" s="273"/>
      <c r="H568" s="273"/>
      <c r="I568" s="273"/>
      <c r="J568" s="273"/>
      <c r="K568" s="273"/>
      <c r="L568" s="273"/>
      <c r="M568" s="273"/>
      <c r="N568" s="273"/>
      <c r="O568" s="285"/>
      <c r="P568" s="273"/>
      <c r="Q568" s="273"/>
      <c r="R568" s="273"/>
      <c r="S568" s="303"/>
      <c r="T568" s="303"/>
      <c r="U568" s="303"/>
      <c r="V568" s="303"/>
      <c r="W568" s="273"/>
      <c r="X568" s="273"/>
      <c r="Y568" s="372">
        <f>'4.  2011-2014 LRAM'!Y528*Y564</f>
        <v>0</v>
      </c>
      <c r="Z568" s="372">
        <f>'4.  2011-2014 LRAM'!Z528*Z564</f>
        <v>0</v>
      </c>
      <c r="AA568" s="372">
        <f>'4.  2011-2014 LRAM'!AA528*AA564</f>
        <v>0</v>
      </c>
      <c r="AB568" s="372">
        <f>'4.  2011-2014 LRAM'!AB528*AB564</f>
        <v>0</v>
      </c>
      <c r="AC568" s="617">
        <f t="shared" si="301"/>
        <v>0</v>
      </c>
    </row>
    <row r="569" spans="2:29" ht="15.5">
      <c r="B569" s="318" t="s">
        <v>297</v>
      </c>
      <c r="C569" s="339"/>
      <c r="D569" s="303"/>
      <c r="E569" s="273"/>
      <c r="F569" s="273"/>
      <c r="G569" s="273"/>
      <c r="H569" s="273"/>
      <c r="I569" s="273"/>
      <c r="J569" s="273"/>
      <c r="K569" s="273"/>
      <c r="L569" s="273"/>
      <c r="M569" s="273"/>
      <c r="N569" s="273"/>
      <c r="O569" s="285"/>
      <c r="P569" s="273"/>
      <c r="Q569" s="273"/>
      <c r="R569" s="273"/>
      <c r="S569" s="303"/>
      <c r="T569" s="303"/>
      <c r="U569" s="303"/>
      <c r="V569" s="303"/>
      <c r="W569" s="273"/>
      <c r="X569" s="273"/>
      <c r="Y569" s="372">
        <f t="shared" ref="Y569:AA569" si="302">Y209*Y564</f>
        <v>0</v>
      </c>
      <c r="Z569" s="372">
        <f t="shared" si="302"/>
        <v>0</v>
      </c>
      <c r="AA569" s="372">
        <f t="shared" si="302"/>
        <v>0</v>
      </c>
      <c r="AB569" s="372">
        <f>AB209*AB564</f>
        <v>0</v>
      </c>
      <c r="AC569" s="617">
        <f t="shared" si="301"/>
        <v>0</v>
      </c>
    </row>
    <row r="570" spans="2:29" ht="15.5">
      <c r="B570" s="318" t="s">
        <v>298</v>
      </c>
      <c r="C570" s="339"/>
      <c r="D570" s="303"/>
      <c r="E570" s="273"/>
      <c r="F570" s="273"/>
      <c r="G570" s="273"/>
      <c r="H570" s="273"/>
      <c r="I570" s="273"/>
      <c r="J570" s="273"/>
      <c r="K570" s="273"/>
      <c r="L570" s="273"/>
      <c r="M570" s="273"/>
      <c r="N570" s="273"/>
      <c r="O570" s="285"/>
      <c r="P570" s="273"/>
      <c r="Q570" s="273"/>
      <c r="R570" s="273"/>
      <c r="S570" s="303"/>
      <c r="T570" s="303"/>
      <c r="U570" s="303"/>
      <c r="V570" s="303"/>
      <c r="W570" s="273"/>
      <c r="X570" s="273"/>
      <c r="Y570" s="372">
        <f>Y392*Y564</f>
        <v>0</v>
      </c>
      <c r="Z570" s="372">
        <f>Z392*Z564</f>
        <v>0</v>
      </c>
      <c r="AA570" s="372">
        <f t="shared" ref="AA570" si="303">AA392*AA564</f>
        <v>0</v>
      </c>
      <c r="AB570" s="372">
        <f>AB392*AB564</f>
        <v>0</v>
      </c>
      <c r="AC570" s="617">
        <f t="shared" si="301"/>
        <v>0</v>
      </c>
    </row>
    <row r="571" spans="2:29" ht="15.5">
      <c r="B571" s="318" t="s">
        <v>299</v>
      </c>
      <c r="C571" s="339"/>
      <c r="D571" s="303"/>
      <c r="E571" s="273"/>
      <c r="F571" s="273"/>
      <c r="G571" s="273"/>
      <c r="H571" s="273"/>
      <c r="I571" s="273"/>
      <c r="J571" s="273"/>
      <c r="K571" s="273"/>
      <c r="L571" s="273"/>
      <c r="M571" s="273"/>
      <c r="N571" s="273"/>
      <c r="O571" s="285"/>
      <c r="P571" s="273"/>
      <c r="Q571" s="273"/>
      <c r="R571" s="273"/>
      <c r="S571" s="303"/>
      <c r="T571" s="303"/>
      <c r="U571" s="303"/>
      <c r="V571" s="303"/>
      <c r="W571" s="273"/>
      <c r="X571" s="273"/>
      <c r="Y571" s="372">
        <f>Y561*Y564</f>
        <v>0</v>
      </c>
      <c r="Z571" s="372">
        <f t="shared" ref="Z571:AB571" si="304">Z561*Z564</f>
        <v>0</v>
      </c>
      <c r="AA571" s="372">
        <f t="shared" si="304"/>
        <v>0</v>
      </c>
      <c r="AB571" s="372">
        <f t="shared" si="304"/>
        <v>0</v>
      </c>
      <c r="AC571" s="617">
        <f t="shared" si="301"/>
        <v>0</v>
      </c>
    </row>
    <row r="572" spans="2:29" ht="15.5">
      <c r="B572" s="343" t="s">
        <v>300</v>
      </c>
      <c r="C572" s="339"/>
      <c r="D572" s="330"/>
      <c r="E572" s="328"/>
      <c r="F572" s="328"/>
      <c r="G572" s="328"/>
      <c r="H572" s="328"/>
      <c r="I572" s="328"/>
      <c r="J572" s="328"/>
      <c r="K572" s="328"/>
      <c r="L572" s="328"/>
      <c r="M572" s="328"/>
      <c r="N572" s="328"/>
      <c r="O572" s="294"/>
      <c r="P572" s="328"/>
      <c r="Q572" s="328"/>
      <c r="R572" s="328"/>
      <c r="S572" s="330"/>
      <c r="T572" s="330"/>
      <c r="U572" s="330"/>
      <c r="V572" s="330"/>
      <c r="W572" s="328"/>
      <c r="X572" s="328"/>
      <c r="Y572" s="340">
        <f>SUM(Y565:Y571)</f>
        <v>0</v>
      </c>
      <c r="Z572" s="340">
        <f>SUM(Z565:Z571)</f>
        <v>0</v>
      </c>
      <c r="AA572" s="340">
        <f t="shared" ref="AA572:AB572" si="305">SUM(AA565:AA571)</f>
        <v>0</v>
      </c>
      <c r="AB572" s="340">
        <f t="shared" si="305"/>
        <v>0</v>
      </c>
      <c r="AC572" s="401">
        <f>SUM(AC565:AC571)</f>
        <v>0</v>
      </c>
    </row>
    <row r="573" spans="2:29" ht="15.5">
      <c r="B573" s="343" t="s">
        <v>301</v>
      </c>
      <c r="C573" s="339"/>
      <c r="D573" s="344"/>
      <c r="E573" s="328"/>
      <c r="F573" s="328"/>
      <c r="G573" s="328"/>
      <c r="H573" s="328"/>
      <c r="I573" s="328"/>
      <c r="J573" s="328"/>
      <c r="K573" s="328"/>
      <c r="L573" s="328"/>
      <c r="M573" s="328"/>
      <c r="N573" s="328"/>
      <c r="O573" s="294"/>
      <c r="P573" s="328"/>
      <c r="Q573" s="328"/>
      <c r="R573" s="328"/>
      <c r="S573" s="330"/>
      <c r="T573" s="330"/>
      <c r="U573" s="330"/>
      <c r="V573" s="330"/>
      <c r="W573" s="328"/>
      <c r="X573" s="328"/>
      <c r="Y573" s="341">
        <f>Y562*Y564</f>
        <v>0</v>
      </c>
      <c r="Z573" s="341">
        <f t="shared" ref="Z573:AB573" si="306">Z562*Z564</f>
        <v>0</v>
      </c>
      <c r="AA573" s="341">
        <f t="shared" si="306"/>
        <v>0</v>
      </c>
      <c r="AB573" s="341">
        <f t="shared" si="306"/>
        <v>0</v>
      </c>
      <c r="AC573" s="401">
        <f>SUM(Y573:AB573)</f>
        <v>0</v>
      </c>
    </row>
    <row r="574" spans="2:29" ht="15.5">
      <c r="B574" s="343" t="s">
        <v>302</v>
      </c>
      <c r="C574" s="339"/>
      <c r="D574" s="344"/>
      <c r="E574" s="328"/>
      <c r="F574" s="328"/>
      <c r="G574" s="328"/>
      <c r="H574" s="328"/>
      <c r="I574" s="328"/>
      <c r="J574" s="328"/>
      <c r="K574" s="328"/>
      <c r="L574" s="328"/>
      <c r="M574" s="328"/>
      <c r="N574" s="328"/>
      <c r="O574" s="294"/>
      <c r="P574" s="328"/>
      <c r="Q574" s="328"/>
      <c r="R574" s="328"/>
      <c r="S574" s="344"/>
      <c r="T574" s="344"/>
      <c r="U574" s="344"/>
      <c r="V574" s="344"/>
      <c r="W574" s="328"/>
      <c r="X574" s="328"/>
      <c r="Y574" s="345"/>
      <c r="Z574" s="345"/>
      <c r="AA574" s="345"/>
      <c r="AB574" s="345"/>
      <c r="AC574" s="401">
        <f>AC572-AC573</f>
        <v>0</v>
      </c>
    </row>
    <row r="575" spans="2:29" ht="15.5">
      <c r="B575" s="318"/>
      <c r="C575" s="344"/>
      <c r="D575" s="344"/>
      <c r="E575" s="328"/>
      <c r="F575" s="328"/>
      <c r="G575" s="328"/>
      <c r="H575" s="328"/>
      <c r="I575" s="328"/>
      <c r="J575" s="328"/>
      <c r="K575" s="328"/>
      <c r="L575" s="328"/>
      <c r="M575" s="328"/>
      <c r="N575" s="328"/>
      <c r="O575" s="294"/>
      <c r="P575" s="328"/>
      <c r="Q575" s="328"/>
      <c r="R575" s="328"/>
      <c r="S575" s="344"/>
      <c r="T575" s="339"/>
      <c r="U575" s="344"/>
      <c r="V575" s="344"/>
      <c r="W575" s="328"/>
      <c r="X575" s="328"/>
      <c r="Y575" s="346"/>
      <c r="Z575" s="346"/>
      <c r="AA575" s="346"/>
      <c r="AB575" s="346"/>
      <c r="AC575" s="342"/>
    </row>
    <row r="576" spans="2:29" ht="15.5">
      <c r="B576" s="433" t="s">
        <v>303</v>
      </c>
      <c r="C576" s="298"/>
      <c r="D576" s="273"/>
      <c r="E576" s="273"/>
      <c r="F576" s="273"/>
      <c r="G576" s="273"/>
      <c r="H576" s="273"/>
      <c r="I576" s="273"/>
      <c r="J576" s="273"/>
      <c r="K576" s="273"/>
      <c r="L576" s="273"/>
      <c r="M576" s="273"/>
      <c r="N576" s="273"/>
      <c r="O576" s="351"/>
      <c r="P576" s="273"/>
      <c r="Q576" s="273"/>
      <c r="R576" s="273"/>
      <c r="S576" s="298"/>
      <c r="T576" s="303"/>
      <c r="U576" s="303"/>
      <c r="V576" s="273"/>
      <c r="W576" s="273"/>
      <c r="X576" s="303"/>
      <c r="Y576" s="285">
        <f>SUMPRODUCT(E404:E559,Y404:Y559)</f>
        <v>0</v>
      </c>
      <c r="Z576" s="285">
        <f>SUMPRODUCT(E404:E559,Z404:Z559)</f>
        <v>0</v>
      </c>
      <c r="AA576" s="285">
        <f>IF(AA402="kw",SUMPRODUCT($N$404:$N$559,$P$404:$P$559,AA404:AA559),SUMPRODUCT($E$404:$E$559,AA404:AA559))</f>
        <v>0</v>
      </c>
      <c r="AB576" s="285">
        <f>IF(AB402="kw",SUMPRODUCT($N$404:$N$559,$P$404:$P$559,AB404:AB559),SUMPRODUCT($E$404:$E$559,AB404:AB559))</f>
        <v>0</v>
      </c>
      <c r="AC576" s="331"/>
    </row>
    <row r="577" spans="1:29" ht="15.5">
      <c r="B577" s="433" t="s">
        <v>304</v>
      </c>
      <c r="C577" s="298"/>
      <c r="D577" s="273"/>
      <c r="E577" s="273"/>
      <c r="F577" s="273"/>
      <c r="G577" s="273"/>
      <c r="H577" s="273"/>
      <c r="I577" s="273"/>
      <c r="J577" s="273"/>
      <c r="K577" s="273"/>
      <c r="L577" s="273"/>
      <c r="M577" s="273"/>
      <c r="N577" s="273"/>
      <c r="O577" s="351"/>
      <c r="P577" s="273"/>
      <c r="Q577" s="273"/>
      <c r="R577" s="273"/>
      <c r="S577" s="298"/>
      <c r="T577" s="303"/>
      <c r="U577" s="303"/>
      <c r="V577" s="273"/>
      <c r="W577" s="273"/>
      <c r="X577" s="303"/>
      <c r="Y577" s="285">
        <f>SUMPRODUCT(F404:F559,Y404:Y559)</f>
        <v>2769492</v>
      </c>
      <c r="Z577" s="285">
        <f>SUMPRODUCT(F404:F559,Z404:Z559)</f>
        <v>466080.4</v>
      </c>
      <c r="AA577" s="285">
        <f t="shared" ref="AA577:AB577" si="307">IF(AA402="kw",SUMPRODUCT($N$404:$N$559,$Q$404:$Q$559,AA404:AA559),SUMPRODUCT($F$404:$F$559,AA404:AA559))</f>
        <v>6350.4000000000005</v>
      </c>
      <c r="AB577" s="285">
        <f t="shared" si="307"/>
        <v>0</v>
      </c>
      <c r="AC577" s="331"/>
    </row>
    <row r="578" spans="1:29" ht="15.5">
      <c r="B578" s="434" t="s">
        <v>305</v>
      </c>
      <c r="C578" s="358"/>
      <c r="D578" s="378"/>
      <c r="E578" s="378"/>
      <c r="F578" s="378"/>
      <c r="G578" s="378"/>
      <c r="H578" s="378"/>
      <c r="I578" s="378"/>
      <c r="J578" s="378"/>
      <c r="K578" s="378"/>
      <c r="L578" s="378"/>
      <c r="M578" s="378"/>
      <c r="N578" s="378"/>
      <c r="O578" s="377"/>
      <c r="P578" s="378"/>
      <c r="Q578" s="378"/>
      <c r="R578" s="378"/>
      <c r="S578" s="358"/>
      <c r="T578" s="379"/>
      <c r="U578" s="379"/>
      <c r="V578" s="378"/>
      <c r="W578" s="378"/>
      <c r="X578" s="379"/>
      <c r="Y578" s="320">
        <f>SUMPRODUCT(G404:G559,Y404:Y559)</f>
        <v>0</v>
      </c>
      <c r="Z578" s="320">
        <f>SUMPRODUCT(G404:G559,Z404:Z559)</f>
        <v>0</v>
      </c>
      <c r="AA578" s="320">
        <f t="shared" ref="AA578:AB578" si="308">IF(AA402="kw",SUMPRODUCT($N$404:$N$559,$R$404:$R$559,AA404:AA559),SUMPRODUCT($G$404:$G$559,AA404:AA559))</f>
        <v>0</v>
      </c>
      <c r="AB578" s="320">
        <f t="shared" si="308"/>
        <v>0</v>
      </c>
      <c r="AC578" s="380"/>
    </row>
    <row r="579" spans="1:29" ht="22.5" customHeight="1">
      <c r="B579" s="362" t="s">
        <v>579</v>
      </c>
      <c r="C579" s="381"/>
      <c r="D579" s="382"/>
      <c r="E579" s="382"/>
      <c r="F579" s="382"/>
      <c r="G579" s="382"/>
      <c r="H579" s="382"/>
      <c r="I579" s="382"/>
      <c r="J579" s="382"/>
      <c r="K579" s="382"/>
      <c r="L579" s="382"/>
      <c r="M579" s="382"/>
      <c r="N579" s="382"/>
      <c r="O579" s="382"/>
      <c r="P579" s="382"/>
      <c r="Q579" s="382"/>
      <c r="R579" s="382"/>
      <c r="S579" s="365"/>
      <c r="T579" s="366"/>
      <c r="U579" s="382"/>
      <c r="V579" s="382"/>
      <c r="W579" s="382"/>
      <c r="X579" s="382"/>
      <c r="Y579" s="403"/>
      <c r="Z579" s="403"/>
      <c r="AA579" s="403"/>
      <c r="AB579" s="403"/>
      <c r="AC579" s="383"/>
    </row>
    <row r="582" spans="1:29" ht="15.5">
      <c r="B582" s="274" t="s">
        <v>307</v>
      </c>
      <c r="C582" s="275"/>
      <c r="D582" s="580" t="s">
        <v>524</v>
      </c>
      <c r="E582" s="249"/>
      <c r="F582" s="580"/>
      <c r="G582" s="249"/>
      <c r="H582" s="249"/>
      <c r="I582" s="249"/>
      <c r="J582" s="249"/>
      <c r="K582" s="249"/>
      <c r="L582" s="249"/>
      <c r="M582" s="249"/>
      <c r="N582" s="249"/>
      <c r="O582" s="275"/>
      <c r="P582" s="249"/>
      <c r="Q582" s="249"/>
      <c r="R582" s="249"/>
      <c r="S582" s="249"/>
      <c r="T582" s="249"/>
      <c r="U582" s="249"/>
      <c r="V582" s="249"/>
      <c r="W582" s="249"/>
      <c r="X582" s="249"/>
      <c r="Y582" s="265"/>
      <c r="Z582" s="263"/>
      <c r="AA582" s="263"/>
      <c r="AB582" s="263"/>
    </row>
    <row r="583" spans="1:29" ht="33.75" customHeight="1">
      <c r="B583" s="848" t="s">
        <v>209</v>
      </c>
      <c r="C583" s="850" t="s">
        <v>32</v>
      </c>
      <c r="D583" s="278" t="s">
        <v>420</v>
      </c>
      <c r="E583" s="852" t="s">
        <v>207</v>
      </c>
      <c r="F583" s="853"/>
      <c r="G583" s="853"/>
      <c r="H583" s="853"/>
      <c r="I583" s="853"/>
      <c r="J583" s="853"/>
      <c r="K583" s="853"/>
      <c r="L583" s="853"/>
      <c r="M583" s="854"/>
      <c r="N583" s="855" t="s">
        <v>211</v>
      </c>
      <c r="O583" s="278" t="s">
        <v>421</v>
      </c>
      <c r="P583" s="852" t="s">
        <v>210</v>
      </c>
      <c r="Q583" s="853"/>
      <c r="R583" s="853"/>
      <c r="S583" s="853"/>
      <c r="T583" s="853"/>
      <c r="U583" s="853"/>
      <c r="V583" s="853"/>
      <c r="W583" s="853"/>
      <c r="X583" s="854"/>
      <c r="Y583" s="845" t="s">
        <v>241</v>
      </c>
      <c r="Z583" s="846"/>
      <c r="AA583" s="846"/>
      <c r="AB583" s="846"/>
      <c r="AC583" s="847"/>
    </row>
    <row r="584" spans="1:29" ht="68.25" customHeight="1">
      <c r="B584" s="849"/>
      <c r="C584" s="851"/>
      <c r="D584" s="279">
        <v>2018</v>
      </c>
      <c r="E584" s="279">
        <v>2019</v>
      </c>
      <c r="F584" s="279">
        <v>2020</v>
      </c>
      <c r="G584" s="279">
        <v>2021</v>
      </c>
      <c r="H584" s="279">
        <v>2022</v>
      </c>
      <c r="I584" s="279">
        <v>2023</v>
      </c>
      <c r="J584" s="279">
        <v>2024</v>
      </c>
      <c r="K584" s="279">
        <v>2025</v>
      </c>
      <c r="L584" s="279">
        <v>2026</v>
      </c>
      <c r="M584" s="279">
        <v>2027</v>
      </c>
      <c r="N584" s="856"/>
      <c r="O584" s="279">
        <v>2018</v>
      </c>
      <c r="P584" s="279">
        <v>2019</v>
      </c>
      <c r="Q584" s="279">
        <v>2020</v>
      </c>
      <c r="R584" s="279">
        <v>2021</v>
      </c>
      <c r="S584" s="279">
        <v>2022</v>
      </c>
      <c r="T584" s="279">
        <v>2023</v>
      </c>
      <c r="U584" s="279">
        <v>2024</v>
      </c>
      <c r="V584" s="279">
        <v>2025</v>
      </c>
      <c r="W584" s="279">
        <v>2026</v>
      </c>
      <c r="X584" s="279">
        <v>2027</v>
      </c>
      <c r="Y584" s="279" t="str">
        <f>'1.  LRAMVA Summary'!D52</f>
        <v>Residential</v>
      </c>
      <c r="Z584" s="279" t="str">
        <f>'1.  LRAMVA Summary'!E52</f>
        <v>GS&lt;50</v>
      </c>
      <c r="AA584" s="279" t="str">
        <f>'1.  LRAMVA Summary'!F52</f>
        <v>GS&gt;50</v>
      </c>
      <c r="AB584" s="279" t="str">
        <f>'1.  LRAMVA Summary'!G52</f>
        <v>Street Lights</v>
      </c>
      <c r="AC584" s="281" t="str">
        <f>'1.  LRAMVA Summary'!M52</f>
        <v>Total</v>
      </c>
    </row>
    <row r="585" spans="1:29" ht="15.75" customHeight="1">
      <c r="A585" s="525"/>
      <c r="B585" s="511" t="s">
        <v>502</v>
      </c>
      <c r="C585" s="283"/>
      <c r="D585" s="283"/>
      <c r="E585" s="283"/>
      <c r="F585" s="283"/>
      <c r="G585" s="283"/>
      <c r="H585" s="283"/>
      <c r="I585" s="283"/>
      <c r="J585" s="283"/>
      <c r="K585" s="283"/>
      <c r="L585" s="283"/>
      <c r="M585" s="283"/>
      <c r="N585" s="284"/>
      <c r="O585" s="283"/>
      <c r="P585" s="283"/>
      <c r="Q585" s="283"/>
      <c r="R585" s="283"/>
      <c r="S585" s="283"/>
      <c r="T585" s="283"/>
      <c r="U585" s="283"/>
      <c r="V585" s="283"/>
      <c r="W585" s="283"/>
      <c r="X585" s="283"/>
      <c r="Y585" s="285" t="str">
        <f>'1.  LRAMVA Summary'!D53</f>
        <v>kWh</v>
      </c>
      <c r="Z585" s="285" t="str">
        <f>'1.  LRAMVA Summary'!E53</f>
        <v>kWh</v>
      </c>
      <c r="AA585" s="285" t="str">
        <f>'1.  LRAMVA Summary'!F53</f>
        <v>kW</v>
      </c>
      <c r="AB585" s="285" t="str">
        <f>'1.  LRAMVA Summary'!G53</f>
        <v>kW</v>
      </c>
      <c r="AC585" s="286"/>
    </row>
    <row r="586" spans="1:29" ht="15.5" outlineLevel="1">
      <c r="A586" s="525"/>
      <c r="B586" s="497" t="s">
        <v>495</v>
      </c>
      <c r="C586" s="283"/>
      <c r="D586" s="283"/>
      <c r="E586" s="283"/>
      <c r="F586" s="283"/>
      <c r="G586" s="283"/>
      <c r="H586" s="283"/>
      <c r="I586" s="283"/>
      <c r="J586" s="283"/>
      <c r="K586" s="283"/>
      <c r="L586" s="283"/>
      <c r="M586" s="283"/>
      <c r="N586" s="284"/>
      <c r="O586" s="283"/>
      <c r="P586" s="283"/>
      <c r="Q586" s="283"/>
      <c r="R586" s="283"/>
      <c r="S586" s="283"/>
      <c r="T586" s="283"/>
      <c r="U586" s="283"/>
      <c r="V586" s="283"/>
      <c r="W586" s="283"/>
      <c r="X586" s="283"/>
      <c r="Y586" s="285"/>
      <c r="Z586" s="285"/>
      <c r="AA586" s="285"/>
      <c r="AB586" s="285"/>
      <c r="AC586" s="286"/>
    </row>
    <row r="587" spans="1:29" ht="15.5" outlineLevel="1">
      <c r="A587" s="525">
        <v>1</v>
      </c>
      <c r="B587" s="422" t="s">
        <v>94</v>
      </c>
      <c r="C587" s="285" t="s">
        <v>582</v>
      </c>
      <c r="D587" s="289"/>
      <c r="E587" s="289">
        <v>192521.92689164312</v>
      </c>
      <c r="F587" s="289"/>
      <c r="G587" s="289"/>
      <c r="H587" s="289"/>
      <c r="I587" s="289"/>
      <c r="J587" s="289"/>
      <c r="K587" s="289"/>
      <c r="L587" s="289"/>
      <c r="M587" s="289"/>
      <c r="N587" s="285"/>
      <c r="O587" s="289"/>
      <c r="P587" s="289">
        <v>0</v>
      </c>
      <c r="Q587" s="289"/>
      <c r="R587" s="289"/>
      <c r="S587" s="289"/>
      <c r="T587" s="289"/>
      <c r="U587" s="289"/>
      <c r="V587" s="289"/>
      <c r="W587" s="289"/>
      <c r="X587" s="289"/>
      <c r="Y587" s="761">
        <v>1</v>
      </c>
      <c r="Z587" s="404"/>
      <c r="AA587" s="404"/>
      <c r="AB587" s="404"/>
      <c r="AC587" s="290">
        <f>SUM(Y587:AB587)</f>
        <v>1</v>
      </c>
    </row>
    <row r="588" spans="1:29" ht="15.5" outlineLevel="1">
      <c r="A588" s="525"/>
      <c r="B588" s="288" t="s">
        <v>308</v>
      </c>
      <c r="C588" s="285" t="s">
        <v>575</v>
      </c>
      <c r="D588" s="289"/>
      <c r="E588" s="289"/>
      <c r="F588" s="289"/>
      <c r="G588" s="289"/>
      <c r="H588" s="289"/>
      <c r="I588" s="289"/>
      <c r="J588" s="289"/>
      <c r="K588" s="289"/>
      <c r="L588" s="289"/>
      <c r="M588" s="289"/>
      <c r="N588" s="462"/>
      <c r="O588" s="289"/>
      <c r="P588" s="289"/>
      <c r="Q588" s="289"/>
      <c r="R588" s="289"/>
      <c r="S588" s="289"/>
      <c r="T588" s="289"/>
      <c r="U588" s="289"/>
      <c r="V588" s="289"/>
      <c r="W588" s="289"/>
      <c r="X588" s="289"/>
      <c r="Y588" s="405">
        <v>1</v>
      </c>
      <c r="Z588" s="405">
        <v>0</v>
      </c>
      <c r="AA588" s="405">
        <v>0</v>
      </c>
      <c r="AB588" s="405">
        <f t="shared" ref="AB588" si="309">AB587</f>
        <v>0</v>
      </c>
      <c r="AC588" s="291"/>
    </row>
    <row r="589" spans="1:29" ht="15.5" outlineLevel="1">
      <c r="A589" s="525"/>
      <c r="B589" s="292"/>
      <c r="C589" s="293"/>
      <c r="D589" s="293"/>
      <c r="E589" s="775"/>
      <c r="F589" s="775"/>
      <c r="G589" s="775"/>
      <c r="H589" s="775"/>
      <c r="I589" s="775"/>
      <c r="J589" s="293"/>
      <c r="K589" s="293"/>
      <c r="L589" s="293"/>
      <c r="M589" s="293"/>
      <c r="N589" s="294"/>
      <c r="O589" s="293"/>
      <c r="P589" s="293"/>
      <c r="Q589" s="293"/>
      <c r="R589" s="293"/>
      <c r="S589" s="293"/>
      <c r="T589" s="293"/>
      <c r="U589" s="293"/>
      <c r="V589" s="293"/>
      <c r="W589" s="293"/>
      <c r="X589" s="293"/>
      <c r="Y589" s="406"/>
      <c r="Z589" s="407"/>
      <c r="AA589" s="407"/>
      <c r="AB589" s="407"/>
      <c r="AC589" s="296"/>
    </row>
    <row r="590" spans="1:29" ht="31" hidden="1" outlineLevel="1">
      <c r="A590" s="525">
        <v>2</v>
      </c>
      <c r="B590" s="422" t="s">
        <v>95</v>
      </c>
      <c r="C590" s="285" t="s">
        <v>582</v>
      </c>
      <c r="D590" s="289"/>
      <c r="E590" s="289"/>
      <c r="F590" s="289"/>
      <c r="G590" s="289"/>
      <c r="H590" s="289"/>
      <c r="I590" s="289"/>
      <c r="J590" s="289"/>
      <c r="K590" s="289"/>
      <c r="L590" s="289"/>
      <c r="M590" s="289"/>
      <c r="N590" s="285"/>
      <c r="O590" s="289"/>
      <c r="P590" s="289"/>
      <c r="Q590" s="289"/>
      <c r="R590" s="289"/>
      <c r="S590" s="289"/>
      <c r="T590" s="289"/>
      <c r="U590" s="289"/>
      <c r="V590" s="289"/>
      <c r="W590" s="289"/>
      <c r="X590" s="289"/>
      <c r="Y590" s="404"/>
      <c r="Z590" s="404"/>
      <c r="AA590" s="404"/>
      <c r="AB590" s="404"/>
      <c r="AC590" s="290">
        <f>SUM(Y590:AB590)</f>
        <v>0</v>
      </c>
    </row>
    <row r="591" spans="1:29" ht="15.5" hidden="1" outlineLevel="1">
      <c r="A591" s="525"/>
      <c r="B591" s="288" t="s">
        <v>308</v>
      </c>
      <c r="C591" s="285" t="s">
        <v>575</v>
      </c>
      <c r="D591" s="289"/>
      <c r="E591" s="289"/>
      <c r="F591" s="289"/>
      <c r="G591" s="289"/>
      <c r="H591" s="289"/>
      <c r="I591" s="289"/>
      <c r="J591" s="289"/>
      <c r="K591" s="289"/>
      <c r="L591" s="289"/>
      <c r="M591" s="289"/>
      <c r="N591" s="462"/>
      <c r="O591" s="289"/>
      <c r="P591" s="289"/>
      <c r="Q591" s="289"/>
      <c r="R591" s="289"/>
      <c r="S591" s="289"/>
      <c r="T591" s="289"/>
      <c r="U591" s="289"/>
      <c r="V591" s="289"/>
      <c r="W591" s="289"/>
      <c r="X591" s="289"/>
      <c r="Y591" s="405">
        <v>0</v>
      </c>
      <c r="Z591" s="405">
        <v>0</v>
      </c>
      <c r="AA591" s="405">
        <v>0</v>
      </c>
      <c r="AB591" s="405">
        <f t="shared" ref="AB591" si="310">AB590</f>
        <v>0</v>
      </c>
      <c r="AC591" s="291"/>
    </row>
    <row r="592" spans="1:29" ht="15.5" hidden="1" outlineLevel="1">
      <c r="A592" s="525"/>
      <c r="B592" s="292"/>
      <c r="C592" s="293"/>
      <c r="D592" s="298"/>
      <c r="E592" s="776"/>
      <c r="F592" s="776"/>
      <c r="G592" s="776"/>
      <c r="H592" s="776"/>
      <c r="I592" s="776"/>
      <c r="J592" s="298"/>
      <c r="K592" s="298"/>
      <c r="L592" s="298"/>
      <c r="M592" s="298"/>
      <c r="N592" s="294"/>
      <c r="O592" s="298"/>
      <c r="P592" s="298"/>
      <c r="Q592" s="298"/>
      <c r="R592" s="298"/>
      <c r="S592" s="298"/>
      <c r="T592" s="298"/>
      <c r="U592" s="298"/>
      <c r="V592" s="298"/>
      <c r="W592" s="298"/>
      <c r="X592" s="298"/>
      <c r="Y592" s="406"/>
      <c r="Z592" s="407"/>
      <c r="AA592" s="407"/>
      <c r="AB592" s="407"/>
      <c r="AC592" s="296"/>
    </row>
    <row r="593" spans="1:29" ht="15.5" hidden="1" outlineLevel="1">
      <c r="A593" s="525">
        <v>3</v>
      </c>
      <c r="B593" s="422" t="s">
        <v>96</v>
      </c>
      <c r="C593" s="285" t="s">
        <v>582</v>
      </c>
      <c r="D593" s="289"/>
      <c r="E593" s="289"/>
      <c r="F593" s="289"/>
      <c r="G593" s="289"/>
      <c r="H593" s="289"/>
      <c r="I593" s="289"/>
      <c r="J593" s="289"/>
      <c r="K593" s="289"/>
      <c r="L593" s="289"/>
      <c r="M593" s="289"/>
      <c r="N593" s="285"/>
      <c r="O593" s="289"/>
      <c r="P593" s="289"/>
      <c r="Q593" s="289"/>
      <c r="R593" s="289"/>
      <c r="S593" s="289"/>
      <c r="T593" s="289"/>
      <c r="U593" s="289"/>
      <c r="V593" s="289"/>
      <c r="W593" s="289"/>
      <c r="X593" s="289"/>
      <c r="Y593" s="404"/>
      <c r="Z593" s="404"/>
      <c r="AA593" s="404"/>
      <c r="AB593" s="404"/>
      <c r="AC593" s="290">
        <f>SUM(Y593:AB593)</f>
        <v>0</v>
      </c>
    </row>
    <row r="594" spans="1:29" ht="15.5" hidden="1" outlineLevel="1">
      <c r="A594" s="525"/>
      <c r="B594" s="288" t="s">
        <v>308</v>
      </c>
      <c r="C594" s="285" t="s">
        <v>575</v>
      </c>
      <c r="D594" s="289"/>
      <c r="E594" s="289"/>
      <c r="F594" s="289"/>
      <c r="G594" s="289"/>
      <c r="H594" s="289"/>
      <c r="I594" s="289"/>
      <c r="J594" s="289"/>
      <c r="K594" s="289"/>
      <c r="L594" s="289"/>
      <c r="M594" s="289"/>
      <c r="N594" s="462"/>
      <c r="O594" s="289"/>
      <c r="P594" s="289"/>
      <c r="Q594" s="289"/>
      <c r="R594" s="289"/>
      <c r="S594" s="289"/>
      <c r="T594" s="289"/>
      <c r="U594" s="289"/>
      <c r="V594" s="289"/>
      <c r="W594" s="289"/>
      <c r="X594" s="289"/>
      <c r="Y594" s="405">
        <v>0</v>
      </c>
      <c r="Z594" s="405">
        <v>0</v>
      </c>
      <c r="AA594" s="405">
        <v>0</v>
      </c>
      <c r="AB594" s="405">
        <f t="shared" ref="AB594" si="311">AB593</f>
        <v>0</v>
      </c>
      <c r="AC594" s="291"/>
    </row>
    <row r="595" spans="1:29" ht="15.5" hidden="1" outlineLevel="1">
      <c r="A595" s="525"/>
      <c r="B595" s="288"/>
      <c r="C595" s="299"/>
      <c r="D595" s="285"/>
      <c r="E595" s="777"/>
      <c r="F595" s="777"/>
      <c r="G595" s="777"/>
      <c r="H595" s="777"/>
      <c r="I595" s="777"/>
      <c r="J595" s="285"/>
      <c r="K595" s="285"/>
      <c r="L595" s="285"/>
      <c r="M595" s="285"/>
      <c r="N595" s="285"/>
      <c r="O595" s="285"/>
      <c r="P595" s="285"/>
      <c r="Q595" s="285"/>
      <c r="R595" s="285"/>
      <c r="S595" s="285"/>
      <c r="T595" s="285"/>
      <c r="U595" s="285"/>
      <c r="V595" s="285"/>
      <c r="W595" s="285"/>
      <c r="X595" s="285"/>
      <c r="Y595" s="406"/>
      <c r="Z595" s="406"/>
      <c r="AA595" s="406"/>
      <c r="AB595" s="406"/>
      <c r="AC595" s="300"/>
    </row>
    <row r="596" spans="1:29" ht="15.5" hidden="1" outlineLevel="1">
      <c r="A596" s="525">
        <v>4</v>
      </c>
      <c r="B596" s="513" t="s">
        <v>669</v>
      </c>
      <c r="C596" s="285" t="s">
        <v>582</v>
      </c>
      <c r="D596" s="289"/>
      <c r="E596" s="289"/>
      <c r="F596" s="289"/>
      <c r="G596" s="289"/>
      <c r="H596" s="289"/>
      <c r="I596" s="289"/>
      <c r="J596" s="289"/>
      <c r="K596" s="289"/>
      <c r="L596" s="289"/>
      <c r="M596" s="289"/>
      <c r="N596" s="285"/>
      <c r="O596" s="289"/>
      <c r="P596" s="289"/>
      <c r="Q596" s="289"/>
      <c r="R596" s="289"/>
      <c r="S596" s="289"/>
      <c r="T596" s="289"/>
      <c r="U596" s="289"/>
      <c r="V596" s="289"/>
      <c r="W596" s="289"/>
      <c r="X596" s="289"/>
      <c r="Y596" s="404"/>
      <c r="Z596" s="404"/>
      <c r="AA596" s="404"/>
      <c r="AB596" s="404"/>
      <c r="AC596" s="290">
        <f>SUM(Y596:AB596)</f>
        <v>0</v>
      </c>
    </row>
    <row r="597" spans="1:29" ht="15.5" hidden="1" outlineLevel="1">
      <c r="A597" s="525"/>
      <c r="B597" s="288" t="s">
        <v>308</v>
      </c>
      <c r="C597" s="285" t="s">
        <v>575</v>
      </c>
      <c r="D597" s="289"/>
      <c r="E597" s="289"/>
      <c r="F597" s="289"/>
      <c r="G597" s="289"/>
      <c r="H597" s="289"/>
      <c r="I597" s="289"/>
      <c r="J597" s="289"/>
      <c r="K597" s="289"/>
      <c r="L597" s="289"/>
      <c r="M597" s="289"/>
      <c r="N597" s="462"/>
      <c r="O597" s="289"/>
      <c r="P597" s="289"/>
      <c r="Q597" s="289"/>
      <c r="R597" s="289"/>
      <c r="S597" s="289"/>
      <c r="T597" s="289"/>
      <c r="U597" s="289"/>
      <c r="V597" s="289"/>
      <c r="W597" s="289"/>
      <c r="X597" s="289"/>
      <c r="Y597" s="405">
        <v>0</v>
      </c>
      <c r="Z597" s="405">
        <v>0</v>
      </c>
      <c r="AA597" s="405">
        <v>0</v>
      </c>
      <c r="AB597" s="405">
        <f t="shared" ref="AB597" si="312">AB596</f>
        <v>0</v>
      </c>
      <c r="AC597" s="291"/>
    </row>
    <row r="598" spans="1:29" ht="15.5" hidden="1" outlineLevel="1">
      <c r="A598" s="525"/>
      <c r="B598" s="288"/>
      <c r="C598" s="299"/>
      <c r="D598" s="298"/>
      <c r="E598" s="776"/>
      <c r="F598" s="776"/>
      <c r="G598" s="776"/>
      <c r="H598" s="776"/>
      <c r="I598" s="776"/>
      <c r="J598" s="298"/>
      <c r="K598" s="298"/>
      <c r="L598" s="298"/>
      <c r="M598" s="298"/>
      <c r="N598" s="285"/>
      <c r="O598" s="298"/>
      <c r="P598" s="298"/>
      <c r="Q598" s="298"/>
      <c r="R598" s="298"/>
      <c r="S598" s="298"/>
      <c r="T598" s="298"/>
      <c r="U598" s="298"/>
      <c r="V598" s="298"/>
      <c r="W598" s="298"/>
      <c r="X598" s="298"/>
      <c r="Y598" s="406"/>
      <c r="Z598" s="406"/>
      <c r="AA598" s="406"/>
      <c r="AB598" s="406"/>
      <c r="AC598" s="300"/>
    </row>
    <row r="599" spans="1:29" ht="15.75" hidden="1" customHeight="1" outlineLevel="1">
      <c r="A599" s="525">
        <v>5</v>
      </c>
      <c r="B599" s="422" t="s">
        <v>97</v>
      </c>
      <c r="C599" s="285" t="s">
        <v>582</v>
      </c>
      <c r="D599" s="289"/>
      <c r="E599" s="289"/>
      <c r="F599" s="289"/>
      <c r="G599" s="289"/>
      <c r="H599" s="289"/>
      <c r="I599" s="289"/>
      <c r="J599" s="289"/>
      <c r="K599" s="289"/>
      <c r="L599" s="289"/>
      <c r="M599" s="289"/>
      <c r="N599" s="285"/>
      <c r="O599" s="289"/>
      <c r="P599" s="289"/>
      <c r="Q599" s="289"/>
      <c r="R599" s="289"/>
      <c r="S599" s="289"/>
      <c r="T599" s="289"/>
      <c r="U599" s="289"/>
      <c r="V599" s="289"/>
      <c r="W599" s="289"/>
      <c r="X599" s="289"/>
      <c r="Y599" s="404"/>
      <c r="Z599" s="404"/>
      <c r="AA599" s="404"/>
      <c r="AB599" s="404"/>
      <c r="AC599" s="290">
        <f>SUM(Y599:AB599)</f>
        <v>0</v>
      </c>
    </row>
    <row r="600" spans="1:29" ht="15.5" hidden="1" outlineLevel="1">
      <c r="A600" s="525"/>
      <c r="B600" s="288" t="s">
        <v>308</v>
      </c>
      <c r="C600" s="285" t="s">
        <v>575</v>
      </c>
      <c r="D600" s="289"/>
      <c r="E600" s="289"/>
      <c r="F600" s="289"/>
      <c r="G600" s="289"/>
      <c r="H600" s="289"/>
      <c r="I600" s="289"/>
      <c r="J600" s="289"/>
      <c r="K600" s="289"/>
      <c r="L600" s="289"/>
      <c r="M600" s="289"/>
      <c r="N600" s="462"/>
      <c r="O600" s="289"/>
      <c r="P600" s="289"/>
      <c r="Q600" s="289"/>
      <c r="R600" s="289"/>
      <c r="S600" s="289"/>
      <c r="T600" s="289"/>
      <c r="U600" s="289"/>
      <c r="V600" s="289"/>
      <c r="W600" s="289"/>
      <c r="X600" s="289"/>
      <c r="Y600" s="405">
        <v>0</v>
      </c>
      <c r="Z600" s="405">
        <v>0</v>
      </c>
      <c r="AA600" s="405">
        <v>0</v>
      </c>
      <c r="AB600" s="405">
        <f t="shared" ref="AB600" si="313">AB599</f>
        <v>0</v>
      </c>
      <c r="AC600" s="291"/>
    </row>
    <row r="601" spans="1:29" ht="15.5" hidden="1" outlineLevel="1">
      <c r="A601" s="525"/>
      <c r="B601" s="288"/>
      <c r="C601" s="285"/>
      <c r="D601" s="285"/>
      <c r="E601" s="777"/>
      <c r="F601" s="777"/>
      <c r="G601" s="777"/>
      <c r="H601" s="777"/>
      <c r="I601" s="777"/>
      <c r="J601" s="285"/>
      <c r="K601" s="285"/>
      <c r="L601" s="285"/>
      <c r="M601" s="285"/>
      <c r="N601" s="285"/>
      <c r="O601" s="285"/>
      <c r="P601" s="285"/>
      <c r="Q601" s="285"/>
      <c r="R601" s="285"/>
      <c r="S601" s="285"/>
      <c r="T601" s="285"/>
      <c r="U601" s="285"/>
      <c r="V601" s="285"/>
      <c r="W601" s="285"/>
      <c r="X601" s="285"/>
      <c r="Y601" s="416"/>
      <c r="Z601" s="417"/>
      <c r="AA601" s="417"/>
      <c r="AB601" s="417"/>
      <c r="AC601" s="291"/>
    </row>
    <row r="602" spans="1:29" ht="31" hidden="1" outlineLevel="1">
      <c r="A602" s="525"/>
      <c r="B602" s="313" t="s">
        <v>496</v>
      </c>
      <c r="C602" s="283"/>
      <c r="D602" s="283"/>
      <c r="E602" s="778"/>
      <c r="F602" s="778"/>
      <c r="G602" s="778"/>
      <c r="H602" s="778"/>
      <c r="I602" s="778"/>
      <c r="J602" s="283"/>
      <c r="K602" s="283"/>
      <c r="L602" s="283"/>
      <c r="M602" s="283"/>
      <c r="N602" s="284"/>
      <c r="O602" s="283"/>
      <c r="P602" s="283"/>
      <c r="Q602" s="283"/>
      <c r="R602" s="283"/>
      <c r="S602" s="283"/>
      <c r="T602" s="283"/>
      <c r="U602" s="283"/>
      <c r="V602" s="283"/>
      <c r="W602" s="283"/>
      <c r="X602" s="283"/>
      <c r="Y602" s="408"/>
      <c r="Z602" s="408"/>
      <c r="AA602" s="408"/>
      <c r="AB602" s="408"/>
      <c r="AC602" s="286"/>
    </row>
    <row r="603" spans="1:29" ht="15.5" hidden="1" outlineLevel="1">
      <c r="A603" s="525">
        <v>6</v>
      </c>
      <c r="B603" s="422" t="s">
        <v>98</v>
      </c>
      <c r="C603" s="285" t="s">
        <v>582</v>
      </c>
      <c r="D603" s="289"/>
      <c r="E603" s="289"/>
      <c r="F603" s="289"/>
      <c r="G603" s="289"/>
      <c r="H603" s="289"/>
      <c r="I603" s="289"/>
      <c r="J603" s="289"/>
      <c r="K603" s="289"/>
      <c r="L603" s="289"/>
      <c r="M603" s="289"/>
      <c r="N603" s="289">
        <v>12</v>
      </c>
      <c r="O603" s="289"/>
      <c r="P603" s="289"/>
      <c r="Q603" s="289"/>
      <c r="R603" s="289"/>
      <c r="S603" s="289"/>
      <c r="T603" s="289"/>
      <c r="U603" s="289"/>
      <c r="V603" s="289"/>
      <c r="W603" s="289"/>
      <c r="X603" s="289"/>
      <c r="Y603" s="409"/>
      <c r="Z603" s="404"/>
      <c r="AA603" s="404"/>
      <c r="AB603" s="404"/>
      <c r="AC603" s="290">
        <f>SUM(Y603:AB603)</f>
        <v>0</v>
      </c>
    </row>
    <row r="604" spans="1:29" ht="15.5" hidden="1" outlineLevel="1">
      <c r="A604" s="525"/>
      <c r="B604" s="288" t="s">
        <v>308</v>
      </c>
      <c r="C604" s="285" t="s">
        <v>575</v>
      </c>
      <c r="D604" s="289"/>
      <c r="E604" s="289"/>
      <c r="F604" s="289"/>
      <c r="G604" s="289"/>
      <c r="H604" s="289"/>
      <c r="I604" s="289"/>
      <c r="J604" s="289"/>
      <c r="K604" s="289"/>
      <c r="L604" s="289"/>
      <c r="M604" s="289"/>
      <c r="N604" s="289">
        <v>12</v>
      </c>
      <c r="O604" s="289"/>
      <c r="P604" s="289"/>
      <c r="Q604" s="289"/>
      <c r="R604" s="289"/>
      <c r="S604" s="289"/>
      <c r="T604" s="289"/>
      <c r="U604" s="289"/>
      <c r="V604" s="289"/>
      <c r="W604" s="289"/>
      <c r="X604" s="289"/>
      <c r="Y604" s="405">
        <v>0</v>
      </c>
      <c r="Z604" s="405">
        <v>0</v>
      </c>
      <c r="AA604" s="405">
        <v>0</v>
      </c>
      <c r="AB604" s="405">
        <f t="shared" ref="AB604" si="314">AB603</f>
        <v>0</v>
      </c>
      <c r="AC604" s="305"/>
    </row>
    <row r="605" spans="1:29" ht="15.5" hidden="1" outlineLevel="1">
      <c r="A605" s="525"/>
      <c r="B605" s="304"/>
      <c r="C605" s="306"/>
      <c r="D605" s="285"/>
      <c r="E605" s="777"/>
      <c r="F605" s="777"/>
      <c r="G605" s="777"/>
      <c r="H605" s="777"/>
      <c r="I605" s="777"/>
      <c r="J605" s="285"/>
      <c r="K605" s="285"/>
      <c r="L605" s="285"/>
      <c r="M605" s="285"/>
      <c r="N605" s="285"/>
      <c r="O605" s="285"/>
      <c r="P605" s="285"/>
      <c r="Q605" s="285"/>
      <c r="R605" s="285"/>
      <c r="S605" s="285"/>
      <c r="T605" s="285"/>
      <c r="U605" s="285"/>
      <c r="V605" s="285"/>
      <c r="W605" s="285"/>
      <c r="X605" s="285"/>
      <c r="Y605" s="410"/>
      <c r="Z605" s="410"/>
      <c r="AA605" s="410"/>
      <c r="AB605" s="410"/>
      <c r="AC605" s="307"/>
    </row>
    <row r="606" spans="1:29" ht="46.5" hidden="1" outlineLevel="1">
      <c r="A606" s="525">
        <v>7</v>
      </c>
      <c r="B606" s="422" t="s">
        <v>99</v>
      </c>
      <c r="C606" s="285" t="s">
        <v>582</v>
      </c>
      <c r="D606" s="289"/>
      <c r="E606" s="289"/>
      <c r="F606" s="289"/>
      <c r="G606" s="289"/>
      <c r="H606" s="289"/>
      <c r="I606" s="289"/>
      <c r="J606" s="289"/>
      <c r="K606" s="289"/>
      <c r="L606" s="289"/>
      <c r="M606" s="289"/>
      <c r="N606" s="289">
        <v>12</v>
      </c>
      <c r="O606" s="289"/>
      <c r="P606" s="289"/>
      <c r="Q606" s="289"/>
      <c r="R606" s="289"/>
      <c r="S606" s="289"/>
      <c r="T606" s="289"/>
      <c r="U606" s="289"/>
      <c r="V606" s="289"/>
      <c r="W606" s="289"/>
      <c r="X606" s="289"/>
      <c r="Y606" s="409"/>
      <c r="Z606" s="404"/>
      <c r="AA606" s="404"/>
      <c r="AB606" s="404"/>
      <c r="AC606" s="290">
        <f>SUM(Y606:AB606)</f>
        <v>0</v>
      </c>
    </row>
    <row r="607" spans="1:29" ht="15.5" hidden="1" outlineLevel="1">
      <c r="A607" s="525"/>
      <c r="B607" s="288" t="s">
        <v>308</v>
      </c>
      <c r="C607" s="285" t="s">
        <v>575</v>
      </c>
      <c r="D607" s="289"/>
      <c r="E607" s="289"/>
      <c r="F607" s="289"/>
      <c r="G607" s="289"/>
      <c r="H607" s="289"/>
      <c r="I607" s="289"/>
      <c r="J607" s="289"/>
      <c r="K607" s="289"/>
      <c r="L607" s="289"/>
      <c r="M607" s="289"/>
      <c r="N607" s="289">
        <v>12</v>
      </c>
      <c r="O607" s="289"/>
      <c r="P607" s="289"/>
      <c r="Q607" s="289"/>
      <c r="R607" s="289"/>
      <c r="S607" s="289"/>
      <c r="T607" s="289"/>
      <c r="U607" s="289"/>
      <c r="V607" s="289"/>
      <c r="W607" s="289"/>
      <c r="X607" s="289"/>
      <c r="Y607" s="405">
        <v>0</v>
      </c>
      <c r="Z607" s="405">
        <v>0</v>
      </c>
      <c r="AA607" s="405">
        <v>0</v>
      </c>
      <c r="AB607" s="405">
        <f t="shared" ref="AB607" si="315">AB606</f>
        <v>0</v>
      </c>
      <c r="AC607" s="305"/>
    </row>
    <row r="608" spans="1:29" ht="15.5" hidden="1" outlineLevel="1">
      <c r="A608" s="525"/>
      <c r="B608" s="308"/>
      <c r="C608" s="306"/>
      <c r="D608" s="285"/>
      <c r="E608" s="777"/>
      <c r="F608" s="777"/>
      <c r="G608" s="777"/>
      <c r="H608" s="777"/>
      <c r="I608" s="777"/>
      <c r="J608" s="285"/>
      <c r="K608" s="285"/>
      <c r="L608" s="285"/>
      <c r="M608" s="285"/>
      <c r="N608" s="285"/>
      <c r="O608" s="285"/>
      <c r="P608" s="285"/>
      <c r="Q608" s="285"/>
      <c r="R608" s="285"/>
      <c r="S608" s="285"/>
      <c r="T608" s="285"/>
      <c r="U608" s="285"/>
      <c r="V608" s="285"/>
      <c r="W608" s="285"/>
      <c r="X608" s="285"/>
      <c r="Y608" s="410"/>
      <c r="Z608" s="411"/>
      <c r="AA608" s="410"/>
      <c r="AB608" s="410"/>
      <c r="AC608" s="307"/>
    </row>
    <row r="609" spans="1:29" ht="31" hidden="1" outlineLevel="1">
      <c r="A609" s="525">
        <v>8</v>
      </c>
      <c r="B609" s="422" t="s">
        <v>100</v>
      </c>
      <c r="C609" s="285" t="s">
        <v>582</v>
      </c>
      <c r="D609" s="289"/>
      <c r="E609" s="289"/>
      <c r="F609" s="289"/>
      <c r="G609" s="289"/>
      <c r="H609" s="289"/>
      <c r="I609" s="289"/>
      <c r="J609" s="289"/>
      <c r="K609" s="289"/>
      <c r="L609" s="289"/>
      <c r="M609" s="289"/>
      <c r="N609" s="289">
        <v>12</v>
      </c>
      <c r="O609" s="289"/>
      <c r="P609" s="289"/>
      <c r="Q609" s="289"/>
      <c r="R609" s="289"/>
      <c r="S609" s="289"/>
      <c r="T609" s="289"/>
      <c r="U609" s="289"/>
      <c r="V609" s="289"/>
      <c r="W609" s="289"/>
      <c r="X609" s="289"/>
      <c r="Y609" s="409"/>
      <c r="Z609" s="404"/>
      <c r="AA609" s="404"/>
      <c r="AB609" s="404"/>
      <c r="AC609" s="290">
        <f>SUM(Y609:AB609)</f>
        <v>0</v>
      </c>
    </row>
    <row r="610" spans="1:29" ht="15.5" hidden="1" outlineLevel="1">
      <c r="A610" s="525"/>
      <c r="B610" s="288" t="s">
        <v>308</v>
      </c>
      <c r="C610" s="285" t="s">
        <v>575</v>
      </c>
      <c r="D610" s="289"/>
      <c r="E610" s="289"/>
      <c r="F610" s="289"/>
      <c r="G610" s="289"/>
      <c r="H610" s="289"/>
      <c r="I610" s="289"/>
      <c r="J610" s="289"/>
      <c r="K610" s="289"/>
      <c r="L610" s="289"/>
      <c r="M610" s="289"/>
      <c r="N610" s="289">
        <v>12</v>
      </c>
      <c r="O610" s="289"/>
      <c r="P610" s="289"/>
      <c r="Q610" s="289"/>
      <c r="R610" s="289"/>
      <c r="S610" s="289"/>
      <c r="T610" s="289"/>
      <c r="U610" s="289"/>
      <c r="V610" s="289"/>
      <c r="W610" s="289"/>
      <c r="X610" s="289"/>
      <c r="Y610" s="405">
        <v>0</v>
      </c>
      <c r="Z610" s="405">
        <v>0</v>
      </c>
      <c r="AA610" s="405">
        <v>0</v>
      </c>
      <c r="AB610" s="405">
        <f t="shared" ref="AB610" si="316">AB609</f>
        <v>0</v>
      </c>
      <c r="AC610" s="305"/>
    </row>
    <row r="611" spans="1:29" ht="15.5" hidden="1" outlineLevel="1">
      <c r="A611" s="525"/>
      <c r="B611" s="308"/>
      <c r="C611" s="306"/>
      <c r="D611" s="310"/>
      <c r="E611" s="779"/>
      <c r="F611" s="779"/>
      <c r="G611" s="779"/>
      <c r="H611" s="779"/>
      <c r="I611" s="779"/>
      <c r="J611" s="310"/>
      <c r="K611" s="310"/>
      <c r="L611" s="310"/>
      <c r="M611" s="310"/>
      <c r="N611" s="285"/>
      <c r="O611" s="310"/>
      <c r="P611" s="310"/>
      <c r="Q611" s="310"/>
      <c r="R611" s="310"/>
      <c r="S611" s="310"/>
      <c r="T611" s="310"/>
      <c r="U611" s="310"/>
      <c r="V611" s="310"/>
      <c r="W611" s="310"/>
      <c r="X611" s="310"/>
      <c r="Y611" s="410"/>
      <c r="Z611" s="411"/>
      <c r="AA611" s="410"/>
      <c r="AB611" s="410"/>
      <c r="AC611" s="307"/>
    </row>
    <row r="612" spans="1:29" ht="31" hidden="1" outlineLevel="1">
      <c r="A612" s="525">
        <v>9</v>
      </c>
      <c r="B612" s="422" t="s">
        <v>101</v>
      </c>
      <c r="C612" s="285" t="s">
        <v>582</v>
      </c>
      <c r="D612" s="289"/>
      <c r="E612" s="289"/>
      <c r="F612" s="289"/>
      <c r="G612" s="289"/>
      <c r="H612" s="289"/>
      <c r="I612" s="289"/>
      <c r="J612" s="289"/>
      <c r="K612" s="289"/>
      <c r="L612" s="289"/>
      <c r="M612" s="289"/>
      <c r="N612" s="289">
        <v>12</v>
      </c>
      <c r="O612" s="289"/>
      <c r="P612" s="289"/>
      <c r="Q612" s="289"/>
      <c r="R612" s="289"/>
      <c r="S612" s="289"/>
      <c r="T612" s="289"/>
      <c r="U612" s="289"/>
      <c r="V612" s="289"/>
      <c r="W612" s="289"/>
      <c r="X612" s="289"/>
      <c r="Y612" s="409"/>
      <c r="Z612" s="404"/>
      <c r="AA612" s="404"/>
      <c r="AB612" s="404"/>
      <c r="AC612" s="290">
        <f>SUM(Y612:AB612)</f>
        <v>0</v>
      </c>
    </row>
    <row r="613" spans="1:29" ht="15.5" hidden="1" outlineLevel="1">
      <c r="A613" s="525"/>
      <c r="B613" s="288" t="s">
        <v>308</v>
      </c>
      <c r="C613" s="285" t="s">
        <v>575</v>
      </c>
      <c r="D613" s="289"/>
      <c r="E613" s="289"/>
      <c r="F613" s="289"/>
      <c r="G613" s="289"/>
      <c r="H613" s="289"/>
      <c r="I613" s="289"/>
      <c r="J613" s="289"/>
      <c r="K613" s="289"/>
      <c r="L613" s="289"/>
      <c r="M613" s="289"/>
      <c r="N613" s="289">
        <v>12</v>
      </c>
      <c r="O613" s="289"/>
      <c r="P613" s="289"/>
      <c r="Q613" s="289"/>
      <c r="R613" s="289"/>
      <c r="S613" s="289"/>
      <c r="T613" s="289"/>
      <c r="U613" s="289"/>
      <c r="V613" s="289"/>
      <c r="W613" s="289"/>
      <c r="X613" s="289"/>
      <c r="Y613" s="405">
        <v>0</v>
      </c>
      <c r="Z613" s="405">
        <v>0</v>
      </c>
      <c r="AA613" s="405">
        <v>0</v>
      </c>
      <c r="AB613" s="405">
        <f t="shared" ref="AB613" si="317">AB612</f>
        <v>0</v>
      </c>
      <c r="AC613" s="305"/>
    </row>
    <row r="614" spans="1:29" ht="15.5" hidden="1" outlineLevel="1">
      <c r="A614" s="525"/>
      <c r="B614" s="308"/>
      <c r="C614" s="306"/>
      <c r="D614" s="310"/>
      <c r="E614" s="779"/>
      <c r="F614" s="779"/>
      <c r="G614" s="779"/>
      <c r="H614" s="779"/>
      <c r="I614" s="779"/>
      <c r="J614" s="310"/>
      <c r="K614" s="310"/>
      <c r="L614" s="310"/>
      <c r="M614" s="310"/>
      <c r="N614" s="285"/>
      <c r="O614" s="310"/>
      <c r="P614" s="310"/>
      <c r="Q614" s="310"/>
      <c r="R614" s="310"/>
      <c r="S614" s="310"/>
      <c r="T614" s="310"/>
      <c r="U614" s="310"/>
      <c r="V614" s="310"/>
      <c r="W614" s="310"/>
      <c r="X614" s="310"/>
      <c r="Y614" s="410"/>
      <c r="Z614" s="410"/>
      <c r="AA614" s="410"/>
      <c r="AB614" s="410"/>
      <c r="AC614" s="307"/>
    </row>
    <row r="615" spans="1:29" ht="46.5" hidden="1" outlineLevel="1">
      <c r="A615" s="525">
        <v>10</v>
      </c>
      <c r="B615" s="422" t="s">
        <v>102</v>
      </c>
      <c r="C615" s="285" t="s">
        <v>582</v>
      </c>
      <c r="D615" s="289"/>
      <c r="E615" s="289"/>
      <c r="F615" s="289"/>
      <c r="G615" s="289"/>
      <c r="H615" s="289"/>
      <c r="I615" s="289"/>
      <c r="J615" s="289"/>
      <c r="K615" s="289"/>
      <c r="L615" s="289"/>
      <c r="M615" s="289"/>
      <c r="N615" s="289">
        <v>3</v>
      </c>
      <c r="O615" s="289"/>
      <c r="P615" s="289"/>
      <c r="Q615" s="289"/>
      <c r="R615" s="289"/>
      <c r="S615" s="289"/>
      <c r="T615" s="289"/>
      <c r="U615" s="289"/>
      <c r="V615" s="289"/>
      <c r="W615" s="289"/>
      <c r="X615" s="289"/>
      <c r="Y615" s="409"/>
      <c r="Z615" s="404"/>
      <c r="AA615" s="404"/>
      <c r="AB615" s="404"/>
      <c r="AC615" s="290">
        <f>SUM(Y615:AB615)</f>
        <v>0</v>
      </c>
    </row>
    <row r="616" spans="1:29" ht="15.5" hidden="1" outlineLevel="1">
      <c r="A616" s="525"/>
      <c r="B616" s="288" t="s">
        <v>308</v>
      </c>
      <c r="C616" s="285" t="s">
        <v>575</v>
      </c>
      <c r="D616" s="289"/>
      <c r="E616" s="289"/>
      <c r="F616" s="289"/>
      <c r="G616" s="289"/>
      <c r="H616" s="289"/>
      <c r="I616" s="289"/>
      <c r="J616" s="289"/>
      <c r="K616" s="289"/>
      <c r="L616" s="289"/>
      <c r="M616" s="289"/>
      <c r="N616" s="289">
        <v>3</v>
      </c>
      <c r="O616" s="289"/>
      <c r="P616" s="289"/>
      <c r="Q616" s="289"/>
      <c r="R616" s="289"/>
      <c r="S616" s="289"/>
      <c r="T616" s="289"/>
      <c r="U616" s="289"/>
      <c r="V616" s="289"/>
      <c r="W616" s="289"/>
      <c r="X616" s="289"/>
      <c r="Y616" s="405">
        <v>0</v>
      </c>
      <c r="Z616" s="405">
        <v>0</v>
      </c>
      <c r="AA616" s="405">
        <v>0</v>
      </c>
      <c r="AB616" s="405">
        <f t="shared" ref="AB616" si="318">AB615</f>
        <v>0</v>
      </c>
      <c r="AC616" s="305"/>
    </row>
    <row r="617" spans="1:29" ht="15.5" hidden="1" outlineLevel="1">
      <c r="A617" s="525"/>
      <c r="B617" s="308"/>
      <c r="C617" s="306"/>
      <c r="D617" s="310"/>
      <c r="E617" s="779"/>
      <c r="F617" s="779"/>
      <c r="G617" s="779"/>
      <c r="H617" s="779"/>
      <c r="I617" s="779"/>
      <c r="J617" s="310"/>
      <c r="K617" s="310"/>
      <c r="L617" s="310"/>
      <c r="M617" s="310"/>
      <c r="N617" s="285"/>
      <c r="O617" s="310"/>
      <c r="P617" s="310"/>
      <c r="Q617" s="310"/>
      <c r="R617" s="310"/>
      <c r="S617" s="310"/>
      <c r="T617" s="310"/>
      <c r="U617" s="310"/>
      <c r="V617" s="310"/>
      <c r="W617" s="310"/>
      <c r="X617" s="310"/>
      <c r="Y617" s="410"/>
      <c r="Z617" s="411"/>
      <c r="AA617" s="410"/>
      <c r="AB617" s="410"/>
      <c r="AC617" s="307"/>
    </row>
    <row r="618" spans="1:29" ht="15.5" hidden="1" outlineLevel="1">
      <c r="A618" s="525"/>
      <c r="B618" s="282" t="s">
        <v>10</v>
      </c>
      <c r="C618" s="283"/>
      <c r="D618" s="283"/>
      <c r="E618" s="778"/>
      <c r="F618" s="778"/>
      <c r="G618" s="778"/>
      <c r="H618" s="778"/>
      <c r="I618" s="778"/>
      <c r="J618" s="283"/>
      <c r="K618" s="283"/>
      <c r="L618" s="283"/>
      <c r="M618" s="283"/>
      <c r="N618" s="284"/>
      <c r="O618" s="283"/>
      <c r="P618" s="283"/>
      <c r="Q618" s="283"/>
      <c r="R618" s="283"/>
      <c r="S618" s="283"/>
      <c r="T618" s="283"/>
      <c r="U618" s="283"/>
      <c r="V618" s="283"/>
      <c r="W618" s="283"/>
      <c r="X618" s="283"/>
      <c r="Y618" s="408"/>
      <c r="Z618" s="408"/>
      <c r="AA618" s="408"/>
      <c r="AB618" s="408"/>
      <c r="AC618" s="286"/>
    </row>
    <row r="619" spans="1:29" ht="46.5" hidden="1" outlineLevel="1">
      <c r="A619" s="525">
        <v>11</v>
      </c>
      <c r="B619" s="422" t="s">
        <v>103</v>
      </c>
      <c r="C619" s="285" t="s">
        <v>582</v>
      </c>
      <c r="D619" s="289"/>
      <c r="E619" s="289"/>
      <c r="F619" s="289"/>
      <c r="G619" s="289"/>
      <c r="H619" s="289"/>
      <c r="I619" s="289"/>
      <c r="J619" s="289"/>
      <c r="K619" s="289"/>
      <c r="L619" s="289"/>
      <c r="M619" s="289"/>
      <c r="N619" s="289">
        <v>12</v>
      </c>
      <c r="O619" s="289"/>
      <c r="P619" s="289"/>
      <c r="Q619" s="289"/>
      <c r="R619" s="289"/>
      <c r="S619" s="289"/>
      <c r="T619" s="289"/>
      <c r="U619" s="289"/>
      <c r="V619" s="289"/>
      <c r="W619" s="289"/>
      <c r="X619" s="289"/>
      <c r="Y619" s="420"/>
      <c r="Z619" s="404"/>
      <c r="AA619" s="404"/>
      <c r="AB619" s="404"/>
      <c r="AC619" s="290">
        <f>SUM(Y619:AB619)</f>
        <v>0</v>
      </c>
    </row>
    <row r="620" spans="1:29" ht="15.5" hidden="1" outlineLevel="1">
      <c r="A620" s="525"/>
      <c r="B620" s="288" t="s">
        <v>308</v>
      </c>
      <c r="C620" s="285" t="s">
        <v>575</v>
      </c>
      <c r="D620" s="289"/>
      <c r="E620" s="289"/>
      <c r="F620" s="289"/>
      <c r="G620" s="289"/>
      <c r="H620" s="289"/>
      <c r="I620" s="289"/>
      <c r="J620" s="289"/>
      <c r="K620" s="289"/>
      <c r="L620" s="289"/>
      <c r="M620" s="289"/>
      <c r="N620" s="289">
        <v>12</v>
      </c>
      <c r="O620" s="289"/>
      <c r="P620" s="289"/>
      <c r="Q620" s="289"/>
      <c r="R620" s="289"/>
      <c r="S620" s="289"/>
      <c r="T620" s="289"/>
      <c r="U620" s="289"/>
      <c r="V620" s="289"/>
      <c r="W620" s="289"/>
      <c r="X620" s="289"/>
      <c r="Y620" s="405">
        <v>0</v>
      </c>
      <c r="Z620" s="405">
        <v>0</v>
      </c>
      <c r="AA620" s="405">
        <v>0</v>
      </c>
      <c r="AB620" s="405">
        <f t="shared" ref="AB620" si="319">AB619</f>
        <v>0</v>
      </c>
      <c r="AC620" s="291"/>
    </row>
    <row r="621" spans="1:29" ht="15.5" hidden="1" outlineLevel="1">
      <c r="A621" s="525"/>
      <c r="B621" s="309"/>
      <c r="C621" s="299"/>
      <c r="D621" s="285"/>
      <c r="E621" s="777"/>
      <c r="F621" s="777"/>
      <c r="G621" s="777"/>
      <c r="H621" s="777"/>
      <c r="I621" s="777"/>
      <c r="J621" s="285"/>
      <c r="K621" s="285"/>
      <c r="L621" s="285"/>
      <c r="M621" s="285"/>
      <c r="N621" s="285"/>
      <c r="O621" s="285"/>
      <c r="P621" s="285"/>
      <c r="Q621" s="285"/>
      <c r="R621" s="285"/>
      <c r="S621" s="285"/>
      <c r="T621" s="285"/>
      <c r="U621" s="285"/>
      <c r="V621" s="285"/>
      <c r="W621" s="285"/>
      <c r="X621" s="285"/>
      <c r="Y621" s="406"/>
      <c r="Z621" s="415"/>
      <c r="AA621" s="415"/>
      <c r="AB621" s="415"/>
      <c r="AC621" s="300"/>
    </row>
    <row r="622" spans="1:29" ht="62" hidden="1" outlineLevel="1">
      <c r="A622" s="525">
        <v>12</v>
      </c>
      <c r="B622" s="422" t="s">
        <v>104</v>
      </c>
      <c r="C622" s="285" t="s">
        <v>582</v>
      </c>
      <c r="D622" s="289"/>
      <c r="E622" s="289"/>
      <c r="F622" s="289"/>
      <c r="G622" s="289"/>
      <c r="H622" s="289"/>
      <c r="I622" s="289"/>
      <c r="J622" s="289"/>
      <c r="K622" s="289"/>
      <c r="L622" s="289"/>
      <c r="M622" s="289"/>
      <c r="N622" s="289">
        <v>12</v>
      </c>
      <c r="O622" s="289"/>
      <c r="P622" s="289"/>
      <c r="Q622" s="289"/>
      <c r="R622" s="289"/>
      <c r="S622" s="289"/>
      <c r="T622" s="289"/>
      <c r="U622" s="289"/>
      <c r="V622" s="289"/>
      <c r="W622" s="289"/>
      <c r="X622" s="289"/>
      <c r="Y622" s="404"/>
      <c r="Z622" s="404"/>
      <c r="AA622" s="404"/>
      <c r="AB622" s="404"/>
      <c r="AC622" s="290">
        <f>SUM(Y622:AB622)</f>
        <v>0</v>
      </c>
    </row>
    <row r="623" spans="1:29" ht="15.5" hidden="1" outlineLevel="1">
      <c r="A623" s="525"/>
      <c r="B623" s="288" t="s">
        <v>308</v>
      </c>
      <c r="C623" s="285" t="s">
        <v>575</v>
      </c>
      <c r="D623" s="289"/>
      <c r="E623" s="289"/>
      <c r="F623" s="289"/>
      <c r="G623" s="289"/>
      <c r="H623" s="289"/>
      <c r="I623" s="289"/>
      <c r="J623" s="289"/>
      <c r="K623" s="289"/>
      <c r="L623" s="289"/>
      <c r="M623" s="289"/>
      <c r="N623" s="289">
        <v>12</v>
      </c>
      <c r="O623" s="289"/>
      <c r="P623" s="289"/>
      <c r="Q623" s="289"/>
      <c r="R623" s="289"/>
      <c r="S623" s="289"/>
      <c r="T623" s="289"/>
      <c r="U623" s="289"/>
      <c r="V623" s="289"/>
      <c r="W623" s="289"/>
      <c r="X623" s="289"/>
      <c r="Y623" s="405">
        <v>0</v>
      </c>
      <c r="Z623" s="405">
        <v>0</v>
      </c>
      <c r="AA623" s="405">
        <v>0</v>
      </c>
      <c r="AB623" s="405">
        <f t="shared" ref="AB623" si="320">AB622</f>
        <v>0</v>
      </c>
      <c r="AC623" s="291"/>
    </row>
    <row r="624" spans="1:29" ht="15.5" hidden="1" outlineLevel="1">
      <c r="A624" s="525"/>
      <c r="B624" s="309"/>
      <c r="C624" s="299"/>
      <c r="D624" s="285"/>
      <c r="E624" s="777"/>
      <c r="F624" s="777"/>
      <c r="G624" s="777"/>
      <c r="H624" s="777"/>
      <c r="I624" s="777"/>
      <c r="J624" s="285"/>
      <c r="K624" s="285"/>
      <c r="L624" s="285"/>
      <c r="M624" s="285"/>
      <c r="N624" s="285"/>
      <c r="O624" s="285"/>
      <c r="P624" s="285"/>
      <c r="Q624" s="285"/>
      <c r="R624" s="285"/>
      <c r="S624" s="285"/>
      <c r="T624" s="285"/>
      <c r="U624" s="285"/>
      <c r="V624" s="285"/>
      <c r="W624" s="285"/>
      <c r="X624" s="285"/>
      <c r="Y624" s="416"/>
      <c r="Z624" s="416"/>
      <c r="AA624" s="406"/>
      <c r="AB624" s="406"/>
      <c r="AC624" s="300"/>
    </row>
    <row r="625" spans="1:30" ht="46.5" hidden="1" outlineLevel="1">
      <c r="A625" s="525">
        <v>13</v>
      </c>
      <c r="B625" s="422" t="s">
        <v>105</v>
      </c>
      <c r="C625" s="285" t="s">
        <v>582</v>
      </c>
      <c r="D625" s="289"/>
      <c r="E625" s="289"/>
      <c r="F625" s="289"/>
      <c r="G625" s="289"/>
      <c r="H625" s="289"/>
      <c r="I625" s="289"/>
      <c r="J625" s="289"/>
      <c r="K625" s="289"/>
      <c r="L625" s="289"/>
      <c r="M625" s="289"/>
      <c r="N625" s="289">
        <v>12</v>
      </c>
      <c r="O625" s="289"/>
      <c r="P625" s="289"/>
      <c r="Q625" s="289"/>
      <c r="R625" s="289"/>
      <c r="S625" s="289"/>
      <c r="T625" s="289"/>
      <c r="U625" s="289"/>
      <c r="V625" s="289"/>
      <c r="W625" s="289"/>
      <c r="X625" s="289"/>
      <c r="Y625" s="404"/>
      <c r="Z625" s="404"/>
      <c r="AA625" s="761"/>
      <c r="AB625" s="404"/>
      <c r="AC625" s="290">
        <f>SUM(Y625:AB625)</f>
        <v>0</v>
      </c>
    </row>
    <row r="626" spans="1:30" ht="15.5" hidden="1" outlineLevel="1">
      <c r="A626" s="525"/>
      <c r="B626" s="288" t="s">
        <v>308</v>
      </c>
      <c r="C626" s="285" t="s">
        <v>575</v>
      </c>
      <c r="D626" s="289"/>
      <c r="E626" s="289"/>
      <c r="F626" s="289"/>
      <c r="G626" s="289"/>
      <c r="H626" s="289"/>
      <c r="I626" s="289"/>
      <c r="J626" s="289"/>
      <c r="K626" s="289"/>
      <c r="L626" s="289"/>
      <c r="M626" s="289"/>
      <c r="N626" s="289">
        <v>12</v>
      </c>
      <c r="O626" s="289"/>
      <c r="P626" s="289"/>
      <c r="Q626" s="289"/>
      <c r="R626" s="289"/>
      <c r="S626" s="289"/>
      <c r="T626" s="289"/>
      <c r="U626" s="289"/>
      <c r="V626" s="289"/>
      <c r="W626" s="289"/>
      <c r="X626" s="289"/>
      <c r="Y626" s="405">
        <v>0</v>
      </c>
      <c r="Z626" s="405">
        <v>0</v>
      </c>
      <c r="AA626" s="405">
        <v>0</v>
      </c>
      <c r="AB626" s="405">
        <f t="shared" ref="AB626" si="321">AB625</f>
        <v>0</v>
      </c>
      <c r="AC626" s="300"/>
    </row>
    <row r="627" spans="1:30" ht="15.5" hidden="1" outlineLevel="1">
      <c r="A627" s="525"/>
      <c r="B627" s="309"/>
      <c r="C627" s="299"/>
      <c r="D627" s="285"/>
      <c r="E627" s="777"/>
      <c r="F627" s="777"/>
      <c r="G627" s="777"/>
      <c r="H627" s="777"/>
      <c r="I627" s="777"/>
      <c r="J627" s="285"/>
      <c r="K627" s="285"/>
      <c r="L627" s="285"/>
      <c r="M627" s="285"/>
      <c r="N627" s="285"/>
      <c r="O627" s="285"/>
      <c r="P627" s="285"/>
      <c r="Q627" s="285"/>
      <c r="R627" s="285"/>
      <c r="S627" s="285"/>
      <c r="T627" s="285"/>
      <c r="U627" s="285"/>
      <c r="V627" s="285"/>
      <c r="W627" s="285"/>
      <c r="X627" s="285"/>
      <c r="Y627" s="406"/>
      <c r="Z627" s="406"/>
      <c r="AA627" s="406"/>
      <c r="AB627" s="406"/>
      <c r="AC627" s="300"/>
    </row>
    <row r="628" spans="1:30" ht="15.5" hidden="1" outlineLevel="1">
      <c r="A628" s="525"/>
      <c r="B628" s="282" t="s">
        <v>106</v>
      </c>
      <c r="C628" s="283"/>
      <c r="D628" s="284"/>
      <c r="E628" s="780"/>
      <c r="F628" s="780"/>
      <c r="G628" s="780"/>
      <c r="H628" s="780"/>
      <c r="I628" s="780"/>
      <c r="J628" s="284"/>
      <c r="K628" s="284"/>
      <c r="L628" s="284"/>
      <c r="M628" s="284"/>
      <c r="N628" s="284"/>
      <c r="O628" s="284"/>
      <c r="P628" s="283"/>
      <c r="Q628" s="283"/>
      <c r="R628" s="283"/>
      <c r="S628" s="283"/>
      <c r="T628" s="283"/>
      <c r="U628" s="283"/>
      <c r="V628" s="283"/>
      <c r="W628" s="283"/>
      <c r="X628" s="283"/>
      <c r="Y628" s="408"/>
      <c r="Z628" s="408"/>
      <c r="AA628" s="408"/>
      <c r="AB628" s="408"/>
      <c r="AC628" s="286"/>
    </row>
    <row r="629" spans="1:30" ht="15.5" hidden="1" outlineLevel="1">
      <c r="A629" s="525">
        <v>14</v>
      </c>
      <c r="B629" s="309" t="s">
        <v>107</v>
      </c>
      <c r="C629" s="285" t="s">
        <v>582</v>
      </c>
      <c r="D629" s="289"/>
      <c r="E629" s="289"/>
      <c r="F629" s="289"/>
      <c r="G629" s="289"/>
      <c r="H629" s="289"/>
      <c r="I629" s="289"/>
      <c r="J629" s="289"/>
      <c r="K629" s="289"/>
      <c r="L629" s="289"/>
      <c r="M629" s="289"/>
      <c r="N629" s="289">
        <v>12</v>
      </c>
      <c r="O629" s="289"/>
      <c r="P629" s="289"/>
      <c r="Q629" s="289"/>
      <c r="R629" s="289"/>
      <c r="S629" s="289"/>
      <c r="T629" s="289"/>
      <c r="U629" s="289"/>
      <c r="V629" s="289"/>
      <c r="W629" s="289"/>
      <c r="X629" s="289"/>
      <c r="Y629" s="404"/>
      <c r="Z629" s="404"/>
      <c r="AA629" s="404"/>
      <c r="AB629" s="404"/>
      <c r="AC629" s="290">
        <f>SUM(Y629:AB629)</f>
        <v>0</v>
      </c>
    </row>
    <row r="630" spans="1:30" ht="15.5" hidden="1" outlineLevel="1">
      <c r="A630" s="525"/>
      <c r="B630" s="288" t="s">
        <v>308</v>
      </c>
      <c r="C630" s="285" t="s">
        <v>575</v>
      </c>
      <c r="D630" s="289"/>
      <c r="E630" s="289"/>
      <c r="F630" s="289"/>
      <c r="G630" s="289"/>
      <c r="H630" s="289"/>
      <c r="I630" s="289"/>
      <c r="J630" s="289"/>
      <c r="K630" s="289"/>
      <c r="L630" s="289"/>
      <c r="M630" s="289"/>
      <c r="N630" s="289">
        <v>12</v>
      </c>
      <c r="O630" s="289"/>
      <c r="P630" s="289"/>
      <c r="Q630" s="289"/>
      <c r="R630" s="289"/>
      <c r="S630" s="289"/>
      <c r="T630" s="289"/>
      <c r="U630" s="289"/>
      <c r="V630" s="289"/>
      <c r="W630" s="289"/>
      <c r="X630" s="289"/>
      <c r="Y630" s="405">
        <v>0</v>
      </c>
      <c r="Z630" s="405">
        <v>0</v>
      </c>
      <c r="AA630" s="405">
        <v>0</v>
      </c>
      <c r="AB630" s="405">
        <f t="shared" ref="AB630" si="322">AB629</f>
        <v>0</v>
      </c>
      <c r="AC630" s="509"/>
      <c r="AD630" s="618"/>
    </row>
    <row r="631" spans="1:30" ht="15.5" hidden="1" outlineLevel="1">
      <c r="A631" s="525"/>
      <c r="B631" s="309"/>
      <c r="C631" s="299"/>
      <c r="D631" s="285"/>
      <c r="E631" s="777"/>
      <c r="F631" s="777"/>
      <c r="G631" s="777"/>
      <c r="H631" s="777"/>
      <c r="I631" s="777"/>
      <c r="J631" s="285"/>
      <c r="K631" s="285"/>
      <c r="L631" s="285"/>
      <c r="M631" s="285"/>
      <c r="N631" s="462"/>
      <c r="O631" s="285"/>
      <c r="P631" s="285"/>
      <c r="Q631" s="285"/>
      <c r="R631" s="285"/>
      <c r="S631" s="285"/>
      <c r="T631" s="285"/>
      <c r="U631" s="285"/>
      <c r="V631" s="285"/>
      <c r="W631" s="285"/>
      <c r="X631" s="285"/>
      <c r="Y631" s="406"/>
      <c r="Z631" s="406"/>
      <c r="AA631" s="406"/>
      <c r="AB631" s="406"/>
      <c r="AC631" s="295"/>
      <c r="AD631" s="618"/>
    </row>
    <row r="632" spans="1:30" s="303" customFormat="1" ht="15.5" hidden="1" outlineLevel="1">
      <c r="A632" s="525"/>
      <c r="B632" s="282" t="s">
        <v>488</v>
      </c>
      <c r="C632" s="285"/>
      <c r="D632" s="285"/>
      <c r="E632" s="777"/>
      <c r="F632" s="777"/>
      <c r="G632" s="777"/>
      <c r="H632" s="777"/>
      <c r="I632" s="777"/>
      <c r="J632" s="285"/>
      <c r="K632" s="285"/>
      <c r="L632" s="285"/>
      <c r="M632" s="285"/>
      <c r="N632" s="285"/>
      <c r="O632" s="285"/>
      <c r="P632" s="285"/>
      <c r="Q632" s="285"/>
      <c r="R632" s="285"/>
      <c r="S632" s="285"/>
      <c r="T632" s="285"/>
      <c r="U632" s="285"/>
      <c r="V632" s="285"/>
      <c r="W632" s="285"/>
      <c r="X632" s="285"/>
      <c r="Y632" s="406"/>
      <c r="Z632" s="406"/>
      <c r="AA632" s="406"/>
      <c r="AB632" s="406"/>
      <c r="AC632" s="510"/>
      <c r="AD632" s="619"/>
    </row>
    <row r="633" spans="1:30" ht="15.5" hidden="1" outlineLevel="1">
      <c r="A633" s="525">
        <v>15</v>
      </c>
      <c r="B633" s="288" t="s">
        <v>493</v>
      </c>
      <c r="C633" s="285" t="s">
        <v>582</v>
      </c>
      <c r="D633" s="289"/>
      <c r="E633" s="289"/>
      <c r="F633" s="289"/>
      <c r="G633" s="289"/>
      <c r="H633" s="289"/>
      <c r="I633" s="289"/>
      <c r="J633" s="289"/>
      <c r="K633" s="289"/>
      <c r="L633" s="289"/>
      <c r="M633" s="289"/>
      <c r="N633" s="289">
        <v>0</v>
      </c>
      <c r="O633" s="289"/>
      <c r="P633" s="289"/>
      <c r="Q633" s="289"/>
      <c r="R633" s="289"/>
      <c r="S633" s="289"/>
      <c r="T633" s="289"/>
      <c r="U633" s="289"/>
      <c r="V633" s="289"/>
      <c r="W633" s="289"/>
      <c r="X633" s="289"/>
      <c r="Y633" s="404"/>
      <c r="Z633" s="404"/>
      <c r="AA633" s="404"/>
      <c r="AB633" s="404"/>
      <c r="AC633" s="290">
        <f>SUM(Y633:AB633)</f>
        <v>0</v>
      </c>
    </row>
    <row r="634" spans="1:30" ht="15.5" hidden="1" outlineLevel="1">
      <c r="A634" s="525"/>
      <c r="B634" s="288" t="s">
        <v>308</v>
      </c>
      <c r="C634" s="285" t="s">
        <v>575</v>
      </c>
      <c r="D634" s="289"/>
      <c r="E634" s="289"/>
      <c r="F634" s="289"/>
      <c r="G634" s="289"/>
      <c r="H634" s="289"/>
      <c r="I634" s="289"/>
      <c r="J634" s="289"/>
      <c r="K634" s="289"/>
      <c r="L634" s="289"/>
      <c r="M634" s="289"/>
      <c r="N634" s="289">
        <v>0</v>
      </c>
      <c r="O634" s="289"/>
      <c r="P634" s="289"/>
      <c r="Q634" s="289"/>
      <c r="R634" s="289"/>
      <c r="S634" s="289"/>
      <c r="T634" s="289"/>
      <c r="U634" s="289"/>
      <c r="V634" s="289"/>
      <c r="W634" s="289"/>
      <c r="X634" s="289"/>
      <c r="Y634" s="405">
        <v>0</v>
      </c>
      <c r="Z634" s="405">
        <v>0</v>
      </c>
      <c r="AA634" s="405">
        <v>0</v>
      </c>
      <c r="AB634" s="405">
        <f t="shared" ref="AB634" si="323">AB633</f>
        <v>0</v>
      </c>
      <c r="AC634" s="291"/>
    </row>
    <row r="635" spans="1:30" ht="15.5" hidden="1" outlineLevel="1">
      <c r="A635" s="525"/>
      <c r="B635" s="309"/>
      <c r="C635" s="299"/>
      <c r="D635" s="285"/>
      <c r="E635" s="777"/>
      <c r="F635" s="777"/>
      <c r="G635" s="777"/>
      <c r="H635" s="777"/>
      <c r="I635" s="777"/>
      <c r="J635" s="285"/>
      <c r="K635" s="285"/>
      <c r="L635" s="285"/>
      <c r="M635" s="285"/>
      <c r="N635" s="285"/>
      <c r="O635" s="285"/>
      <c r="P635" s="285"/>
      <c r="Q635" s="285"/>
      <c r="R635" s="285"/>
      <c r="S635" s="285"/>
      <c r="T635" s="285"/>
      <c r="U635" s="285"/>
      <c r="V635" s="285"/>
      <c r="W635" s="285"/>
      <c r="X635" s="285"/>
      <c r="Y635" s="406"/>
      <c r="Z635" s="406"/>
      <c r="AA635" s="406"/>
      <c r="AB635" s="406"/>
      <c r="AC635" s="300"/>
    </row>
    <row r="636" spans="1:30" s="277" customFormat="1" ht="15.5" hidden="1" outlineLevel="1">
      <c r="A636" s="525">
        <v>16</v>
      </c>
      <c r="B636" s="318" t="s">
        <v>489</v>
      </c>
      <c r="C636" s="285" t="s">
        <v>582</v>
      </c>
      <c r="D636" s="289"/>
      <c r="E636" s="289"/>
      <c r="F636" s="289"/>
      <c r="G636" s="289"/>
      <c r="H636" s="289"/>
      <c r="I636" s="289"/>
      <c r="J636" s="289"/>
      <c r="K636" s="289"/>
      <c r="L636" s="289"/>
      <c r="M636" s="289"/>
      <c r="N636" s="289">
        <v>0</v>
      </c>
      <c r="O636" s="289"/>
      <c r="P636" s="289"/>
      <c r="Q636" s="289"/>
      <c r="R636" s="289"/>
      <c r="S636" s="289"/>
      <c r="T636" s="289"/>
      <c r="U636" s="289"/>
      <c r="V636" s="289"/>
      <c r="W636" s="289"/>
      <c r="X636" s="289"/>
      <c r="Y636" s="404"/>
      <c r="Z636" s="404"/>
      <c r="AA636" s="404"/>
      <c r="AB636" s="404"/>
      <c r="AC636" s="290">
        <f>SUM(Y636:AB636)</f>
        <v>0</v>
      </c>
    </row>
    <row r="637" spans="1:30" s="277" customFormat="1" ht="15.5" hidden="1" outlineLevel="1">
      <c r="A637" s="525"/>
      <c r="B637" s="288" t="s">
        <v>308</v>
      </c>
      <c r="C637" s="285" t="s">
        <v>575</v>
      </c>
      <c r="D637" s="289"/>
      <c r="E637" s="289"/>
      <c r="F637" s="289"/>
      <c r="G637" s="289"/>
      <c r="H637" s="289"/>
      <c r="I637" s="289"/>
      <c r="J637" s="289"/>
      <c r="K637" s="289"/>
      <c r="L637" s="289"/>
      <c r="M637" s="289"/>
      <c r="N637" s="289">
        <v>0</v>
      </c>
      <c r="O637" s="289"/>
      <c r="P637" s="289"/>
      <c r="Q637" s="289"/>
      <c r="R637" s="289"/>
      <c r="S637" s="289"/>
      <c r="T637" s="289"/>
      <c r="U637" s="289"/>
      <c r="V637" s="289"/>
      <c r="W637" s="289"/>
      <c r="X637" s="289"/>
      <c r="Y637" s="405">
        <v>0</v>
      </c>
      <c r="Z637" s="405">
        <v>0</v>
      </c>
      <c r="AA637" s="405">
        <v>0</v>
      </c>
      <c r="AB637" s="405">
        <f t="shared" ref="AB637" si="324">AB636</f>
        <v>0</v>
      </c>
      <c r="AC637" s="291"/>
    </row>
    <row r="638" spans="1:30" s="277" customFormat="1" ht="15.5" hidden="1" outlineLevel="1">
      <c r="A638" s="525"/>
      <c r="B638" s="318"/>
      <c r="C638" s="285"/>
      <c r="D638" s="285"/>
      <c r="E638" s="777"/>
      <c r="F638" s="777"/>
      <c r="G638" s="777"/>
      <c r="H638" s="777"/>
      <c r="I638" s="777"/>
      <c r="J638" s="285"/>
      <c r="K638" s="285"/>
      <c r="L638" s="285"/>
      <c r="M638" s="285"/>
      <c r="N638" s="285"/>
      <c r="O638" s="285"/>
      <c r="P638" s="285"/>
      <c r="Q638" s="285"/>
      <c r="R638" s="285"/>
      <c r="S638" s="285"/>
      <c r="T638" s="285"/>
      <c r="U638" s="285"/>
      <c r="V638" s="285"/>
      <c r="W638" s="285"/>
      <c r="X638" s="285"/>
      <c r="Y638" s="406"/>
      <c r="Z638" s="406"/>
      <c r="AA638" s="406"/>
      <c r="AB638" s="406"/>
      <c r="AC638" s="307"/>
    </row>
    <row r="639" spans="1:30" ht="15.5" hidden="1" outlineLevel="1">
      <c r="A639" s="525"/>
      <c r="B639" s="512" t="s">
        <v>494</v>
      </c>
      <c r="C639" s="314"/>
      <c r="D639" s="284"/>
      <c r="E639" s="780"/>
      <c r="F639" s="780"/>
      <c r="G639" s="780"/>
      <c r="H639" s="780"/>
      <c r="I639" s="780"/>
      <c r="J639" s="283"/>
      <c r="K639" s="283"/>
      <c r="L639" s="283"/>
      <c r="M639" s="283"/>
      <c r="N639" s="284"/>
      <c r="O639" s="283"/>
      <c r="P639" s="283"/>
      <c r="Q639" s="283"/>
      <c r="R639" s="283"/>
      <c r="S639" s="283"/>
      <c r="T639" s="283"/>
      <c r="U639" s="283"/>
      <c r="V639" s="283"/>
      <c r="W639" s="283"/>
      <c r="X639" s="283"/>
      <c r="Y639" s="408"/>
      <c r="Z639" s="408"/>
      <c r="AA639" s="408"/>
      <c r="AB639" s="408"/>
      <c r="AC639" s="286"/>
    </row>
    <row r="640" spans="1:30" ht="31" hidden="1" outlineLevel="1">
      <c r="A640" s="525">
        <v>17</v>
      </c>
      <c r="B640" s="422" t="s">
        <v>111</v>
      </c>
      <c r="C640" s="285" t="s">
        <v>582</v>
      </c>
      <c r="D640" s="289"/>
      <c r="E640" s="289"/>
      <c r="F640" s="289"/>
      <c r="G640" s="289"/>
      <c r="H640" s="289"/>
      <c r="I640" s="289"/>
      <c r="J640" s="289"/>
      <c r="K640" s="289"/>
      <c r="L640" s="289"/>
      <c r="M640" s="289"/>
      <c r="N640" s="289">
        <v>12</v>
      </c>
      <c r="O640" s="289"/>
      <c r="P640" s="289"/>
      <c r="Q640" s="289"/>
      <c r="R640" s="289"/>
      <c r="S640" s="289"/>
      <c r="T640" s="289"/>
      <c r="U640" s="289"/>
      <c r="V640" s="289"/>
      <c r="W640" s="289"/>
      <c r="X640" s="289"/>
      <c r="Y640" s="420"/>
      <c r="Z640" s="404"/>
      <c r="AA640" s="404"/>
      <c r="AB640" s="404"/>
      <c r="AC640" s="290">
        <f>SUM(Y640:AB640)</f>
        <v>0</v>
      </c>
    </row>
    <row r="641" spans="1:29" ht="15.5" hidden="1" outlineLevel="1">
      <c r="A641" s="525"/>
      <c r="B641" s="288" t="s">
        <v>308</v>
      </c>
      <c r="C641" s="285" t="s">
        <v>575</v>
      </c>
      <c r="D641" s="289"/>
      <c r="E641" s="289"/>
      <c r="F641" s="289"/>
      <c r="G641" s="289"/>
      <c r="H641" s="289"/>
      <c r="I641" s="289"/>
      <c r="J641" s="289"/>
      <c r="K641" s="289"/>
      <c r="L641" s="289"/>
      <c r="M641" s="289"/>
      <c r="N641" s="289">
        <v>12</v>
      </c>
      <c r="O641" s="289"/>
      <c r="P641" s="289"/>
      <c r="Q641" s="289"/>
      <c r="R641" s="289"/>
      <c r="S641" s="289"/>
      <c r="T641" s="289"/>
      <c r="U641" s="289"/>
      <c r="V641" s="289"/>
      <c r="W641" s="289"/>
      <c r="X641" s="289"/>
      <c r="Y641" s="405">
        <v>0</v>
      </c>
      <c r="Z641" s="405">
        <v>0</v>
      </c>
      <c r="AA641" s="405">
        <v>0</v>
      </c>
      <c r="AB641" s="405">
        <f t="shared" ref="AB641" si="325">AB640</f>
        <v>0</v>
      </c>
      <c r="AC641" s="300"/>
    </row>
    <row r="642" spans="1:29" ht="15.5" hidden="1" outlineLevel="1">
      <c r="A642" s="525"/>
      <c r="B642" s="288"/>
      <c r="C642" s="285"/>
      <c r="D642" s="285"/>
      <c r="E642" s="777"/>
      <c r="F642" s="777"/>
      <c r="G642" s="777"/>
      <c r="H642" s="777"/>
      <c r="I642" s="777"/>
      <c r="J642" s="285"/>
      <c r="K642" s="285"/>
      <c r="L642" s="285"/>
      <c r="M642" s="285"/>
      <c r="N642" s="285"/>
      <c r="O642" s="285"/>
      <c r="P642" s="285"/>
      <c r="Q642" s="285"/>
      <c r="R642" s="285"/>
      <c r="S642" s="285"/>
      <c r="T642" s="285"/>
      <c r="U642" s="285"/>
      <c r="V642" s="285"/>
      <c r="W642" s="285"/>
      <c r="X642" s="285"/>
      <c r="Y642" s="416"/>
      <c r="Z642" s="419"/>
      <c r="AA642" s="419"/>
      <c r="AB642" s="419"/>
      <c r="AC642" s="300"/>
    </row>
    <row r="643" spans="1:29" ht="15.5" hidden="1" outlineLevel="1">
      <c r="A643" s="525">
        <v>18</v>
      </c>
      <c r="B643" s="422" t="s">
        <v>108</v>
      </c>
      <c r="C643" s="285" t="s">
        <v>582</v>
      </c>
      <c r="D643" s="289"/>
      <c r="E643" s="289"/>
      <c r="F643" s="289"/>
      <c r="G643" s="289"/>
      <c r="H643" s="289"/>
      <c r="I643" s="289"/>
      <c r="J643" s="289"/>
      <c r="K643" s="289"/>
      <c r="L643" s="289"/>
      <c r="M643" s="289"/>
      <c r="N643" s="289">
        <v>12</v>
      </c>
      <c r="O643" s="289"/>
      <c r="P643" s="289"/>
      <c r="Q643" s="289"/>
      <c r="R643" s="289"/>
      <c r="S643" s="289"/>
      <c r="T643" s="289"/>
      <c r="U643" s="289"/>
      <c r="V643" s="289"/>
      <c r="W643" s="289"/>
      <c r="X643" s="289"/>
      <c r="Y643" s="420"/>
      <c r="Z643" s="404"/>
      <c r="AA643" s="404"/>
      <c r="AB643" s="404"/>
      <c r="AC643" s="290">
        <f>SUM(Y643:AB643)</f>
        <v>0</v>
      </c>
    </row>
    <row r="644" spans="1:29" ht="15.5" hidden="1" outlineLevel="1">
      <c r="A644" s="525"/>
      <c r="B644" s="288" t="s">
        <v>308</v>
      </c>
      <c r="C644" s="285" t="s">
        <v>575</v>
      </c>
      <c r="D644" s="289"/>
      <c r="E644" s="289"/>
      <c r="F644" s="289"/>
      <c r="G644" s="289"/>
      <c r="H644" s="289"/>
      <c r="I644" s="289"/>
      <c r="J644" s="289"/>
      <c r="K644" s="289"/>
      <c r="L644" s="289"/>
      <c r="M644" s="289"/>
      <c r="N644" s="289">
        <v>12</v>
      </c>
      <c r="O644" s="289"/>
      <c r="P644" s="289"/>
      <c r="Q644" s="289"/>
      <c r="R644" s="289"/>
      <c r="S644" s="289"/>
      <c r="T644" s="289"/>
      <c r="U644" s="289"/>
      <c r="V644" s="289"/>
      <c r="W644" s="289"/>
      <c r="X644" s="289"/>
      <c r="Y644" s="405">
        <v>0</v>
      </c>
      <c r="Z644" s="405">
        <v>0</v>
      </c>
      <c r="AA644" s="405">
        <v>0</v>
      </c>
      <c r="AB644" s="405">
        <f t="shared" ref="AB644" si="326">AB643</f>
        <v>0</v>
      </c>
      <c r="AC644" s="300"/>
    </row>
    <row r="645" spans="1:29" ht="15.5" hidden="1" outlineLevel="1">
      <c r="A645" s="525"/>
      <c r="B645" s="316"/>
      <c r="C645" s="285"/>
      <c r="D645" s="285"/>
      <c r="E645" s="777"/>
      <c r="F645" s="777"/>
      <c r="G645" s="777"/>
      <c r="H645" s="777"/>
      <c r="I645" s="777"/>
      <c r="J645" s="285"/>
      <c r="K645" s="285"/>
      <c r="L645" s="285"/>
      <c r="M645" s="285"/>
      <c r="N645" s="285"/>
      <c r="O645" s="285"/>
      <c r="P645" s="285"/>
      <c r="Q645" s="285"/>
      <c r="R645" s="285"/>
      <c r="S645" s="285"/>
      <c r="T645" s="285"/>
      <c r="U645" s="285"/>
      <c r="V645" s="285"/>
      <c r="W645" s="285"/>
      <c r="X645" s="285"/>
      <c r="Y645" s="417"/>
      <c r="Z645" s="418"/>
      <c r="AA645" s="418"/>
      <c r="AB645" s="418"/>
      <c r="AC645" s="291"/>
    </row>
    <row r="646" spans="1:29" ht="15.5" hidden="1" outlineLevel="1">
      <c r="A646" s="525">
        <v>19</v>
      </c>
      <c r="B646" s="422" t="s">
        <v>110</v>
      </c>
      <c r="C646" s="285" t="s">
        <v>582</v>
      </c>
      <c r="D646" s="289"/>
      <c r="E646" s="289"/>
      <c r="F646" s="289"/>
      <c r="G646" s="289"/>
      <c r="H646" s="289"/>
      <c r="I646" s="289"/>
      <c r="J646" s="289"/>
      <c r="K646" s="289"/>
      <c r="L646" s="289"/>
      <c r="M646" s="289"/>
      <c r="N646" s="289">
        <v>12</v>
      </c>
      <c r="O646" s="289"/>
      <c r="P646" s="289"/>
      <c r="Q646" s="289"/>
      <c r="R646" s="289"/>
      <c r="S646" s="289"/>
      <c r="T646" s="289"/>
      <c r="U646" s="289"/>
      <c r="V646" s="289"/>
      <c r="W646" s="289"/>
      <c r="X646" s="289"/>
      <c r="Y646" s="420"/>
      <c r="Z646" s="404"/>
      <c r="AA646" s="404"/>
      <c r="AB646" s="404"/>
      <c r="AC646" s="290">
        <f>SUM(Y646:AB646)</f>
        <v>0</v>
      </c>
    </row>
    <row r="647" spans="1:29" ht="15.5" hidden="1" outlineLevel="1">
      <c r="A647" s="525"/>
      <c r="B647" s="288" t="s">
        <v>308</v>
      </c>
      <c r="C647" s="285" t="s">
        <v>575</v>
      </c>
      <c r="D647" s="289"/>
      <c r="E647" s="289"/>
      <c r="F647" s="289"/>
      <c r="G647" s="289"/>
      <c r="H647" s="289"/>
      <c r="I647" s="289"/>
      <c r="J647" s="289"/>
      <c r="K647" s="289"/>
      <c r="L647" s="289"/>
      <c r="M647" s="289"/>
      <c r="N647" s="289">
        <v>12</v>
      </c>
      <c r="O647" s="289"/>
      <c r="P647" s="289"/>
      <c r="Q647" s="289"/>
      <c r="R647" s="289"/>
      <c r="S647" s="289"/>
      <c r="T647" s="289"/>
      <c r="U647" s="289"/>
      <c r="V647" s="289"/>
      <c r="W647" s="289"/>
      <c r="X647" s="289"/>
      <c r="Y647" s="405">
        <v>0</v>
      </c>
      <c r="Z647" s="405">
        <v>0</v>
      </c>
      <c r="AA647" s="405">
        <v>0</v>
      </c>
      <c r="AB647" s="405">
        <f t="shared" ref="AB647" si="327">AB646</f>
        <v>0</v>
      </c>
      <c r="AC647" s="291"/>
    </row>
    <row r="648" spans="1:29" ht="15.5" hidden="1" outlineLevel="1">
      <c r="A648" s="525"/>
      <c r="B648" s="316"/>
      <c r="C648" s="285"/>
      <c r="D648" s="285"/>
      <c r="E648" s="777"/>
      <c r="F648" s="777"/>
      <c r="G648" s="777"/>
      <c r="H648" s="777"/>
      <c r="I648" s="777"/>
      <c r="J648" s="285"/>
      <c r="K648" s="285"/>
      <c r="L648" s="285"/>
      <c r="M648" s="285"/>
      <c r="N648" s="285"/>
      <c r="O648" s="285"/>
      <c r="P648" s="285"/>
      <c r="Q648" s="285"/>
      <c r="R648" s="285"/>
      <c r="S648" s="285"/>
      <c r="T648" s="285"/>
      <c r="U648" s="285"/>
      <c r="V648" s="285"/>
      <c r="W648" s="285"/>
      <c r="X648" s="285"/>
      <c r="Y648" s="406"/>
      <c r="Z648" s="406"/>
      <c r="AA648" s="406"/>
      <c r="AB648" s="406"/>
      <c r="AC648" s="300"/>
    </row>
    <row r="649" spans="1:29" ht="15.5" hidden="1" outlineLevel="1">
      <c r="A649" s="525">
        <v>20</v>
      </c>
      <c r="B649" s="422" t="s">
        <v>109</v>
      </c>
      <c r="C649" s="285" t="s">
        <v>582</v>
      </c>
      <c r="D649" s="289"/>
      <c r="E649" s="289"/>
      <c r="F649" s="289"/>
      <c r="G649" s="289"/>
      <c r="H649" s="289"/>
      <c r="I649" s="289"/>
      <c r="J649" s="289"/>
      <c r="K649" s="289"/>
      <c r="L649" s="289"/>
      <c r="M649" s="289"/>
      <c r="N649" s="289">
        <v>12</v>
      </c>
      <c r="O649" s="289"/>
      <c r="P649" s="289"/>
      <c r="Q649" s="289"/>
      <c r="R649" s="289"/>
      <c r="S649" s="289"/>
      <c r="T649" s="289"/>
      <c r="U649" s="289"/>
      <c r="V649" s="289"/>
      <c r="W649" s="289"/>
      <c r="X649" s="289"/>
      <c r="Y649" s="420"/>
      <c r="Z649" s="404"/>
      <c r="AA649" s="404"/>
      <c r="AB649" s="404"/>
      <c r="AC649" s="290">
        <f>SUM(Y649:AB649)</f>
        <v>0</v>
      </c>
    </row>
    <row r="650" spans="1:29" ht="15.5" hidden="1" outlineLevel="1">
      <c r="A650" s="525"/>
      <c r="B650" s="288" t="s">
        <v>308</v>
      </c>
      <c r="C650" s="285" t="s">
        <v>575</v>
      </c>
      <c r="D650" s="289"/>
      <c r="E650" s="289"/>
      <c r="F650" s="289"/>
      <c r="G650" s="289"/>
      <c r="H650" s="289"/>
      <c r="I650" s="289"/>
      <c r="J650" s="289"/>
      <c r="K650" s="289"/>
      <c r="L650" s="289"/>
      <c r="M650" s="289"/>
      <c r="N650" s="289">
        <v>12</v>
      </c>
      <c r="O650" s="289"/>
      <c r="P650" s="289"/>
      <c r="Q650" s="289"/>
      <c r="R650" s="289"/>
      <c r="S650" s="289"/>
      <c r="T650" s="289"/>
      <c r="U650" s="289"/>
      <c r="V650" s="289"/>
      <c r="W650" s="289"/>
      <c r="X650" s="289"/>
      <c r="Y650" s="405">
        <v>0</v>
      </c>
      <c r="Z650" s="405">
        <v>0</v>
      </c>
      <c r="AA650" s="405">
        <v>0</v>
      </c>
      <c r="AB650" s="405">
        <f t="shared" ref="AB650" si="328">AB649</f>
        <v>0</v>
      </c>
      <c r="AC650" s="300"/>
    </row>
    <row r="651" spans="1:29" ht="15.5" hidden="1" outlineLevel="1">
      <c r="A651" s="525"/>
      <c r="B651" s="317"/>
      <c r="C651" s="294"/>
      <c r="D651" s="285"/>
      <c r="E651" s="777"/>
      <c r="F651" s="777"/>
      <c r="G651" s="777"/>
      <c r="H651" s="777"/>
      <c r="I651" s="777"/>
      <c r="J651" s="285"/>
      <c r="K651" s="285"/>
      <c r="L651" s="285"/>
      <c r="M651" s="285"/>
      <c r="N651" s="294"/>
      <c r="O651" s="285"/>
      <c r="P651" s="285"/>
      <c r="Q651" s="285"/>
      <c r="R651" s="285"/>
      <c r="S651" s="285"/>
      <c r="T651" s="285"/>
      <c r="U651" s="285"/>
      <c r="V651" s="285"/>
      <c r="W651" s="285"/>
      <c r="X651" s="285"/>
      <c r="Y651" s="406"/>
      <c r="Z651" s="406"/>
      <c r="AA651" s="406"/>
      <c r="AB651" s="406"/>
      <c r="AC651" s="300"/>
    </row>
    <row r="652" spans="1:29" ht="15.5" outlineLevel="1">
      <c r="A652" s="525"/>
      <c r="B652" s="511" t="s">
        <v>501</v>
      </c>
      <c r="C652" s="285"/>
      <c r="D652" s="285"/>
      <c r="E652" s="777"/>
      <c r="F652" s="777"/>
      <c r="G652" s="777"/>
      <c r="H652" s="777"/>
      <c r="I652" s="777"/>
      <c r="J652" s="285"/>
      <c r="K652" s="285"/>
      <c r="L652" s="285"/>
      <c r="M652" s="285"/>
      <c r="N652" s="285"/>
      <c r="O652" s="285"/>
      <c r="P652" s="285"/>
      <c r="Q652" s="285"/>
      <c r="R652" s="285"/>
      <c r="S652" s="285"/>
      <c r="T652" s="285"/>
      <c r="U652" s="285"/>
      <c r="V652" s="285"/>
      <c r="W652" s="285"/>
      <c r="X652" s="285"/>
      <c r="Y652" s="416"/>
      <c r="Z652" s="419"/>
      <c r="AA652" s="419"/>
      <c r="AB652" s="419"/>
      <c r="AC652" s="300"/>
    </row>
    <row r="653" spans="1:29" ht="15.5" outlineLevel="1">
      <c r="A653" s="525"/>
      <c r="B653" s="497" t="s">
        <v>497</v>
      </c>
      <c r="C653" s="285"/>
      <c r="D653" s="285"/>
      <c r="E653" s="777"/>
      <c r="F653" s="777"/>
      <c r="G653" s="777"/>
      <c r="H653" s="777"/>
      <c r="I653" s="777"/>
      <c r="J653" s="285"/>
      <c r="K653" s="285"/>
      <c r="L653" s="285"/>
      <c r="M653" s="285"/>
      <c r="N653" s="285"/>
      <c r="O653" s="285"/>
      <c r="P653" s="285"/>
      <c r="Q653" s="285"/>
      <c r="R653" s="285"/>
      <c r="S653" s="285"/>
      <c r="T653" s="285"/>
      <c r="U653" s="285"/>
      <c r="V653" s="285"/>
      <c r="W653" s="285"/>
      <c r="X653" s="285"/>
      <c r="Y653" s="416"/>
      <c r="Z653" s="419"/>
      <c r="AA653" s="419"/>
      <c r="AB653" s="419"/>
      <c r="AC653" s="300"/>
    </row>
    <row r="654" spans="1:29" ht="31" outlineLevel="1">
      <c r="A654" s="525">
        <v>21</v>
      </c>
      <c r="B654" s="422" t="s">
        <v>112</v>
      </c>
      <c r="C654" s="285" t="s">
        <v>582</v>
      </c>
      <c r="D654" s="289"/>
      <c r="E654" s="289"/>
      <c r="F654" s="289"/>
      <c r="G654" s="289"/>
      <c r="H654" s="289"/>
      <c r="I654" s="289"/>
      <c r="J654" s="289"/>
      <c r="K654" s="289"/>
      <c r="L654" s="289"/>
      <c r="M654" s="289"/>
      <c r="N654" s="285"/>
      <c r="O654" s="289"/>
      <c r="P654" s="289"/>
      <c r="Q654" s="289"/>
      <c r="R654" s="289"/>
      <c r="S654" s="289"/>
      <c r="T654" s="289"/>
      <c r="U654" s="289"/>
      <c r="V654" s="289"/>
      <c r="W654" s="289"/>
      <c r="X654" s="289"/>
      <c r="Y654" s="404"/>
      <c r="Z654" s="404"/>
      <c r="AA654" s="404"/>
      <c r="AB654" s="404"/>
      <c r="AC654" s="290">
        <f>SUM(Y654:AB654)</f>
        <v>0</v>
      </c>
    </row>
    <row r="655" spans="1:29" ht="15.5" outlineLevel="1">
      <c r="A655" s="525"/>
      <c r="B655" s="288" t="s">
        <v>308</v>
      </c>
      <c r="C655" s="285" t="s">
        <v>575</v>
      </c>
      <c r="D655" s="289"/>
      <c r="E655" s="289"/>
      <c r="F655" s="289"/>
      <c r="G655" s="289"/>
      <c r="H655" s="289"/>
      <c r="I655" s="289"/>
      <c r="J655" s="289"/>
      <c r="K655" s="289"/>
      <c r="L655" s="289"/>
      <c r="M655" s="289"/>
      <c r="N655" s="285"/>
      <c r="O655" s="289"/>
      <c r="P655" s="289"/>
      <c r="Q655" s="289"/>
      <c r="R655" s="289"/>
      <c r="S655" s="289"/>
      <c r="T655" s="289"/>
      <c r="U655" s="289"/>
      <c r="V655" s="289"/>
      <c r="W655" s="289"/>
      <c r="X655" s="289"/>
      <c r="Y655" s="405">
        <v>0</v>
      </c>
      <c r="Z655" s="405">
        <v>0</v>
      </c>
      <c r="AA655" s="405">
        <v>0</v>
      </c>
      <c r="AB655" s="405">
        <f t="shared" ref="AB655" si="329">AB654</f>
        <v>0</v>
      </c>
      <c r="AC655" s="300"/>
    </row>
    <row r="656" spans="1:29" ht="15.5" outlineLevel="1">
      <c r="A656" s="525"/>
      <c r="B656" s="288"/>
      <c r="C656" s="285"/>
      <c r="D656" s="285"/>
      <c r="E656" s="777"/>
      <c r="F656" s="777"/>
      <c r="G656" s="777"/>
      <c r="H656" s="777"/>
      <c r="I656" s="777"/>
      <c r="J656" s="285"/>
      <c r="K656" s="285"/>
      <c r="L656" s="285"/>
      <c r="M656" s="285"/>
      <c r="N656" s="285"/>
      <c r="O656" s="285"/>
      <c r="P656" s="285"/>
      <c r="Q656" s="285"/>
      <c r="R656" s="285"/>
      <c r="S656" s="285"/>
      <c r="T656" s="285"/>
      <c r="U656" s="285"/>
      <c r="V656" s="285"/>
      <c r="W656" s="285"/>
      <c r="X656" s="285"/>
      <c r="Y656" s="416"/>
      <c r="Z656" s="419"/>
      <c r="AA656" s="419"/>
      <c r="AB656" s="419"/>
      <c r="AC656" s="300"/>
    </row>
    <row r="657" spans="1:29" ht="31" outlineLevel="1">
      <c r="A657" s="525">
        <v>22</v>
      </c>
      <c r="B657" s="422" t="s">
        <v>113</v>
      </c>
      <c r="C657" s="285" t="s">
        <v>582</v>
      </c>
      <c r="D657" s="289"/>
      <c r="E657" s="289">
        <v>92294.853540000011</v>
      </c>
      <c r="F657" s="289"/>
      <c r="G657" s="289"/>
      <c r="H657" s="289"/>
      <c r="I657" s="289"/>
      <c r="J657" s="289"/>
      <c r="K657" s="289"/>
      <c r="L657" s="289"/>
      <c r="M657" s="289"/>
      <c r="N657" s="285"/>
      <c r="O657" s="289"/>
      <c r="P657" s="289">
        <v>0</v>
      </c>
      <c r="Q657" s="289"/>
      <c r="R657" s="289"/>
      <c r="S657" s="289"/>
      <c r="T657" s="289"/>
      <c r="U657" s="289"/>
      <c r="V657" s="289"/>
      <c r="W657" s="289"/>
      <c r="X657" s="289"/>
      <c r="Y657" s="761">
        <v>1</v>
      </c>
      <c r="Z657" s="404"/>
      <c r="AA657" s="404"/>
      <c r="AB657" s="404"/>
      <c r="AC657" s="290">
        <f>SUM(Y657:AB657)</f>
        <v>1</v>
      </c>
    </row>
    <row r="658" spans="1:29" ht="15.5" outlineLevel="1">
      <c r="A658" s="525"/>
      <c r="B658" s="288" t="s">
        <v>308</v>
      </c>
      <c r="C658" s="285" t="s">
        <v>575</v>
      </c>
      <c r="D658" s="289"/>
      <c r="E658" s="289"/>
      <c r="F658" s="289"/>
      <c r="G658" s="289"/>
      <c r="H658" s="289"/>
      <c r="I658" s="289"/>
      <c r="J658" s="289"/>
      <c r="K658" s="289"/>
      <c r="L658" s="289"/>
      <c r="M658" s="289"/>
      <c r="N658" s="285"/>
      <c r="O658" s="289"/>
      <c r="P658" s="289"/>
      <c r="Q658" s="289"/>
      <c r="R658" s="289"/>
      <c r="S658" s="289"/>
      <c r="T658" s="289"/>
      <c r="U658" s="289"/>
      <c r="V658" s="289"/>
      <c r="W658" s="289"/>
      <c r="X658" s="289"/>
      <c r="Y658" s="405">
        <v>1</v>
      </c>
      <c r="Z658" s="405">
        <v>0</v>
      </c>
      <c r="AA658" s="405">
        <v>0</v>
      </c>
      <c r="AB658" s="405">
        <f t="shared" ref="AB658" si="330">AB657</f>
        <v>0</v>
      </c>
      <c r="AC658" s="300"/>
    </row>
    <row r="659" spans="1:29" ht="15.5" outlineLevel="1">
      <c r="A659" s="525"/>
      <c r="B659" s="288"/>
      <c r="C659" s="285"/>
      <c r="D659" s="285"/>
      <c r="E659" s="777"/>
      <c r="F659" s="777"/>
      <c r="G659" s="777"/>
      <c r="H659" s="777"/>
      <c r="I659" s="777"/>
      <c r="J659" s="285"/>
      <c r="K659" s="285"/>
      <c r="L659" s="285"/>
      <c r="M659" s="285"/>
      <c r="N659" s="285"/>
      <c r="O659" s="285"/>
      <c r="P659" s="285"/>
      <c r="Q659" s="285"/>
      <c r="R659" s="285"/>
      <c r="S659" s="285"/>
      <c r="T659" s="285"/>
      <c r="U659" s="285"/>
      <c r="V659" s="285"/>
      <c r="W659" s="285"/>
      <c r="X659" s="285"/>
      <c r="Y659" s="416"/>
      <c r="Z659" s="419"/>
      <c r="AA659" s="419"/>
      <c r="AB659" s="419"/>
      <c r="AC659" s="300"/>
    </row>
    <row r="660" spans="1:29" ht="31" outlineLevel="1">
      <c r="A660" s="525">
        <v>23</v>
      </c>
      <c r="B660" s="422" t="s">
        <v>114</v>
      </c>
      <c r="C660" s="285" t="s">
        <v>582</v>
      </c>
      <c r="D660" s="289"/>
      <c r="E660" s="289"/>
      <c r="F660" s="289"/>
      <c r="G660" s="289"/>
      <c r="H660" s="289"/>
      <c r="I660" s="289"/>
      <c r="J660" s="289"/>
      <c r="K660" s="289"/>
      <c r="L660" s="289"/>
      <c r="M660" s="289"/>
      <c r="N660" s="285"/>
      <c r="O660" s="289"/>
      <c r="P660" s="289"/>
      <c r="Q660" s="289"/>
      <c r="R660" s="289"/>
      <c r="S660" s="289"/>
      <c r="T660" s="289"/>
      <c r="U660" s="289"/>
      <c r="V660" s="289"/>
      <c r="W660" s="289"/>
      <c r="X660" s="289"/>
      <c r="Y660" s="404"/>
      <c r="Z660" s="404"/>
      <c r="AA660" s="404"/>
      <c r="AB660" s="404"/>
      <c r="AC660" s="290">
        <f>SUM(Y660:AB660)</f>
        <v>0</v>
      </c>
    </row>
    <row r="661" spans="1:29" ht="15.5" outlineLevel="1">
      <c r="A661" s="525"/>
      <c r="B661" s="288" t="s">
        <v>308</v>
      </c>
      <c r="C661" s="285" t="s">
        <v>575</v>
      </c>
      <c r="D661" s="289"/>
      <c r="E661" s="289"/>
      <c r="F661" s="289"/>
      <c r="G661" s="289"/>
      <c r="H661" s="289"/>
      <c r="I661" s="289"/>
      <c r="J661" s="289"/>
      <c r="K661" s="289"/>
      <c r="L661" s="289"/>
      <c r="M661" s="289"/>
      <c r="N661" s="285"/>
      <c r="O661" s="289"/>
      <c r="P661" s="289"/>
      <c r="Q661" s="289"/>
      <c r="R661" s="289"/>
      <c r="S661" s="289"/>
      <c r="T661" s="289"/>
      <c r="U661" s="289"/>
      <c r="V661" s="289"/>
      <c r="W661" s="289"/>
      <c r="X661" s="289"/>
      <c r="Y661" s="405">
        <v>0</v>
      </c>
      <c r="Z661" s="405">
        <v>0</v>
      </c>
      <c r="AA661" s="405">
        <v>0</v>
      </c>
      <c r="AB661" s="405">
        <f t="shared" ref="AB661" si="331">AB660</f>
        <v>0</v>
      </c>
      <c r="AC661" s="300"/>
    </row>
    <row r="662" spans="1:29" ht="15.5" outlineLevel="1">
      <c r="A662" s="525"/>
      <c r="B662" s="424"/>
      <c r="C662" s="285"/>
      <c r="D662" s="285"/>
      <c r="E662" s="777"/>
      <c r="F662" s="777"/>
      <c r="G662" s="777"/>
      <c r="H662" s="777"/>
      <c r="I662" s="777"/>
      <c r="J662" s="285"/>
      <c r="K662" s="285"/>
      <c r="L662" s="285"/>
      <c r="M662" s="285"/>
      <c r="N662" s="285"/>
      <c r="O662" s="285"/>
      <c r="P662" s="285"/>
      <c r="Q662" s="285"/>
      <c r="R662" s="285"/>
      <c r="S662" s="285"/>
      <c r="T662" s="285"/>
      <c r="U662" s="285"/>
      <c r="V662" s="285"/>
      <c r="W662" s="285"/>
      <c r="X662" s="285"/>
      <c r="Y662" s="416"/>
      <c r="Z662" s="419"/>
      <c r="AA662" s="419"/>
      <c r="AB662" s="419"/>
      <c r="AC662" s="300"/>
    </row>
    <row r="663" spans="1:29" ht="31" outlineLevel="1">
      <c r="A663" s="525">
        <v>24</v>
      </c>
      <c r="B663" s="422" t="s">
        <v>115</v>
      </c>
      <c r="C663" s="285" t="s">
        <v>582</v>
      </c>
      <c r="D663" s="289"/>
      <c r="E663" s="289"/>
      <c r="F663" s="289"/>
      <c r="G663" s="289"/>
      <c r="H663" s="289"/>
      <c r="I663" s="289"/>
      <c r="J663" s="289"/>
      <c r="K663" s="289"/>
      <c r="L663" s="289"/>
      <c r="M663" s="289"/>
      <c r="N663" s="285"/>
      <c r="O663" s="289"/>
      <c r="P663" s="289"/>
      <c r="Q663" s="289"/>
      <c r="R663" s="289"/>
      <c r="S663" s="289"/>
      <c r="T663" s="289"/>
      <c r="U663" s="289"/>
      <c r="V663" s="289"/>
      <c r="W663" s="289"/>
      <c r="X663" s="289"/>
      <c r="Y663" s="404"/>
      <c r="Z663" s="404"/>
      <c r="AA663" s="404"/>
      <c r="AB663" s="404"/>
      <c r="AC663" s="290">
        <f>SUM(Y663:AB663)</f>
        <v>0</v>
      </c>
    </row>
    <row r="664" spans="1:29" ht="15.5" outlineLevel="1">
      <c r="A664" s="525"/>
      <c r="B664" s="288" t="s">
        <v>308</v>
      </c>
      <c r="C664" s="285" t="s">
        <v>575</v>
      </c>
      <c r="D664" s="289"/>
      <c r="E664" s="289"/>
      <c r="F664" s="289"/>
      <c r="G664" s="289"/>
      <c r="H664" s="289"/>
      <c r="I664" s="289"/>
      <c r="J664" s="289"/>
      <c r="K664" s="289"/>
      <c r="L664" s="289"/>
      <c r="M664" s="289"/>
      <c r="N664" s="285"/>
      <c r="O664" s="289"/>
      <c r="P664" s="289"/>
      <c r="Q664" s="289"/>
      <c r="R664" s="289"/>
      <c r="S664" s="289"/>
      <c r="T664" s="289"/>
      <c r="U664" s="289"/>
      <c r="V664" s="289"/>
      <c r="W664" s="289"/>
      <c r="X664" s="289"/>
      <c r="Y664" s="405">
        <v>0</v>
      </c>
      <c r="Z664" s="405">
        <v>0</v>
      </c>
      <c r="AA664" s="405">
        <v>0</v>
      </c>
      <c r="AB664" s="405">
        <f t="shared" ref="AB664" si="332">AB663</f>
        <v>0</v>
      </c>
      <c r="AC664" s="300"/>
    </row>
    <row r="665" spans="1:29" ht="15.5" outlineLevel="1">
      <c r="A665" s="525"/>
      <c r="B665" s="288"/>
      <c r="C665" s="285"/>
      <c r="D665" s="285"/>
      <c r="E665" s="777"/>
      <c r="F665" s="777"/>
      <c r="G665" s="777"/>
      <c r="H665" s="777"/>
      <c r="I665" s="777"/>
      <c r="J665" s="285"/>
      <c r="K665" s="285"/>
      <c r="L665" s="285"/>
      <c r="M665" s="285"/>
      <c r="N665" s="285"/>
      <c r="O665" s="285"/>
      <c r="P665" s="285"/>
      <c r="Q665" s="285"/>
      <c r="R665" s="285"/>
      <c r="S665" s="285"/>
      <c r="T665" s="285"/>
      <c r="U665" s="285"/>
      <c r="V665" s="285"/>
      <c r="W665" s="285"/>
      <c r="X665" s="285"/>
      <c r="Y665" s="406"/>
      <c r="Z665" s="419"/>
      <c r="AA665" s="419"/>
      <c r="AB665" s="419"/>
      <c r="AC665" s="300"/>
    </row>
    <row r="666" spans="1:29" ht="15.5" outlineLevel="1">
      <c r="A666" s="525"/>
      <c r="B666" s="282" t="s">
        <v>498</v>
      </c>
      <c r="C666" s="285"/>
      <c r="D666" s="285"/>
      <c r="E666" s="777"/>
      <c r="F666" s="777"/>
      <c r="G666" s="777"/>
      <c r="H666" s="777"/>
      <c r="I666" s="777"/>
      <c r="J666" s="285"/>
      <c r="K666" s="285"/>
      <c r="L666" s="285"/>
      <c r="M666" s="285"/>
      <c r="N666" s="285"/>
      <c r="O666" s="285"/>
      <c r="P666" s="285"/>
      <c r="Q666" s="285"/>
      <c r="R666" s="285"/>
      <c r="S666" s="285"/>
      <c r="T666" s="285"/>
      <c r="U666" s="285"/>
      <c r="V666" s="285"/>
      <c r="W666" s="285"/>
      <c r="X666" s="285"/>
      <c r="Y666" s="406"/>
      <c r="Z666" s="419"/>
      <c r="AA666" s="419"/>
      <c r="AB666" s="419"/>
      <c r="AC666" s="300"/>
    </row>
    <row r="667" spans="1:29" ht="31" outlineLevel="1">
      <c r="A667" s="525">
        <v>25</v>
      </c>
      <c r="B667" s="422" t="s">
        <v>116</v>
      </c>
      <c r="C667" s="285" t="s">
        <v>582</v>
      </c>
      <c r="D667" s="289"/>
      <c r="E667" s="289"/>
      <c r="F667" s="289"/>
      <c r="G667" s="289"/>
      <c r="H667" s="289"/>
      <c r="I667" s="289"/>
      <c r="J667" s="289"/>
      <c r="K667" s="289"/>
      <c r="L667" s="289"/>
      <c r="M667" s="289"/>
      <c r="N667" s="289">
        <v>12</v>
      </c>
      <c r="O667" s="289"/>
      <c r="P667" s="289"/>
      <c r="Q667" s="289"/>
      <c r="R667" s="289"/>
      <c r="S667" s="289"/>
      <c r="T667" s="289"/>
      <c r="U667" s="289"/>
      <c r="V667" s="289"/>
      <c r="W667" s="289"/>
      <c r="X667" s="289"/>
      <c r="Y667" s="420"/>
      <c r="Z667" s="404"/>
      <c r="AA667" s="404"/>
      <c r="AB667" s="404"/>
      <c r="AC667" s="290">
        <f>SUM(Y667:AB667)</f>
        <v>0</v>
      </c>
    </row>
    <row r="668" spans="1:29" ht="15.5" outlineLevel="1">
      <c r="A668" s="525"/>
      <c r="B668" s="288" t="s">
        <v>308</v>
      </c>
      <c r="C668" s="285" t="s">
        <v>575</v>
      </c>
      <c r="D668" s="289"/>
      <c r="E668" s="289"/>
      <c r="F668" s="289"/>
      <c r="G668" s="289"/>
      <c r="H668" s="289"/>
      <c r="I668" s="289"/>
      <c r="J668" s="289"/>
      <c r="K668" s="289"/>
      <c r="L668" s="289"/>
      <c r="M668" s="289"/>
      <c r="N668" s="289">
        <v>12</v>
      </c>
      <c r="O668" s="289"/>
      <c r="P668" s="289"/>
      <c r="Q668" s="289"/>
      <c r="R668" s="289"/>
      <c r="S668" s="289"/>
      <c r="T668" s="289"/>
      <c r="U668" s="289"/>
      <c r="V668" s="289"/>
      <c r="W668" s="289"/>
      <c r="X668" s="289"/>
      <c r="Y668" s="405">
        <v>0</v>
      </c>
      <c r="Z668" s="405">
        <v>0</v>
      </c>
      <c r="AA668" s="405">
        <v>0</v>
      </c>
      <c r="AB668" s="405">
        <f t="shared" ref="AB668" si="333">AB667</f>
        <v>0</v>
      </c>
      <c r="AC668" s="300"/>
    </row>
    <row r="669" spans="1:29" ht="15.5" outlineLevel="1">
      <c r="A669" s="525"/>
      <c r="B669" s="288"/>
      <c r="C669" s="285"/>
      <c r="D669" s="285"/>
      <c r="E669" s="777"/>
      <c r="F669" s="777"/>
      <c r="G669" s="777"/>
      <c r="H669" s="777"/>
      <c r="I669" s="777"/>
      <c r="J669" s="285"/>
      <c r="K669" s="285"/>
      <c r="L669" s="285"/>
      <c r="M669" s="285"/>
      <c r="N669" s="285"/>
      <c r="O669" s="285"/>
      <c r="P669" s="285"/>
      <c r="Q669" s="285"/>
      <c r="R669" s="285"/>
      <c r="S669" s="285"/>
      <c r="T669" s="285"/>
      <c r="U669" s="285"/>
      <c r="V669" s="285"/>
      <c r="W669" s="285"/>
      <c r="X669" s="285"/>
      <c r="Y669" s="406"/>
      <c r="Z669" s="419"/>
      <c r="AA669" s="419"/>
      <c r="AB669" s="419"/>
      <c r="AC669" s="300"/>
    </row>
    <row r="670" spans="1:29" ht="31" outlineLevel="1">
      <c r="A670" s="525">
        <v>26</v>
      </c>
      <c r="B670" s="422" t="s">
        <v>117</v>
      </c>
      <c r="C670" s="285" t="s">
        <v>582</v>
      </c>
      <c r="D670" s="289"/>
      <c r="E670" s="289">
        <v>743590.57582338946</v>
      </c>
      <c r="F670" s="289"/>
      <c r="G670" s="289"/>
      <c r="H670" s="289"/>
      <c r="I670" s="289"/>
      <c r="J670" s="289"/>
      <c r="K670" s="289"/>
      <c r="L670" s="289"/>
      <c r="M670" s="289"/>
      <c r="N670" s="289">
        <v>12</v>
      </c>
      <c r="O670" s="289"/>
      <c r="P670" s="289">
        <v>78</v>
      </c>
      <c r="Q670" s="289"/>
      <c r="R670" s="289"/>
      <c r="S670" s="289"/>
      <c r="T670" s="289"/>
      <c r="U670" s="289"/>
      <c r="V670" s="289"/>
      <c r="W670" s="289"/>
      <c r="X670" s="289"/>
      <c r="Y670" s="420"/>
      <c r="Z670" s="761">
        <v>0.1</v>
      </c>
      <c r="AA670" s="761">
        <v>0.9</v>
      </c>
      <c r="AB670" s="404"/>
      <c r="AC670" s="290">
        <f>SUM(Y670:AB670)</f>
        <v>1</v>
      </c>
    </row>
    <row r="671" spans="1:29" ht="15.5" outlineLevel="1">
      <c r="A671" s="525"/>
      <c r="B671" s="288" t="s">
        <v>308</v>
      </c>
      <c r="C671" s="285" t="s">
        <v>575</v>
      </c>
      <c r="D671" s="289"/>
      <c r="E671" s="289"/>
      <c r="F671" s="289"/>
      <c r="G671" s="289"/>
      <c r="H671" s="289"/>
      <c r="I671" s="289"/>
      <c r="J671" s="289"/>
      <c r="K671" s="289"/>
      <c r="L671" s="289"/>
      <c r="M671" s="289"/>
      <c r="N671" s="289">
        <v>12</v>
      </c>
      <c r="O671" s="289"/>
      <c r="P671" s="289"/>
      <c r="Q671" s="289"/>
      <c r="R671" s="289"/>
      <c r="S671" s="289"/>
      <c r="T671" s="289"/>
      <c r="U671" s="289"/>
      <c r="V671" s="289"/>
      <c r="W671" s="289"/>
      <c r="X671" s="289"/>
      <c r="Y671" s="405">
        <v>0</v>
      </c>
      <c r="Z671" s="405">
        <v>0.1</v>
      </c>
      <c r="AA671" s="405">
        <v>0.9</v>
      </c>
      <c r="AB671" s="405">
        <f t="shared" ref="AB671" si="334">AB670</f>
        <v>0</v>
      </c>
      <c r="AC671" s="300"/>
    </row>
    <row r="672" spans="1:29" ht="15.5" outlineLevel="1">
      <c r="A672" s="525"/>
      <c r="B672" s="288"/>
      <c r="C672" s="285"/>
      <c r="D672" s="285"/>
      <c r="E672" s="777"/>
      <c r="F672" s="777"/>
      <c r="G672" s="777"/>
      <c r="H672" s="777"/>
      <c r="I672" s="777"/>
      <c r="J672" s="285"/>
      <c r="K672" s="285"/>
      <c r="L672" s="285"/>
      <c r="M672" s="285"/>
      <c r="N672" s="285"/>
      <c r="O672" s="285"/>
      <c r="P672" s="285"/>
      <c r="Q672" s="285"/>
      <c r="R672" s="285"/>
      <c r="S672" s="285"/>
      <c r="T672" s="285"/>
      <c r="U672" s="285"/>
      <c r="V672" s="285"/>
      <c r="W672" s="285"/>
      <c r="X672" s="285"/>
      <c r="Y672" s="406"/>
      <c r="Z672" s="419"/>
      <c r="AA672" s="419"/>
      <c r="AB672" s="419"/>
      <c r="AC672" s="300"/>
    </row>
    <row r="673" spans="1:29" ht="31" hidden="1" outlineLevel="1">
      <c r="A673" s="525">
        <v>27</v>
      </c>
      <c r="B673" s="422" t="s">
        <v>118</v>
      </c>
      <c r="C673" s="285" t="s">
        <v>582</v>
      </c>
      <c r="D673" s="289"/>
      <c r="E673" s="289"/>
      <c r="F673" s="289"/>
      <c r="G673" s="289"/>
      <c r="H673" s="289"/>
      <c r="I673" s="289"/>
      <c r="J673" s="289"/>
      <c r="K673" s="289"/>
      <c r="L673" s="289"/>
      <c r="M673" s="289"/>
      <c r="N673" s="289">
        <v>12</v>
      </c>
      <c r="O673" s="289"/>
      <c r="P673" s="289"/>
      <c r="Q673" s="289"/>
      <c r="R673" s="289"/>
      <c r="S673" s="289"/>
      <c r="T673" s="289"/>
      <c r="U673" s="289"/>
      <c r="V673" s="289"/>
      <c r="W673" s="289"/>
      <c r="X673" s="289"/>
      <c r="Y673" s="420"/>
      <c r="Z673" s="404"/>
      <c r="AA673" s="404"/>
      <c r="AB673" s="404"/>
      <c r="AC673" s="290">
        <f>SUM(Y673:AB673)</f>
        <v>0</v>
      </c>
    </row>
    <row r="674" spans="1:29" ht="15.5" hidden="1" outlineLevel="1">
      <c r="A674" s="525"/>
      <c r="B674" s="288" t="s">
        <v>308</v>
      </c>
      <c r="C674" s="285" t="s">
        <v>575</v>
      </c>
      <c r="D674" s="289"/>
      <c r="E674" s="289"/>
      <c r="F674" s="289"/>
      <c r="G674" s="289"/>
      <c r="H674" s="289"/>
      <c r="I674" s="289"/>
      <c r="J674" s="289"/>
      <c r="K674" s="289"/>
      <c r="L674" s="289"/>
      <c r="M674" s="289"/>
      <c r="N674" s="289">
        <f>N673</f>
        <v>12</v>
      </c>
      <c r="O674" s="289"/>
      <c r="P674" s="289"/>
      <c r="Q674" s="289"/>
      <c r="R674" s="289"/>
      <c r="S674" s="289"/>
      <c r="T674" s="289"/>
      <c r="U674" s="289"/>
      <c r="V674" s="289"/>
      <c r="W674" s="289"/>
      <c r="X674" s="289"/>
      <c r="Y674" s="405">
        <f>Y673</f>
        <v>0</v>
      </c>
      <c r="Z674" s="405">
        <f t="shared" ref="Z674" si="335">Z673</f>
        <v>0</v>
      </c>
      <c r="AA674" s="405">
        <f t="shared" ref="AA674" si="336">AA673</f>
        <v>0</v>
      </c>
      <c r="AB674" s="405">
        <f t="shared" ref="AB674" si="337">AB673</f>
        <v>0</v>
      </c>
      <c r="AC674" s="300"/>
    </row>
    <row r="675" spans="1:29" ht="15.5" hidden="1" outlineLevel="1">
      <c r="A675" s="525"/>
      <c r="B675" s="288"/>
      <c r="C675" s="285"/>
      <c r="D675" s="285"/>
      <c r="E675" s="777"/>
      <c r="F675" s="777"/>
      <c r="G675" s="777"/>
      <c r="H675" s="777"/>
      <c r="I675" s="777"/>
      <c r="J675" s="285"/>
      <c r="K675" s="285"/>
      <c r="L675" s="285"/>
      <c r="M675" s="285"/>
      <c r="N675" s="285"/>
      <c r="O675" s="285"/>
      <c r="P675" s="285"/>
      <c r="Q675" s="285"/>
      <c r="R675" s="285"/>
      <c r="S675" s="285"/>
      <c r="T675" s="285"/>
      <c r="U675" s="285"/>
      <c r="V675" s="285"/>
      <c r="W675" s="285"/>
      <c r="X675" s="285"/>
      <c r="Y675" s="406"/>
      <c r="Z675" s="419"/>
      <c r="AA675" s="419"/>
      <c r="AB675" s="419"/>
      <c r="AC675" s="300"/>
    </row>
    <row r="676" spans="1:29" ht="46.5" hidden="1" outlineLevel="1">
      <c r="A676" s="525">
        <v>28</v>
      </c>
      <c r="B676" s="422" t="s">
        <v>119</v>
      </c>
      <c r="C676" s="285" t="s">
        <v>582</v>
      </c>
      <c r="D676" s="289"/>
      <c r="E676" s="289"/>
      <c r="F676" s="289"/>
      <c r="G676" s="289"/>
      <c r="H676" s="289"/>
      <c r="I676" s="289"/>
      <c r="J676" s="289"/>
      <c r="K676" s="289"/>
      <c r="L676" s="289"/>
      <c r="M676" s="289"/>
      <c r="N676" s="289">
        <v>12</v>
      </c>
      <c r="O676" s="289"/>
      <c r="P676" s="289"/>
      <c r="Q676" s="289"/>
      <c r="R676" s="289"/>
      <c r="S676" s="289"/>
      <c r="T676" s="289"/>
      <c r="U676" s="289"/>
      <c r="V676" s="289"/>
      <c r="W676" s="289"/>
      <c r="X676" s="289"/>
      <c r="Y676" s="420"/>
      <c r="Z676" s="404"/>
      <c r="AA676" s="404"/>
      <c r="AB676" s="404"/>
      <c r="AC676" s="290">
        <f>SUM(Y676:AB676)</f>
        <v>0</v>
      </c>
    </row>
    <row r="677" spans="1:29" ht="15.5" hidden="1" outlineLevel="1">
      <c r="A677" s="525"/>
      <c r="B677" s="288" t="s">
        <v>308</v>
      </c>
      <c r="C677" s="285" t="s">
        <v>575</v>
      </c>
      <c r="D677" s="289"/>
      <c r="E677" s="289"/>
      <c r="F677" s="289"/>
      <c r="G677" s="289"/>
      <c r="H677" s="289"/>
      <c r="I677" s="289"/>
      <c r="J677" s="289"/>
      <c r="K677" s="289"/>
      <c r="L677" s="289"/>
      <c r="M677" s="289"/>
      <c r="N677" s="289">
        <f>N676</f>
        <v>12</v>
      </c>
      <c r="O677" s="289"/>
      <c r="P677" s="289"/>
      <c r="Q677" s="289"/>
      <c r="R677" s="289"/>
      <c r="S677" s="289"/>
      <c r="T677" s="289"/>
      <c r="U677" s="289"/>
      <c r="V677" s="289"/>
      <c r="W677" s="289"/>
      <c r="X677" s="289"/>
      <c r="Y677" s="405">
        <f>Y676</f>
        <v>0</v>
      </c>
      <c r="Z677" s="405">
        <f t="shared" ref="Z677" si="338">Z676</f>
        <v>0</v>
      </c>
      <c r="AA677" s="405">
        <f t="shared" ref="AA677" si="339">AA676</f>
        <v>0</v>
      </c>
      <c r="AB677" s="405">
        <f t="shared" ref="AB677" si="340">AB676</f>
        <v>0</v>
      </c>
      <c r="AC677" s="300"/>
    </row>
    <row r="678" spans="1:29" ht="15.5" hidden="1" outlineLevel="1">
      <c r="A678" s="525"/>
      <c r="B678" s="288"/>
      <c r="C678" s="285"/>
      <c r="D678" s="285"/>
      <c r="E678" s="777"/>
      <c r="F678" s="777"/>
      <c r="G678" s="777"/>
      <c r="H678" s="777"/>
      <c r="I678" s="777"/>
      <c r="J678" s="285"/>
      <c r="K678" s="285"/>
      <c r="L678" s="285"/>
      <c r="M678" s="285"/>
      <c r="N678" s="285"/>
      <c r="O678" s="285"/>
      <c r="P678" s="285"/>
      <c r="Q678" s="285"/>
      <c r="R678" s="285"/>
      <c r="S678" s="285"/>
      <c r="T678" s="285"/>
      <c r="U678" s="285"/>
      <c r="V678" s="285"/>
      <c r="W678" s="285"/>
      <c r="X678" s="285"/>
      <c r="Y678" s="406"/>
      <c r="Z678" s="419"/>
      <c r="AA678" s="419"/>
      <c r="AB678" s="419"/>
      <c r="AC678" s="300"/>
    </row>
    <row r="679" spans="1:29" ht="46.5" hidden="1" outlineLevel="1">
      <c r="A679" s="525">
        <v>29</v>
      </c>
      <c r="B679" s="422" t="s">
        <v>120</v>
      </c>
      <c r="C679" s="285" t="s">
        <v>582</v>
      </c>
      <c r="D679" s="289"/>
      <c r="E679" s="289"/>
      <c r="F679" s="289"/>
      <c r="G679" s="289"/>
      <c r="H679" s="289"/>
      <c r="I679" s="289"/>
      <c r="J679" s="289"/>
      <c r="K679" s="289"/>
      <c r="L679" s="289"/>
      <c r="M679" s="289"/>
      <c r="N679" s="289">
        <v>3</v>
      </c>
      <c r="O679" s="289"/>
      <c r="P679" s="289"/>
      <c r="Q679" s="289"/>
      <c r="R679" s="289"/>
      <c r="S679" s="289"/>
      <c r="T679" s="289"/>
      <c r="U679" s="289"/>
      <c r="V679" s="289"/>
      <c r="W679" s="289"/>
      <c r="X679" s="289"/>
      <c r="Y679" s="420"/>
      <c r="Z679" s="404"/>
      <c r="AA679" s="404"/>
      <c r="AB679" s="404"/>
      <c r="AC679" s="290">
        <f>SUM(Y679:AB679)</f>
        <v>0</v>
      </c>
    </row>
    <row r="680" spans="1:29" ht="15.5" hidden="1" outlineLevel="1">
      <c r="A680" s="525"/>
      <c r="B680" s="288" t="s">
        <v>308</v>
      </c>
      <c r="C680" s="285" t="s">
        <v>575</v>
      </c>
      <c r="D680" s="289"/>
      <c r="E680" s="289"/>
      <c r="F680" s="289"/>
      <c r="G680" s="289"/>
      <c r="H680" s="289"/>
      <c r="I680" s="289"/>
      <c r="J680" s="289"/>
      <c r="K680" s="289"/>
      <c r="L680" s="289"/>
      <c r="M680" s="289"/>
      <c r="N680" s="289">
        <f>N679</f>
        <v>3</v>
      </c>
      <c r="O680" s="289"/>
      <c r="P680" s="289"/>
      <c r="Q680" s="289"/>
      <c r="R680" s="289"/>
      <c r="S680" s="289"/>
      <c r="T680" s="289"/>
      <c r="U680" s="289"/>
      <c r="V680" s="289"/>
      <c r="W680" s="289"/>
      <c r="X680" s="289"/>
      <c r="Y680" s="405">
        <f>Y679</f>
        <v>0</v>
      </c>
      <c r="Z680" s="405">
        <f t="shared" ref="Z680" si="341">Z679</f>
        <v>0</v>
      </c>
      <c r="AA680" s="405">
        <f t="shared" ref="AA680" si="342">AA679</f>
        <v>0</v>
      </c>
      <c r="AB680" s="405">
        <f t="shared" ref="AB680" si="343">AB679</f>
        <v>0</v>
      </c>
      <c r="AC680" s="300"/>
    </row>
    <row r="681" spans="1:29" ht="15.5" hidden="1" outlineLevel="1">
      <c r="A681" s="525"/>
      <c r="B681" s="288"/>
      <c r="C681" s="285"/>
      <c r="D681" s="285"/>
      <c r="E681" s="777"/>
      <c r="F681" s="777"/>
      <c r="G681" s="777"/>
      <c r="H681" s="777"/>
      <c r="I681" s="777"/>
      <c r="J681" s="285"/>
      <c r="K681" s="285"/>
      <c r="L681" s="285"/>
      <c r="M681" s="285"/>
      <c r="N681" s="285"/>
      <c r="O681" s="285"/>
      <c r="P681" s="285"/>
      <c r="Q681" s="285"/>
      <c r="R681" s="285"/>
      <c r="S681" s="285"/>
      <c r="T681" s="285"/>
      <c r="U681" s="285"/>
      <c r="V681" s="285"/>
      <c r="W681" s="285"/>
      <c r="X681" s="285"/>
      <c r="Y681" s="406"/>
      <c r="Z681" s="419"/>
      <c r="AA681" s="419"/>
      <c r="AB681" s="419"/>
      <c r="AC681" s="300"/>
    </row>
    <row r="682" spans="1:29" ht="31" hidden="1" outlineLevel="1">
      <c r="A682" s="525">
        <v>30</v>
      </c>
      <c r="B682" s="422" t="s">
        <v>121</v>
      </c>
      <c r="C682" s="285" t="s">
        <v>582</v>
      </c>
      <c r="D682" s="289"/>
      <c r="E682" s="289"/>
      <c r="F682" s="289"/>
      <c r="G682" s="289"/>
      <c r="H682" s="289"/>
      <c r="I682" s="289"/>
      <c r="J682" s="289"/>
      <c r="K682" s="289"/>
      <c r="L682" s="289"/>
      <c r="M682" s="289"/>
      <c r="N682" s="289">
        <v>12</v>
      </c>
      <c r="O682" s="289"/>
      <c r="P682" s="289"/>
      <c r="Q682" s="289"/>
      <c r="R682" s="289"/>
      <c r="S682" s="289"/>
      <c r="T682" s="289"/>
      <c r="U682" s="289"/>
      <c r="V682" s="289"/>
      <c r="W682" s="289"/>
      <c r="X682" s="289"/>
      <c r="Y682" s="420"/>
      <c r="Z682" s="404"/>
      <c r="AA682" s="404"/>
      <c r="AB682" s="404"/>
      <c r="AC682" s="290">
        <f>SUM(Y682:AB682)</f>
        <v>0</v>
      </c>
    </row>
    <row r="683" spans="1:29" ht="15.5" hidden="1" outlineLevel="1">
      <c r="A683" s="525"/>
      <c r="B683" s="288" t="s">
        <v>308</v>
      </c>
      <c r="C683" s="285" t="s">
        <v>575</v>
      </c>
      <c r="D683" s="289"/>
      <c r="E683" s="289"/>
      <c r="F683" s="289"/>
      <c r="G683" s="289"/>
      <c r="H683" s="289"/>
      <c r="I683" s="289"/>
      <c r="J683" s="289"/>
      <c r="K683" s="289"/>
      <c r="L683" s="289"/>
      <c r="M683" s="289"/>
      <c r="N683" s="289">
        <f>N682</f>
        <v>12</v>
      </c>
      <c r="O683" s="289"/>
      <c r="P683" s="289"/>
      <c r="Q683" s="289"/>
      <c r="R683" s="289"/>
      <c r="S683" s="289"/>
      <c r="T683" s="289"/>
      <c r="U683" s="289"/>
      <c r="V683" s="289"/>
      <c r="W683" s="289"/>
      <c r="X683" s="289"/>
      <c r="Y683" s="405">
        <f>Y682</f>
        <v>0</v>
      </c>
      <c r="Z683" s="405">
        <f t="shared" ref="Z683" si="344">Z682</f>
        <v>0</v>
      </c>
      <c r="AA683" s="405">
        <f t="shared" ref="AA683" si="345">AA682</f>
        <v>0</v>
      </c>
      <c r="AB683" s="405">
        <f t="shared" ref="AB683" si="346">AB682</f>
        <v>0</v>
      </c>
      <c r="AC683" s="300"/>
    </row>
    <row r="684" spans="1:29" ht="15.5" hidden="1" outlineLevel="1">
      <c r="A684" s="525"/>
      <c r="B684" s="288"/>
      <c r="C684" s="285"/>
      <c r="D684" s="285"/>
      <c r="E684" s="777"/>
      <c r="F684" s="777"/>
      <c r="G684" s="777"/>
      <c r="H684" s="777"/>
      <c r="I684" s="777"/>
      <c r="J684" s="285"/>
      <c r="K684" s="285"/>
      <c r="L684" s="285"/>
      <c r="M684" s="285"/>
      <c r="N684" s="285"/>
      <c r="O684" s="285"/>
      <c r="P684" s="285"/>
      <c r="Q684" s="285"/>
      <c r="R684" s="285"/>
      <c r="S684" s="285"/>
      <c r="T684" s="285"/>
      <c r="U684" s="285"/>
      <c r="V684" s="285"/>
      <c r="W684" s="285"/>
      <c r="X684" s="285"/>
      <c r="Y684" s="406"/>
      <c r="Z684" s="419"/>
      <c r="AA684" s="419"/>
      <c r="AB684" s="419"/>
      <c r="AC684" s="300"/>
    </row>
    <row r="685" spans="1:29" ht="31" hidden="1" outlineLevel="1">
      <c r="A685" s="525">
        <v>31</v>
      </c>
      <c r="B685" s="422" t="s">
        <v>122</v>
      </c>
      <c r="C685" s="285" t="s">
        <v>582</v>
      </c>
      <c r="D685" s="289"/>
      <c r="E685" s="289"/>
      <c r="F685" s="289"/>
      <c r="G685" s="289"/>
      <c r="H685" s="289"/>
      <c r="I685" s="289"/>
      <c r="J685" s="289"/>
      <c r="K685" s="289"/>
      <c r="L685" s="289"/>
      <c r="M685" s="289"/>
      <c r="N685" s="289">
        <v>12</v>
      </c>
      <c r="O685" s="289"/>
      <c r="P685" s="289"/>
      <c r="Q685" s="289"/>
      <c r="R685" s="289"/>
      <c r="S685" s="289"/>
      <c r="T685" s="289"/>
      <c r="U685" s="289"/>
      <c r="V685" s="289"/>
      <c r="W685" s="289"/>
      <c r="X685" s="289"/>
      <c r="Y685" s="420"/>
      <c r="Z685" s="404"/>
      <c r="AA685" s="404"/>
      <c r="AB685" s="404"/>
      <c r="AC685" s="290">
        <f>SUM(Y685:AB685)</f>
        <v>0</v>
      </c>
    </row>
    <row r="686" spans="1:29" ht="15.5" hidden="1" outlineLevel="1">
      <c r="A686" s="525"/>
      <c r="B686" s="288" t="s">
        <v>308</v>
      </c>
      <c r="C686" s="285" t="s">
        <v>575</v>
      </c>
      <c r="D686" s="289"/>
      <c r="E686" s="289"/>
      <c r="F686" s="289"/>
      <c r="G686" s="289"/>
      <c r="H686" s="289"/>
      <c r="I686" s="289"/>
      <c r="J686" s="289"/>
      <c r="K686" s="289"/>
      <c r="L686" s="289"/>
      <c r="M686" s="289"/>
      <c r="N686" s="289">
        <f>N685</f>
        <v>12</v>
      </c>
      <c r="O686" s="289"/>
      <c r="P686" s="289"/>
      <c r="Q686" s="289"/>
      <c r="R686" s="289"/>
      <c r="S686" s="289"/>
      <c r="T686" s="289"/>
      <c r="U686" s="289"/>
      <c r="V686" s="289"/>
      <c r="W686" s="289"/>
      <c r="X686" s="289"/>
      <c r="Y686" s="405">
        <f>Y685</f>
        <v>0</v>
      </c>
      <c r="Z686" s="405">
        <f t="shared" ref="Z686" si="347">Z685</f>
        <v>0</v>
      </c>
      <c r="AA686" s="405">
        <f t="shared" ref="AA686" si="348">AA685</f>
        <v>0</v>
      </c>
      <c r="AB686" s="405">
        <f t="shared" ref="AB686" si="349">AB685</f>
        <v>0</v>
      </c>
      <c r="AC686" s="300"/>
    </row>
    <row r="687" spans="1:29" ht="15.5" hidden="1" outlineLevel="1">
      <c r="A687" s="525"/>
      <c r="B687" s="422"/>
      <c r="C687" s="285"/>
      <c r="D687" s="285"/>
      <c r="E687" s="777"/>
      <c r="F687" s="777"/>
      <c r="G687" s="777"/>
      <c r="H687" s="777"/>
      <c r="I687" s="777"/>
      <c r="J687" s="285"/>
      <c r="K687" s="285"/>
      <c r="L687" s="285"/>
      <c r="M687" s="285"/>
      <c r="N687" s="285"/>
      <c r="O687" s="285"/>
      <c r="P687" s="285"/>
      <c r="Q687" s="285"/>
      <c r="R687" s="285"/>
      <c r="S687" s="285"/>
      <c r="T687" s="285"/>
      <c r="U687" s="285"/>
      <c r="V687" s="285"/>
      <c r="W687" s="285"/>
      <c r="X687" s="285"/>
      <c r="Y687" s="406"/>
      <c r="Z687" s="419"/>
      <c r="AA687" s="419"/>
      <c r="AB687" s="419"/>
      <c r="AC687" s="300"/>
    </row>
    <row r="688" spans="1:29" ht="31" hidden="1" outlineLevel="1">
      <c r="A688" s="525">
        <v>32</v>
      </c>
      <c r="B688" s="422" t="s">
        <v>123</v>
      </c>
      <c r="C688" s="285" t="s">
        <v>582</v>
      </c>
      <c r="D688" s="289"/>
      <c r="E688" s="289"/>
      <c r="F688" s="289"/>
      <c r="G688" s="289"/>
      <c r="H688" s="289"/>
      <c r="I688" s="289"/>
      <c r="J688" s="289"/>
      <c r="K688" s="289"/>
      <c r="L688" s="289"/>
      <c r="M688" s="289"/>
      <c r="N688" s="289">
        <v>12</v>
      </c>
      <c r="O688" s="289"/>
      <c r="P688" s="289"/>
      <c r="Q688" s="289"/>
      <c r="R688" s="289"/>
      <c r="S688" s="289"/>
      <c r="T688" s="289"/>
      <c r="U688" s="289"/>
      <c r="V688" s="289"/>
      <c r="W688" s="289"/>
      <c r="X688" s="289"/>
      <c r="Y688" s="420"/>
      <c r="Z688" s="404"/>
      <c r="AA688" s="404"/>
      <c r="AB688" s="404"/>
      <c r="AC688" s="290">
        <f>SUM(Y688:AB688)</f>
        <v>0</v>
      </c>
    </row>
    <row r="689" spans="1:29" ht="15.5" hidden="1" outlineLevel="1">
      <c r="A689" s="525"/>
      <c r="B689" s="288" t="s">
        <v>308</v>
      </c>
      <c r="C689" s="285" t="s">
        <v>575</v>
      </c>
      <c r="D689" s="289"/>
      <c r="E689" s="289"/>
      <c r="F689" s="289"/>
      <c r="G689" s="289"/>
      <c r="H689" s="289"/>
      <c r="I689" s="289"/>
      <c r="J689" s="289"/>
      <c r="K689" s="289"/>
      <c r="L689" s="289"/>
      <c r="M689" s="289"/>
      <c r="N689" s="289">
        <f>N688</f>
        <v>12</v>
      </c>
      <c r="O689" s="289"/>
      <c r="P689" s="289"/>
      <c r="Q689" s="289"/>
      <c r="R689" s="289"/>
      <c r="S689" s="289"/>
      <c r="T689" s="289"/>
      <c r="U689" s="289"/>
      <c r="V689" s="289"/>
      <c r="W689" s="289"/>
      <c r="X689" s="289"/>
      <c r="Y689" s="405">
        <f>Y688</f>
        <v>0</v>
      </c>
      <c r="Z689" s="405">
        <f t="shared" ref="Z689" si="350">Z688</f>
        <v>0</v>
      </c>
      <c r="AA689" s="405">
        <f t="shared" ref="AA689" si="351">AA688</f>
        <v>0</v>
      </c>
      <c r="AB689" s="405">
        <f t="shared" ref="AB689" si="352">AB688</f>
        <v>0</v>
      </c>
      <c r="AC689" s="300"/>
    </row>
    <row r="690" spans="1:29" ht="15.5" hidden="1" outlineLevel="1">
      <c r="A690" s="525"/>
      <c r="B690" s="422"/>
      <c r="C690" s="285"/>
      <c r="D690" s="285"/>
      <c r="E690" s="777"/>
      <c r="F690" s="777"/>
      <c r="G690" s="777"/>
      <c r="H690" s="777"/>
      <c r="I690" s="777"/>
      <c r="J690" s="285"/>
      <c r="K690" s="285"/>
      <c r="L690" s="285"/>
      <c r="M690" s="285"/>
      <c r="N690" s="285"/>
      <c r="O690" s="285"/>
      <c r="P690" s="285"/>
      <c r="Q690" s="285"/>
      <c r="R690" s="285"/>
      <c r="S690" s="285"/>
      <c r="T690" s="285"/>
      <c r="U690" s="285"/>
      <c r="V690" s="285"/>
      <c r="W690" s="285"/>
      <c r="X690" s="285"/>
      <c r="Y690" s="406"/>
      <c r="Z690" s="419"/>
      <c r="AA690" s="419"/>
      <c r="AB690" s="419"/>
      <c r="AC690" s="300"/>
    </row>
    <row r="691" spans="1:29" ht="15.5" hidden="1" outlineLevel="1">
      <c r="A691" s="525"/>
      <c r="B691" s="282" t="s">
        <v>499</v>
      </c>
      <c r="C691" s="285"/>
      <c r="D691" s="285"/>
      <c r="E691" s="777"/>
      <c r="F691" s="777"/>
      <c r="G691" s="777"/>
      <c r="H691" s="777"/>
      <c r="I691" s="777"/>
      <c r="J691" s="285"/>
      <c r="K691" s="285"/>
      <c r="L691" s="285"/>
      <c r="M691" s="285"/>
      <c r="N691" s="285"/>
      <c r="O691" s="285"/>
      <c r="P691" s="285"/>
      <c r="Q691" s="285"/>
      <c r="R691" s="285"/>
      <c r="S691" s="285"/>
      <c r="T691" s="285"/>
      <c r="U691" s="285"/>
      <c r="V691" s="285"/>
      <c r="W691" s="285"/>
      <c r="X691" s="285"/>
      <c r="Y691" s="406"/>
      <c r="Z691" s="419"/>
      <c r="AA691" s="419"/>
      <c r="AB691" s="419"/>
      <c r="AC691" s="300"/>
    </row>
    <row r="692" spans="1:29" ht="31" hidden="1" outlineLevel="1">
      <c r="A692" s="525">
        <v>33</v>
      </c>
      <c r="B692" s="422" t="s">
        <v>124</v>
      </c>
      <c r="C692" s="285" t="s">
        <v>582</v>
      </c>
      <c r="D692" s="289"/>
      <c r="E692" s="289"/>
      <c r="F692" s="289"/>
      <c r="G692" s="289"/>
      <c r="H692" s="289"/>
      <c r="I692" s="289"/>
      <c r="J692" s="289"/>
      <c r="K692" s="289"/>
      <c r="L692" s="289"/>
      <c r="M692" s="289"/>
      <c r="N692" s="289">
        <v>0</v>
      </c>
      <c r="O692" s="289"/>
      <c r="P692" s="289"/>
      <c r="Q692" s="289"/>
      <c r="R692" s="289"/>
      <c r="S692" s="289"/>
      <c r="T692" s="289"/>
      <c r="U692" s="289"/>
      <c r="V692" s="289"/>
      <c r="W692" s="289"/>
      <c r="X692" s="289"/>
      <c r="Y692" s="420"/>
      <c r="Z692" s="404"/>
      <c r="AA692" s="404"/>
      <c r="AB692" s="404"/>
      <c r="AC692" s="290">
        <f>SUM(Y692:AB692)</f>
        <v>0</v>
      </c>
    </row>
    <row r="693" spans="1:29" ht="15.5" hidden="1" outlineLevel="1">
      <c r="A693" s="525"/>
      <c r="B693" s="288" t="s">
        <v>308</v>
      </c>
      <c r="C693" s="285" t="s">
        <v>575</v>
      </c>
      <c r="D693" s="289"/>
      <c r="E693" s="289"/>
      <c r="F693" s="289"/>
      <c r="G693" s="289"/>
      <c r="H693" s="289"/>
      <c r="I693" s="289"/>
      <c r="J693" s="289"/>
      <c r="K693" s="289"/>
      <c r="L693" s="289"/>
      <c r="M693" s="289"/>
      <c r="N693" s="289">
        <f>N692</f>
        <v>0</v>
      </c>
      <c r="O693" s="289"/>
      <c r="P693" s="289"/>
      <c r="Q693" s="289"/>
      <c r="R693" s="289"/>
      <c r="S693" s="289"/>
      <c r="T693" s="289"/>
      <c r="U693" s="289"/>
      <c r="V693" s="289"/>
      <c r="W693" s="289"/>
      <c r="X693" s="289"/>
      <c r="Y693" s="405">
        <f>Y692</f>
        <v>0</v>
      </c>
      <c r="Z693" s="405">
        <f t="shared" ref="Z693" si="353">Z692</f>
        <v>0</v>
      </c>
      <c r="AA693" s="405">
        <f t="shared" ref="AA693" si="354">AA692</f>
        <v>0</v>
      </c>
      <c r="AB693" s="405">
        <f t="shared" ref="AB693" si="355">AB692</f>
        <v>0</v>
      </c>
      <c r="AC693" s="300"/>
    </row>
    <row r="694" spans="1:29" ht="15.5" hidden="1" outlineLevel="1">
      <c r="A694" s="525"/>
      <c r="B694" s="422"/>
      <c r="C694" s="285"/>
      <c r="D694" s="285"/>
      <c r="E694" s="777"/>
      <c r="F694" s="777"/>
      <c r="G694" s="777"/>
      <c r="H694" s="777"/>
      <c r="I694" s="777"/>
      <c r="J694" s="285"/>
      <c r="K694" s="285"/>
      <c r="L694" s="285"/>
      <c r="M694" s="285"/>
      <c r="N694" s="285"/>
      <c r="O694" s="285"/>
      <c r="P694" s="285"/>
      <c r="Q694" s="285"/>
      <c r="R694" s="285"/>
      <c r="S694" s="285"/>
      <c r="T694" s="285"/>
      <c r="U694" s="285"/>
      <c r="V694" s="285"/>
      <c r="W694" s="285"/>
      <c r="X694" s="285"/>
      <c r="Y694" s="406"/>
      <c r="Z694" s="419"/>
      <c r="AA694" s="419"/>
      <c r="AB694" s="419"/>
      <c r="AC694" s="300"/>
    </row>
    <row r="695" spans="1:29" ht="31" hidden="1" outlineLevel="1">
      <c r="A695" s="525">
        <v>34</v>
      </c>
      <c r="B695" s="422" t="s">
        <v>125</v>
      </c>
      <c r="C695" s="285" t="s">
        <v>582</v>
      </c>
      <c r="D695" s="289"/>
      <c r="E695" s="289"/>
      <c r="F695" s="289"/>
      <c r="G695" s="289"/>
      <c r="H695" s="289"/>
      <c r="I695" s="289"/>
      <c r="J695" s="289"/>
      <c r="K695" s="289"/>
      <c r="L695" s="289"/>
      <c r="M695" s="289"/>
      <c r="N695" s="289">
        <v>0</v>
      </c>
      <c r="O695" s="289"/>
      <c r="P695" s="289"/>
      <c r="Q695" s="289"/>
      <c r="R695" s="289"/>
      <c r="S695" s="289"/>
      <c r="T695" s="289"/>
      <c r="U695" s="289"/>
      <c r="V695" s="289"/>
      <c r="W695" s="289"/>
      <c r="X695" s="289"/>
      <c r="Y695" s="420"/>
      <c r="Z695" s="404"/>
      <c r="AA695" s="404"/>
      <c r="AB695" s="404"/>
      <c r="AC695" s="290">
        <f>SUM(Y695:AB695)</f>
        <v>0</v>
      </c>
    </row>
    <row r="696" spans="1:29" ht="15.5" hidden="1" outlineLevel="1">
      <c r="A696" s="525"/>
      <c r="B696" s="288" t="s">
        <v>308</v>
      </c>
      <c r="C696" s="285" t="s">
        <v>575</v>
      </c>
      <c r="D696" s="289"/>
      <c r="E696" s="289"/>
      <c r="F696" s="289"/>
      <c r="G696" s="289"/>
      <c r="H696" s="289"/>
      <c r="I696" s="289"/>
      <c r="J696" s="289"/>
      <c r="K696" s="289"/>
      <c r="L696" s="289"/>
      <c r="M696" s="289"/>
      <c r="N696" s="289">
        <f>N695</f>
        <v>0</v>
      </c>
      <c r="O696" s="289"/>
      <c r="P696" s="289"/>
      <c r="Q696" s="289"/>
      <c r="R696" s="289"/>
      <c r="S696" s="289"/>
      <c r="T696" s="289"/>
      <c r="U696" s="289"/>
      <c r="V696" s="289"/>
      <c r="W696" s="289"/>
      <c r="X696" s="289"/>
      <c r="Y696" s="405">
        <f>Y695</f>
        <v>0</v>
      </c>
      <c r="Z696" s="405">
        <f t="shared" ref="Z696" si="356">Z695</f>
        <v>0</v>
      </c>
      <c r="AA696" s="405">
        <f t="shared" ref="AA696" si="357">AA695</f>
        <v>0</v>
      </c>
      <c r="AB696" s="405">
        <f t="shared" ref="AB696" si="358">AB695</f>
        <v>0</v>
      </c>
      <c r="AC696" s="300"/>
    </row>
    <row r="697" spans="1:29" ht="15.5" hidden="1" outlineLevel="1">
      <c r="A697" s="525"/>
      <c r="B697" s="422"/>
      <c r="C697" s="285"/>
      <c r="D697" s="285"/>
      <c r="E697" s="777"/>
      <c r="F697" s="777"/>
      <c r="G697" s="777"/>
      <c r="H697" s="777"/>
      <c r="I697" s="777"/>
      <c r="J697" s="285"/>
      <c r="K697" s="285"/>
      <c r="L697" s="285"/>
      <c r="M697" s="285"/>
      <c r="N697" s="285"/>
      <c r="O697" s="285"/>
      <c r="P697" s="285"/>
      <c r="Q697" s="285"/>
      <c r="R697" s="285"/>
      <c r="S697" s="285"/>
      <c r="T697" s="285"/>
      <c r="U697" s="285"/>
      <c r="V697" s="285"/>
      <c r="W697" s="285"/>
      <c r="X697" s="285"/>
      <c r="Y697" s="406"/>
      <c r="Z697" s="419"/>
      <c r="AA697" s="419"/>
      <c r="AB697" s="419"/>
      <c r="AC697" s="300"/>
    </row>
    <row r="698" spans="1:29" ht="31" hidden="1" outlineLevel="1">
      <c r="A698" s="525">
        <v>35</v>
      </c>
      <c r="B698" s="422" t="s">
        <v>126</v>
      </c>
      <c r="C698" s="285" t="s">
        <v>582</v>
      </c>
      <c r="D698" s="289"/>
      <c r="E698" s="289"/>
      <c r="F698" s="289"/>
      <c r="G698" s="289"/>
      <c r="H698" s="289"/>
      <c r="I698" s="289"/>
      <c r="J698" s="289"/>
      <c r="K698" s="289"/>
      <c r="L698" s="289"/>
      <c r="M698" s="289"/>
      <c r="N698" s="289">
        <v>0</v>
      </c>
      <c r="O698" s="289"/>
      <c r="P698" s="289"/>
      <c r="Q698" s="289"/>
      <c r="R698" s="289"/>
      <c r="S698" s="289"/>
      <c r="T698" s="289"/>
      <c r="U698" s="289"/>
      <c r="V698" s="289"/>
      <c r="W698" s="289"/>
      <c r="X698" s="289"/>
      <c r="Y698" s="420"/>
      <c r="Z698" s="404"/>
      <c r="AA698" s="404"/>
      <c r="AB698" s="404"/>
      <c r="AC698" s="290">
        <f>SUM(Y698:AB698)</f>
        <v>0</v>
      </c>
    </row>
    <row r="699" spans="1:29" ht="15.5" hidden="1" outlineLevel="1">
      <c r="A699" s="525"/>
      <c r="B699" s="288" t="s">
        <v>308</v>
      </c>
      <c r="C699" s="285" t="s">
        <v>575</v>
      </c>
      <c r="D699" s="289"/>
      <c r="E699" s="289"/>
      <c r="F699" s="289"/>
      <c r="G699" s="289"/>
      <c r="H699" s="289"/>
      <c r="I699" s="289"/>
      <c r="J699" s="289"/>
      <c r="K699" s="289"/>
      <c r="L699" s="289"/>
      <c r="M699" s="289"/>
      <c r="N699" s="289">
        <f>N698</f>
        <v>0</v>
      </c>
      <c r="O699" s="289"/>
      <c r="P699" s="289"/>
      <c r="Q699" s="289"/>
      <c r="R699" s="289"/>
      <c r="S699" s="289"/>
      <c r="T699" s="289"/>
      <c r="U699" s="289"/>
      <c r="V699" s="289"/>
      <c r="W699" s="289"/>
      <c r="X699" s="289"/>
      <c r="Y699" s="405">
        <f>Y698</f>
        <v>0</v>
      </c>
      <c r="Z699" s="405">
        <f t="shared" ref="Z699" si="359">Z698</f>
        <v>0</v>
      </c>
      <c r="AA699" s="405">
        <f t="shared" ref="AA699" si="360">AA698</f>
        <v>0</v>
      </c>
      <c r="AB699" s="405">
        <f t="shared" ref="AB699" si="361">AB698</f>
        <v>0</v>
      </c>
      <c r="AC699" s="300"/>
    </row>
    <row r="700" spans="1:29" ht="15.5" hidden="1" outlineLevel="1">
      <c r="A700" s="525"/>
      <c r="B700" s="425"/>
      <c r="C700" s="285"/>
      <c r="D700" s="285"/>
      <c r="E700" s="777"/>
      <c r="F700" s="777"/>
      <c r="G700" s="777"/>
      <c r="H700" s="777"/>
      <c r="I700" s="777"/>
      <c r="J700" s="285"/>
      <c r="K700" s="285"/>
      <c r="L700" s="285"/>
      <c r="M700" s="285"/>
      <c r="N700" s="285"/>
      <c r="O700" s="285"/>
      <c r="P700" s="285"/>
      <c r="Q700" s="285"/>
      <c r="R700" s="285"/>
      <c r="S700" s="285"/>
      <c r="T700" s="285"/>
      <c r="U700" s="285"/>
      <c r="V700" s="285"/>
      <c r="W700" s="285"/>
      <c r="X700" s="285"/>
      <c r="Y700" s="406"/>
      <c r="Z700" s="419"/>
      <c r="AA700" s="419"/>
      <c r="AB700" s="419"/>
      <c r="AC700" s="300"/>
    </row>
    <row r="701" spans="1:29" ht="15.5" hidden="1" outlineLevel="1">
      <c r="A701" s="525"/>
      <c r="B701" s="282" t="s">
        <v>500</v>
      </c>
      <c r="C701" s="285"/>
      <c r="D701" s="285"/>
      <c r="E701" s="777"/>
      <c r="F701" s="777"/>
      <c r="G701" s="777"/>
      <c r="H701" s="777"/>
      <c r="I701" s="777"/>
      <c r="J701" s="285"/>
      <c r="K701" s="285"/>
      <c r="L701" s="285"/>
      <c r="M701" s="285"/>
      <c r="N701" s="285"/>
      <c r="O701" s="285"/>
      <c r="P701" s="285"/>
      <c r="Q701" s="285"/>
      <c r="R701" s="285"/>
      <c r="S701" s="285"/>
      <c r="T701" s="285"/>
      <c r="U701" s="285"/>
      <c r="V701" s="285"/>
      <c r="W701" s="285"/>
      <c r="X701" s="285"/>
      <c r="Y701" s="406"/>
      <c r="Z701" s="419"/>
      <c r="AA701" s="419"/>
      <c r="AB701" s="419"/>
      <c r="AC701" s="300"/>
    </row>
    <row r="702" spans="1:29" ht="62" hidden="1" outlineLevel="1">
      <c r="A702" s="525">
        <v>36</v>
      </c>
      <c r="B702" s="422" t="s">
        <v>127</v>
      </c>
      <c r="C702" s="285" t="s">
        <v>582</v>
      </c>
      <c r="D702" s="289"/>
      <c r="E702" s="289"/>
      <c r="F702" s="289"/>
      <c r="G702" s="289"/>
      <c r="H702" s="289"/>
      <c r="I702" s="289"/>
      <c r="J702" s="289"/>
      <c r="K702" s="289"/>
      <c r="L702" s="289"/>
      <c r="M702" s="289"/>
      <c r="N702" s="289">
        <v>12</v>
      </c>
      <c r="O702" s="289"/>
      <c r="P702" s="289"/>
      <c r="Q702" s="289"/>
      <c r="R702" s="289"/>
      <c r="S702" s="289"/>
      <c r="T702" s="289"/>
      <c r="U702" s="289"/>
      <c r="V702" s="289"/>
      <c r="W702" s="289"/>
      <c r="X702" s="289"/>
      <c r="Y702" s="420"/>
      <c r="Z702" s="404"/>
      <c r="AA702" s="404"/>
      <c r="AB702" s="404"/>
      <c r="AC702" s="290">
        <f>SUM(Y702:AB702)</f>
        <v>0</v>
      </c>
    </row>
    <row r="703" spans="1:29" ht="15.5" hidden="1" outlineLevel="1">
      <c r="A703" s="525"/>
      <c r="B703" s="288" t="s">
        <v>308</v>
      </c>
      <c r="C703" s="285" t="s">
        <v>575</v>
      </c>
      <c r="D703" s="289"/>
      <c r="E703" s="289"/>
      <c r="F703" s="289"/>
      <c r="G703" s="289"/>
      <c r="H703" s="289"/>
      <c r="I703" s="289"/>
      <c r="J703" s="289"/>
      <c r="K703" s="289"/>
      <c r="L703" s="289"/>
      <c r="M703" s="289"/>
      <c r="N703" s="289">
        <f>N702</f>
        <v>12</v>
      </c>
      <c r="O703" s="289"/>
      <c r="P703" s="289"/>
      <c r="Q703" s="289"/>
      <c r="R703" s="289"/>
      <c r="S703" s="289"/>
      <c r="T703" s="289"/>
      <c r="U703" s="289"/>
      <c r="V703" s="289"/>
      <c r="W703" s="289"/>
      <c r="X703" s="289"/>
      <c r="Y703" s="405">
        <f>Y702</f>
        <v>0</v>
      </c>
      <c r="Z703" s="405">
        <f t="shared" ref="Z703" si="362">Z702</f>
        <v>0</v>
      </c>
      <c r="AA703" s="405">
        <f t="shared" ref="AA703" si="363">AA702</f>
        <v>0</v>
      </c>
      <c r="AB703" s="405">
        <f t="shared" ref="AB703" si="364">AB702</f>
        <v>0</v>
      </c>
      <c r="AC703" s="300"/>
    </row>
    <row r="704" spans="1:29" ht="15.5" hidden="1" outlineLevel="1">
      <c r="A704" s="525"/>
      <c r="B704" s="422"/>
      <c r="C704" s="285"/>
      <c r="D704" s="285"/>
      <c r="E704" s="777"/>
      <c r="F704" s="777"/>
      <c r="G704" s="777"/>
      <c r="H704" s="777"/>
      <c r="I704" s="777"/>
      <c r="J704" s="285"/>
      <c r="K704" s="285"/>
      <c r="L704" s="285"/>
      <c r="M704" s="285"/>
      <c r="N704" s="285"/>
      <c r="O704" s="285"/>
      <c r="P704" s="285"/>
      <c r="Q704" s="285"/>
      <c r="R704" s="285"/>
      <c r="S704" s="285"/>
      <c r="T704" s="285"/>
      <c r="U704" s="285"/>
      <c r="V704" s="285"/>
      <c r="W704" s="285"/>
      <c r="X704" s="285"/>
      <c r="Y704" s="406"/>
      <c r="Z704" s="419"/>
      <c r="AA704" s="419"/>
      <c r="AB704" s="419"/>
      <c r="AC704" s="300"/>
    </row>
    <row r="705" spans="1:29" ht="31" hidden="1" outlineLevel="1">
      <c r="A705" s="525">
        <v>37</v>
      </c>
      <c r="B705" s="422" t="s">
        <v>128</v>
      </c>
      <c r="C705" s="285" t="s">
        <v>582</v>
      </c>
      <c r="D705" s="289"/>
      <c r="E705" s="289"/>
      <c r="F705" s="289"/>
      <c r="G705" s="289"/>
      <c r="H705" s="289"/>
      <c r="I705" s="289"/>
      <c r="J705" s="289"/>
      <c r="K705" s="289"/>
      <c r="L705" s="289"/>
      <c r="M705" s="289"/>
      <c r="N705" s="289">
        <v>12</v>
      </c>
      <c r="O705" s="289"/>
      <c r="P705" s="289"/>
      <c r="Q705" s="289"/>
      <c r="R705" s="289"/>
      <c r="S705" s="289"/>
      <c r="T705" s="289"/>
      <c r="U705" s="289"/>
      <c r="V705" s="289"/>
      <c r="W705" s="289"/>
      <c r="X705" s="289"/>
      <c r="Y705" s="420"/>
      <c r="Z705" s="404"/>
      <c r="AA705" s="404"/>
      <c r="AB705" s="404"/>
      <c r="AC705" s="290">
        <f>SUM(Y705:AB705)</f>
        <v>0</v>
      </c>
    </row>
    <row r="706" spans="1:29" ht="15.5" hidden="1" outlineLevel="1">
      <c r="A706" s="525"/>
      <c r="B706" s="288" t="s">
        <v>308</v>
      </c>
      <c r="C706" s="285" t="s">
        <v>575</v>
      </c>
      <c r="D706" s="289"/>
      <c r="E706" s="289"/>
      <c r="F706" s="289"/>
      <c r="G706" s="289"/>
      <c r="H706" s="289"/>
      <c r="I706" s="289"/>
      <c r="J706" s="289"/>
      <c r="K706" s="289"/>
      <c r="L706" s="289"/>
      <c r="M706" s="289"/>
      <c r="N706" s="289">
        <f>N705</f>
        <v>12</v>
      </c>
      <c r="O706" s="289"/>
      <c r="P706" s="289"/>
      <c r="Q706" s="289"/>
      <c r="R706" s="289"/>
      <c r="S706" s="289"/>
      <c r="T706" s="289"/>
      <c r="U706" s="289"/>
      <c r="V706" s="289"/>
      <c r="W706" s="289"/>
      <c r="X706" s="289"/>
      <c r="Y706" s="405">
        <f>Y705</f>
        <v>0</v>
      </c>
      <c r="Z706" s="405">
        <f t="shared" ref="Z706" si="365">Z705</f>
        <v>0</v>
      </c>
      <c r="AA706" s="405">
        <f t="shared" ref="AA706" si="366">AA705</f>
        <v>0</v>
      </c>
      <c r="AB706" s="405">
        <f t="shared" ref="AB706" si="367">AB705</f>
        <v>0</v>
      </c>
      <c r="AC706" s="300"/>
    </row>
    <row r="707" spans="1:29" ht="15.5" hidden="1" outlineLevel="1">
      <c r="A707" s="525"/>
      <c r="B707" s="422"/>
      <c r="C707" s="285"/>
      <c r="D707" s="285"/>
      <c r="E707" s="777"/>
      <c r="F707" s="777"/>
      <c r="G707" s="777"/>
      <c r="H707" s="777"/>
      <c r="I707" s="777"/>
      <c r="J707" s="285"/>
      <c r="K707" s="285"/>
      <c r="L707" s="285"/>
      <c r="M707" s="285"/>
      <c r="N707" s="285"/>
      <c r="O707" s="285"/>
      <c r="P707" s="285"/>
      <c r="Q707" s="285"/>
      <c r="R707" s="285"/>
      <c r="S707" s="285"/>
      <c r="T707" s="285"/>
      <c r="U707" s="285"/>
      <c r="V707" s="285"/>
      <c r="W707" s="285"/>
      <c r="X707" s="285"/>
      <c r="Y707" s="406"/>
      <c r="Z707" s="419"/>
      <c r="AA707" s="419"/>
      <c r="AB707" s="419"/>
      <c r="AC707" s="300"/>
    </row>
    <row r="708" spans="1:29" ht="31" hidden="1" outlineLevel="1">
      <c r="A708" s="525">
        <v>38</v>
      </c>
      <c r="B708" s="422" t="s">
        <v>129</v>
      </c>
      <c r="C708" s="285" t="s">
        <v>582</v>
      </c>
      <c r="D708" s="289"/>
      <c r="E708" s="289"/>
      <c r="F708" s="289"/>
      <c r="G708" s="289"/>
      <c r="H708" s="289"/>
      <c r="I708" s="289"/>
      <c r="J708" s="289"/>
      <c r="K708" s="289"/>
      <c r="L708" s="289"/>
      <c r="M708" s="289"/>
      <c r="N708" s="289">
        <v>12</v>
      </c>
      <c r="O708" s="289"/>
      <c r="P708" s="289"/>
      <c r="Q708" s="289"/>
      <c r="R708" s="289"/>
      <c r="S708" s="289"/>
      <c r="T708" s="289"/>
      <c r="U708" s="289"/>
      <c r="V708" s="289"/>
      <c r="W708" s="289"/>
      <c r="X708" s="289"/>
      <c r="Y708" s="420"/>
      <c r="Z708" s="404"/>
      <c r="AA708" s="404"/>
      <c r="AB708" s="404"/>
      <c r="AC708" s="290">
        <f>SUM(Y708:AB708)</f>
        <v>0</v>
      </c>
    </row>
    <row r="709" spans="1:29" ht="15.5" hidden="1" outlineLevel="1">
      <c r="A709" s="525"/>
      <c r="B709" s="288" t="s">
        <v>308</v>
      </c>
      <c r="C709" s="285" t="s">
        <v>575</v>
      </c>
      <c r="D709" s="289"/>
      <c r="E709" s="289"/>
      <c r="F709" s="289"/>
      <c r="G709" s="289"/>
      <c r="H709" s="289"/>
      <c r="I709" s="289"/>
      <c r="J709" s="289"/>
      <c r="K709" s="289"/>
      <c r="L709" s="289"/>
      <c r="M709" s="289"/>
      <c r="N709" s="289">
        <f>N708</f>
        <v>12</v>
      </c>
      <c r="O709" s="289"/>
      <c r="P709" s="289"/>
      <c r="Q709" s="289"/>
      <c r="R709" s="289"/>
      <c r="S709" s="289"/>
      <c r="T709" s="289"/>
      <c r="U709" s="289"/>
      <c r="V709" s="289"/>
      <c r="W709" s="289"/>
      <c r="X709" s="289"/>
      <c r="Y709" s="405">
        <f>Y708</f>
        <v>0</v>
      </c>
      <c r="Z709" s="405">
        <f t="shared" ref="Z709" si="368">Z708</f>
        <v>0</v>
      </c>
      <c r="AA709" s="405">
        <f t="shared" ref="AA709" si="369">AA708</f>
        <v>0</v>
      </c>
      <c r="AB709" s="405">
        <f t="shared" ref="AB709" si="370">AB708</f>
        <v>0</v>
      </c>
      <c r="AC709" s="300"/>
    </row>
    <row r="710" spans="1:29" ht="15.5" hidden="1" outlineLevel="1">
      <c r="A710" s="525"/>
      <c r="B710" s="422"/>
      <c r="C710" s="285"/>
      <c r="D710" s="285"/>
      <c r="E710" s="777"/>
      <c r="F710" s="777"/>
      <c r="G710" s="777"/>
      <c r="H710" s="777"/>
      <c r="I710" s="777"/>
      <c r="J710" s="285"/>
      <c r="K710" s="285"/>
      <c r="L710" s="285"/>
      <c r="M710" s="285"/>
      <c r="N710" s="285"/>
      <c r="O710" s="285"/>
      <c r="P710" s="285"/>
      <c r="Q710" s="285"/>
      <c r="R710" s="285"/>
      <c r="S710" s="285"/>
      <c r="T710" s="285"/>
      <c r="U710" s="285"/>
      <c r="V710" s="285"/>
      <c r="W710" s="285"/>
      <c r="X710" s="285"/>
      <c r="Y710" s="406"/>
      <c r="Z710" s="419"/>
      <c r="AA710" s="419"/>
      <c r="AB710" s="419"/>
      <c r="AC710" s="300"/>
    </row>
    <row r="711" spans="1:29" ht="31" hidden="1" outlineLevel="1">
      <c r="A711" s="525">
        <v>39</v>
      </c>
      <c r="B711" s="422" t="s">
        <v>130</v>
      </c>
      <c r="C711" s="285" t="s">
        <v>582</v>
      </c>
      <c r="D711" s="289"/>
      <c r="E711" s="289"/>
      <c r="F711" s="289"/>
      <c r="G711" s="289"/>
      <c r="H711" s="289"/>
      <c r="I711" s="289"/>
      <c r="J711" s="289"/>
      <c r="K711" s="289"/>
      <c r="L711" s="289"/>
      <c r="M711" s="289"/>
      <c r="N711" s="289">
        <v>12</v>
      </c>
      <c r="O711" s="289"/>
      <c r="P711" s="289"/>
      <c r="Q711" s="289"/>
      <c r="R711" s="289"/>
      <c r="S711" s="289"/>
      <c r="T711" s="289"/>
      <c r="U711" s="289"/>
      <c r="V711" s="289"/>
      <c r="W711" s="289"/>
      <c r="X711" s="289"/>
      <c r="Y711" s="420"/>
      <c r="Z711" s="404"/>
      <c r="AA711" s="404"/>
      <c r="AB711" s="404"/>
      <c r="AC711" s="290">
        <f>SUM(Y711:AB711)</f>
        <v>0</v>
      </c>
    </row>
    <row r="712" spans="1:29" ht="15.5" hidden="1" outlineLevel="1">
      <c r="A712" s="525"/>
      <c r="B712" s="288" t="s">
        <v>308</v>
      </c>
      <c r="C712" s="285" t="s">
        <v>575</v>
      </c>
      <c r="D712" s="289"/>
      <c r="E712" s="289"/>
      <c r="F712" s="289"/>
      <c r="G712" s="289"/>
      <c r="H712" s="289"/>
      <c r="I712" s="289"/>
      <c r="J712" s="289"/>
      <c r="K712" s="289"/>
      <c r="L712" s="289"/>
      <c r="M712" s="289"/>
      <c r="N712" s="289">
        <f>N711</f>
        <v>12</v>
      </c>
      <c r="O712" s="289"/>
      <c r="P712" s="289"/>
      <c r="Q712" s="289"/>
      <c r="R712" s="289"/>
      <c r="S712" s="289"/>
      <c r="T712" s="289"/>
      <c r="U712" s="289"/>
      <c r="V712" s="289"/>
      <c r="W712" s="289"/>
      <c r="X712" s="289"/>
      <c r="Y712" s="405">
        <f>Y711</f>
        <v>0</v>
      </c>
      <c r="Z712" s="405">
        <f t="shared" ref="Z712" si="371">Z711</f>
        <v>0</v>
      </c>
      <c r="AA712" s="405">
        <f t="shared" ref="AA712" si="372">AA711</f>
        <v>0</v>
      </c>
      <c r="AB712" s="405">
        <f t="shared" ref="AB712" si="373">AB711</f>
        <v>0</v>
      </c>
      <c r="AC712" s="300"/>
    </row>
    <row r="713" spans="1:29" ht="15.5" hidden="1" outlineLevel="1">
      <c r="A713" s="525"/>
      <c r="B713" s="422"/>
      <c r="C713" s="285"/>
      <c r="D713" s="285"/>
      <c r="E713" s="777"/>
      <c r="F713" s="777"/>
      <c r="G713" s="777"/>
      <c r="H713" s="777"/>
      <c r="I713" s="777"/>
      <c r="J713" s="285"/>
      <c r="K713" s="285"/>
      <c r="L713" s="285"/>
      <c r="M713" s="285"/>
      <c r="N713" s="285"/>
      <c r="O713" s="285"/>
      <c r="P713" s="285"/>
      <c r="Q713" s="285"/>
      <c r="R713" s="285"/>
      <c r="S713" s="285"/>
      <c r="T713" s="285"/>
      <c r="U713" s="285"/>
      <c r="V713" s="285"/>
      <c r="W713" s="285"/>
      <c r="X713" s="285"/>
      <c r="Y713" s="406"/>
      <c r="Z713" s="419"/>
      <c r="AA713" s="419"/>
      <c r="AB713" s="419"/>
      <c r="AC713" s="300"/>
    </row>
    <row r="714" spans="1:29" ht="31" hidden="1" outlineLevel="1">
      <c r="A714" s="525">
        <v>40</v>
      </c>
      <c r="B714" s="422" t="s">
        <v>131</v>
      </c>
      <c r="C714" s="285" t="s">
        <v>582</v>
      </c>
      <c r="D714" s="289"/>
      <c r="E714" s="289"/>
      <c r="F714" s="289"/>
      <c r="G714" s="289"/>
      <c r="H714" s="289"/>
      <c r="I714" s="289"/>
      <c r="J714" s="289"/>
      <c r="K714" s="289"/>
      <c r="L714" s="289"/>
      <c r="M714" s="289"/>
      <c r="N714" s="289">
        <v>12</v>
      </c>
      <c r="O714" s="289"/>
      <c r="P714" s="289"/>
      <c r="Q714" s="289"/>
      <c r="R714" s="289"/>
      <c r="S714" s="289"/>
      <c r="T714" s="289"/>
      <c r="U714" s="289"/>
      <c r="V714" s="289"/>
      <c r="W714" s="289"/>
      <c r="X714" s="289"/>
      <c r="Y714" s="420"/>
      <c r="Z714" s="404"/>
      <c r="AA714" s="404"/>
      <c r="AB714" s="404"/>
      <c r="AC714" s="290">
        <f>SUM(Y714:AB714)</f>
        <v>0</v>
      </c>
    </row>
    <row r="715" spans="1:29" ht="15.5" hidden="1" outlineLevel="1">
      <c r="A715" s="525"/>
      <c r="B715" s="288" t="s">
        <v>308</v>
      </c>
      <c r="C715" s="285" t="s">
        <v>575</v>
      </c>
      <c r="D715" s="289"/>
      <c r="E715" s="289"/>
      <c r="F715" s="289"/>
      <c r="G715" s="289"/>
      <c r="H715" s="289"/>
      <c r="I715" s="289"/>
      <c r="J715" s="289"/>
      <c r="K715" s="289"/>
      <c r="L715" s="289"/>
      <c r="M715" s="289"/>
      <c r="N715" s="289">
        <f>N714</f>
        <v>12</v>
      </c>
      <c r="O715" s="289"/>
      <c r="P715" s="289"/>
      <c r="Q715" s="289"/>
      <c r="R715" s="289"/>
      <c r="S715" s="289"/>
      <c r="T715" s="289"/>
      <c r="U715" s="289"/>
      <c r="V715" s="289"/>
      <c r="W715" s="289"/>
      <c r="X715" s="289"/>
      <c r="Y715" s="405">
        <f>Y714</f>
        <v>0</v>
      </c>
      <c r="Z715" s="405">
        <f t="shared" ref="Z715" si="374">Z714</f>
        <v>0</v>
      </c>
      <c r="AA715" s="405">
        <f t="shared" ref="AA715" si="375">AA714</f>
        <v>0</v>
      </c>
      <c r="AB715" s="405">
        <f t="shared" ref="AB715" si="376">AB714</f>
        <v>0</v>
      </c>
      <c r="AC715" s="300"/>
    </row>
    <row r="716" spans="1:29" ht="15.5" hidden="1" outlineLevel="1">
      <c r="A716" s="525"/>
      <c r="B716" s="422"/>
      <c r="C716" s="285"/>
      <c r="D716" s="285"/>
      <c r="E716" s="777"/>
      <c r="F716" s="777"/>
      <c r="G716" s="777"/>
      <c r="H716" s="777"/>
      <c r="I716" s="777"/>
      <c r="J716" s="285"/>
      <c r="K716" s="285"/>
      <c r="L716" s="285"/>
      <c r="M716" s="285"/>
      <c r="N716" s="285"/>
      <c r="O716" s="285"/>
      <c r="P716" s="285"/>
      <c r="Q716" s="285"/>
      <c r="R716" s="285"/>
      <c r="S716" s="285"/>
      <c r="T716" s="285"/>
      <c r="U716" s="285"/>
      <c r="V716" s="285"/>
      <c r="W716" s="285"/>
      <c r="X716" s="285"/>
      <c r="Y716" s="406"/>
      <c r="Z716" s="419"/>
      <c r="AA716" s="419"/>
      <c r="AB716" s="419"/>
      <c r="AC716" s="300"/>
    </row>
    <row r="717" spans="1:29" ht="62" hidden="1" outlineLevel="1">
      <c r="A717" s="525">
        <v>41</v>
      </c>
      <c r="B717" s="422" t="s">
        <v>132</v>
      </c>
      <c r="C717" s="285" t="s">
        <v>582</v>
      </c>
      <c r="D717" s="289"/>
      <c r="E717" s="289"/>
      <c r="F717" s="289"/>
      <c r="G717" s="289"/>
      <c r="H717" s="289"/>
      <c r="I717" s="289"/>
      <c r="J717" s="289"/>
      <c r="K717" s="289"/>
      <c r="L717" s="289"/>
      <c r="M717" s="289"/>
      <c r="N717" s="289">
        <v>12</v>
      </c>
      <c r="O717" s="289"/>
      <c r="P717" s="289"/>
      <c r="Q717" s="289"/>
      <c r="R717" s="289"/>
      <c r="S717" s="289"/>
      <c r="T717" s="289"/>
      <c r="U717" s="289"/>
      <c r="V717" s="289"/>
      <c r="W717" s="289"/>
      <c r="X717" s="289"/>
      <c r="Y717" s="420"/>
      <c r="Z717" s="404"/>
      <c r="AA717" s="404"/>
      <c r="AB717" s="404"/>
      <c r="AC717" s="290">
        <f>SUM(Y717:AB717)</f>
        <v>0</v>
      </c>
    </row>
    <row r="718" spans="1:29" ht="15.5" hidden="1" outlineLevel="1">
      <c r="A718" s="525"/>
      <c r="B718" s="288" t="s">
        <v>308</v>
      </c>
      <c r="C718" s="285" t="s">
        <v>575</v>
      </c>
      <c r="D718" s="289"/>
      <c r="E718" s="289"/>
      <c r="F718" s="289"/>
      <c r="G718" s="289"/>
      <c r="H718" s="289"/>
      <c r="I718" s="289"/>
      <c r="J718" s="289"/>
      <c r="K718" s="289"/>
      <c r="L718" s="289"/>
      <c r="M718" s="289"/>
      <c r="N718" s="289">
        <f>N717</f>
        <v>12</v>
      </c>
      <c r="O718" s="289"/>
      <c r="P718" s="289"/>
      <c r="Q718" s="289"/>
      <c r="R718" s="289"/>
      <c r="S718" s="289"/>
      <c r="T718" s="289"/>
      <c r="U718" s="289"/>
      <c r="V718" s="289"/>
      <c r="W718" s="289"/>
      <c r="X718" s="289"/>
      <c r="Y718" s="405">
        <f>Y717</f>
        <v>0</v>
      </c>
      <c r="Z718" s="405">
        <f t="shared" ref="Z718" si="377">Z717</f>
        <v>0</v>
      </c>
      <c r="AA718" s="405">
        <f t="shared" ref="AA718" si="378">AA717</f>
        <v>0</v>
      </c>
      <c r="AB718" s="405">
        <f t="shared" ref="AB718" si="379">AB717</f>
        <v>0</v>
      </c>
      <c r="AC718" s="300"/>
    </row>
    <row r="719" spans="1:29" ht="15.5" hidden="1" outlineLevel="1">
      <c r="A719" s="525"/>
      <c r="B719" s="422"/>
      <c r="C719" s="285"/>
      <c r="D719" s="285"/>
      <c r="E719" s="777"/>
      <c r="F719" s="777"/>
      <c r="G719" s="777"/>
      <c r="H719" s="777"/>
      <c r="I719" s="777"/>
      <c r="J719" s="285"/>
      <c r="K719" s="285"/>
      <c r="L719" s="285"/>
      <c r="M719" s="285"/>
      <c r="N719" s="285"/>
      <c r="O719" s="285"/>
      <c r="P719" s="285"/>
      <c r="Q719" s="285"/>
      <c r="R719" s="285"/>
      <c r="S719" s="285"/>
      <c r="T719" s="285"/>
      <c r="U719" s="285"/>
      <c r="V719" s="285"/>
      <c r="W719" s="285"/>
      <c r="X719" s="285"/>
      <c r="Y719" s="406"/>
      <c r="Z719" s="419"/>
      <c r="AA719" s="419"/>
      <c r="AB719" s="419"/>
      <c r="AC719" s="300"/>
    </row>
    <row r="720" spans="1:29" ht="46.5" hidden="1" outlineLevel="1">
      <c r="A720" s="525">
        <v>42</v>
      </c>
      <c r="B720" s="422" t="s">
        <v>133</v>
      </c>
      <c r="C720" s="285" t="s">
        <v>582</v>
      </c>
      <c r="D720" s="289"/>
      <c r="E720" s="289"/>
      <c r="F720" s="289"/>
      <c r="G720" s="289"/>
      <c r="H720" s="289"/>
      <c r="I720" s="289"/>
      <c r="J720" s="289"/>
      <c r="K720" s="289"/>
      <c r="L720" s="289"/>
      <c r="M720" s="289"/>
      <c r="N720" s="285"/>
      <c r="O720" s="289"/>
      <c r="P720" s="289"/>
      <c r="Q720" s="289"/>
      <c r="R720" s="289"/>
      <c r="S720" s="289"/>
      <c r="T720" s="289"/>
      <c r="U720" s="289"/>
      <c r="V720" s="289"/>
      <c r="W720" s="289"/>
      <c r="X720" s="289"/>
      <c r="Y720" s="420"/>
      <c r="Z720" s="404"/>
      <c r="AA720" s="404"/>
      <c r="AB720" s="404"/>
      <c r="AC720" s="290">
        <f>SUM(Y720:AB720)</f>
        <v>0</v>
      </c>
    </row>
    <row r="721" spans="1:29" ht="15.5" hidden="1" outlineLevel="1">
      <c r="A721" s="525"/>
      <c r="B721" s="288" t="s">
        <v>308</v>
      </c>
      <c r="C721" s="285" t="s">
        <v>575</v>
      </c>
      <c r="D721" s="289"/>
      <c r="E721" s="289"/>
      <c r="F721" s="289"/>
      <c r="G721" s="289"/>
      <c r="H721" s="289"/>
      <c r="I721" s="289"/>
      <c r="J721" s="289"/>
      <c r="K721" s="289"/>
      <c r="L721" s="289"/>
      <c r="M721" s="289"/>
      <c r="N721" s="462"/>
      <c r="O721" s="289"/>
      <c r="P721" s="289"/>
      <c r="Q721" s="289"/>
      <c r="R721" s="289"/>
      <c r="S721" s="289"/>
      <c r="T721" s="289"/>
      <c r="U721" s="289"/>
      <c r="V721" s="289"/>
      <c r="W721" s="289"/>
      <c r="X721" s="289"/>
      <c r="Y721" s="405">
        <f>Y720</f>
        <v>0</v>
      </c>
      <c r="Z721" s="405">
        <f t="shared" ref="Z721" si="380">Z720</f>
        <v>0</v>
      </c>
      <c r="AA721" s="405">
        <f t="shared" ref="AA721" si="381">AA720</f>
        <v>0</v>
      </c>
      <c r="AB721" s="405">
        <f t="shared" ref="AB721" si="382">AB720</f>
        <v>0</v>
      </c>
      <c r="AC721" s="300"/>
    </row>
    <row r="722" spans="1:29" ht="15.5" hidden="1" outlineLevel="1">
      <c r="A722" s="525"/>
      <c r="B722" s="422"/>
      <c r="C722" s="285"/>
      <c r="D722" s="285"/>
      <c r="E722" s="777"/>
      <c r="F722" s="777"/>
      <c r="G722" s="777"/>
      <c r="H722" s="777"/>
      <c r="I722" s="777"/>
      <c r="J722" s="285"/>
      <c r="K722" s="285"/>
      <c r="L722" s="285"/>
      <c r="M722" s="285"/>
      <c r="N722" s="285"/>
      <c r="O722" s="285"/>
      <c r="P722" s="285"/>
      <c r="Q722" s="285"/>
      <c r="R722" s="285"/>
      <c r="S722" s="285"/>
      <c r="T722" s="285"/>
      <c r="U722" s="285"/>
      <c r="V722" s="285"/>
      <c r="W722" s="285"/>
      <c r="X722" s="285"/>
      <c r="Y722" s="406"/>
      <c r="Z722" s="419"/>
      <c r="AA722" s="419"/>
      <c r="AB722" s="419"/>
      <c r="AC722" s="300"/>
    </row>
    <row r="723" spans="1:29" ht="31" hidden="1" outlineLevel="1">
      <c r="A723" s="525">
        <v>43</v>
      </c>
      <c r="B723" s="422" t="s">
        <v>134</v>
      </c>
      <c r="C723" s="285" t="s">
        <v>582</v>
      </c>
      <c r="D723" s="289"/>
      <c r="E723" s="289"/>
      <c r="F723" s="289"/>
      <c r="G723" s="289"/>
      <c r="H723" s="289"/>
      <c r="I723" s="289"/>
      <c r="J723" s="289"/>
      <c r="K723" s="289"/>
      <c r="L723" s="289"/>
      <c r="M723" s="289"/>
      <c r="N723" s="289">
        <v>12</v>
      </c>
      <c r="O723" s="289"/>
      <c r="P723" s="289"/>
      <c r="Q723" s="289"/>
      <c r="R723" s="289"/>
      <c r="S723" s="289"/>
      <c r="T723" s="289"/>
      <c r="U723" s="289"/>
      <c r="V723" s="289"/>
      <c r="W723" s="289"/>
      <c r="X723" s="289"/>
      <c r="Y723" s="420"/>
      <c r="Z723" s="404"/>
      <c r="AA723" s="404"/>
      <c r="AB723" s="404"/>
      <c r="AC723" s="290">
        <f>SUM(Y723:AB723)</f>
        <v>0</v>
      </c>
    </row>
    <row r="724" spans="1:29" ht="15.5" hidden="1" outlineLevel="1">
      <c r="A724" s="525"/>
      <c r="B724" s="288" t="s">
        <v>308</v>
      </c>
      <c r="C724" s="285" t="s">
        <v>575</v>
      </c>
      <c r="D724" s="289"/>
      <c r="E724" s="289"/>
      <c r="F724" s="289"/>
      <c r="G724" s="289"/>
      <c r="H724" s="289"/>
      <c r="I724" s="289"/>
      <c r="J724" s="289"/>
      <c r="K724" s="289"/>
      <c r="L724" s="289"/>
      <c r="M724" s="289"/>
      <c r="N724" s="289">
        <f>N723</f>
        <v>12</v>
      </c>
      <c r="O724" s="289"/>
      <c r="P724" s="289"/>
      <c r="Q724" s="289"/>
      <c r="R724" s="289"/>
      <c r="S724" s="289"/>
      <c r="T724" s="289"/>
      <c r="U724" s="289"/>
      <c r="V724" s="289"/>
      <c r="W724" s="289"/>
      <c r="X724" s="289"/>
      <c r="Y724" s="405">
        <f>Y723</f>
        <v>0</v>
      </c>
      <c r="Z724" s="405">
        <f t="shared" ref="Z724" si="383">Z723</f>
        <v>0</v>
      </c>
      <c r="AA724" s="405">
        <f t="shared" ref="AA724" si="384">AA723</f>
        <v>0</v>
      </c>
      <c r="AB724" s="405">
        <f t="shared" ref="AB724" si="385">AB723</f>
        <v>0</v>
      </c>
      <c r="AC724" s="300"/>
    </row>
    <row r="725" spans="1:29" ht="15.5" hidden="1" outlineLevel="1">
      <c r="A725" s="525"/>
      <c r="B725" s="422"/>
      <c r="C725" s="285"/>
      <c r="D725" s="285"/>
      <c r="E725" s="777"/>
      <c r="F725" s="777"/>
      <c r="G725" s="777"/>
      <c r="H725" s="777"/>
      <c r="I725" s="777"/>
      <c r="J725" s="285"/>
      <c r="K725" s="285"/>
      <c r="L725" s="285"/>
      <c r="M725" s="285"/>
      <c r="N725" s="285"/>
      <c r="O725" s="285"/>
      <c r="P725" s="285"/>
      <c r="Q725" s="285"/>
      <c r="R725" s="285"/>
      <c r="S725" s="285"/>
      <c r="T725" s="285"/>
      <c r="U725" s="285"/>
      <c r="V725" s="285"/>
      <c r="W725" s="285"/>
      <c r="X725" s="285"/>
      <c r="Y725" s="406"/>
      <c r="Z725" s="419"/>
      <c r="AA725" s="419"/>
      <c r="AB725" s="419"/>
      <c r="AC725" s="300"/>
    </row>
    <row r="726" spans="1:29" ht="62" hidden="1" outlineLevel="1">
      <c r="A726" s="525">
        <v>44</v>
      </c>
      <c r="B726" s="422" t="s">
        <v>135</v>
      </c>
      <c r="C726" s="285" t="s">
        <v>582</v>
      </c>
      <c r="D726" s="289"/>
      <c r="E726" s="289"/>
      <c r="F726" s="289"/>
      <c r="G726" s="289"/>
      <c r="H726" s="289"/>
      <c r="I726" s="289"/>
      <c r="J726" s="289"/>
      <c r="K726" s="289"/>
      <c r="L726" s="289"/>
      <c r="M726" s="289"/>
      <c r="N726" s="289">
        <v>12</v>
      </c>
      <c r="O726" s="289"/>
      <c r="P726" s="289"/>
      <c r="Q726" s="289"/>
      <c r="R726" s="289"/>
      <c r="S726" s="289"/>
      <c r="T726" s="289"/>
      <c r="U726" s="289"/>
      <c r="V726" s="289"/>
      <c r="W726" s="289"/>
      <c r="X726" s="289"/>
      <c r="Y726" s="420"/>
      <c r="Z726" s="404"/>
      <c r="AA726" s="404"/>
      <c r="AB726" s="404"/>
      <c r="AC726" s="290">
        <f>SUM(Y726:AB726)</f>
        <v>0</v>
      </c>
    </row>
    <row r="727" spans="1:29" ht="15.5" hidden="1" outlineLevel="1">
      <c r="A727" s="525"/>
      <c r="B727" s="288" t="s">
        <v>308</v>
      </c>
      <c r="C727" s="285" t="s">
        <v>575</v>
      </c>
      <c r="D727" s="289"/>
      <c r="E727" s="289"/>
      <c r="F727" s="289"/>
      <c r="G727" s="289"/>
      <c r="H727" s="289"/>
      <c r="I727" s="289"/>
      <c r="J727" s="289"/>
      <c r="K727" s="289"/>
      <c r="L727" s="289"/>
      <c r="M727" s="289"/>
      <c r="N727" s="289">
        <f>N726</f>
        <v>12</v>
      </c>
      <c r="O727" s="289"/>
      <c r="P727" s="289"/>
      <c r="Q727" s="289"/>
      <c r="R727" s="289"/>
      <c r="S727" s="289"/>
      <c r="T727" s="289"/>
      <c r="U727" s="289"/>
      <c r="V727" s="289"/>
      <c r="W727" s="289"/>
      <c r="X727" s="289"/>
      <c r="Y727" s="405">
        <f>Y726</f>
        <v>0</v>
      </c>
      <c r="Z727" s="405">
        <f t="shared" ref="Z727" si="386">Z726</f>
        <v>0</v>
      </c>
      <c r="AA727" s="405">
        <f t="shared" ref="AA727" si="387">AA726</f>
        <v>0</v>
      </c>
      <c r="AB727" s="405">
        <f t="shared" ref="AB727" si="388">AB726</f>
        <v>0</v>
      </c>
      <c r="AC727" s="300"/>
    </row>
    <row r="728" spans="1:29" ht="15.5" hidden="1" outlineLevel="1">
      <c r="A728" s="525"/>
      <c r="B728" s="422"/>
      <c r="C728" s="285"/>
      <c r="D728" s="285"/>
      <c r="E728" s="777"/>
      <c r="F728" s="777"/>
      <c r="G728" s="777"/>
      <c r="H728" s="777"/>
      <c r="I728" s="777"/>
      <c r="J728" s="285"/>
      <c r="K728" s="285"/>
      <c r="L728" s="285"/>
      <c r="M728" s="285"/>
      <c r="N728" s="285"/>
      <c r="O728" s="285"/>
      <c r="P728" s="285"/>
      <c r="Q728" s="285"/>
      <c r="R728" s="285"/>
      <c r="S728" s="285"/>
      <c r="T728" s="285"/>
      <c r="U728" s="285"/>
      <c r="V728" s="285"/>
      <c r="W728" s="285"/>
      <c r="X728" s="285"/>
      <c r="Y728" s="406"/>
      <c r="Z728" s="419"/>
      <c r="AA728" s="419"/>
      <c r="AB728" s="419"/>
      <c r="AC728" s="300"/>
    </row>
    <row r="729" spans="1:29" ht="46.5" hidden="1" outlineLevel="1">
      <c r="A729" s="525">
        <v>45</v>
      </c>
      <c r="B729" s="422" t="s">
        <v>136</v>
      </c>
      <c r="C729" s="285" t="s">
        <v>582</v>
      </c>
      <c r="D729" s="289"/>
      <c r="E729" s="289"/>
      <c r="F729" s="289"/>
      <c r="G729" s="289"/>
      <c r="H729" s="289"/>
      <c r="I729" s="289"/>
      <c r="J729" s="289"/>
      <c r="K729" s="289"/>
      <c r="L729" s="289"/>
      <c r="M729" s="289"/>
      <c r="N729" s="289">
        <v>12</v>
      </c>
      <c r="O729" s="289"/>
      <c r="P729" s="289"/>
      <c r="Q729" s="289"/>
      <c r="R729" s="289"/>
      <c r="S729" s="289"/>
      <c r="T729" s="289"/>
      <c r="U729" s="289"/>
      <c r="V729" s="289"/>
      <c r="W729" s="289"/>
      <c r="X729" s="289"/>
      <c r="Y729" s="420"/>
      <c r="Z729" s="404"/>
      <c r="AA729" s="404"/>
      <c r="AB729" s="404"/>
      <c r="AC729" s="290">
        <f>SUM(Y729:AB729)</f>
        <v>0</v>
      </c>
    </row>
    <row r="730" spans="1:29" ht="15.5" hidden="1" outlineLevel="1">
      <c r="A730" s="525"/>
      <c r="B730" s="288" t="s">
        <v>308</v>
      </c>
      <c r="C730" s="285" t="s">
        <v>575</v>
      </c>
      <c r="D730" s="289"/>
      <c r="E730" s="289"/>
      <c r="F730" s="289"/>
      <c r="G730" s="289"/>
      <c r="H730" s="289"/>
      <c r="I730" s="289"/>
      <c r="J730" s="289"/>
      <c r="K730" s="289"/>
      <c r="L730" s="289"/>
      <c r="M730" s="289"/>
      <c r="N730" s="289">
        <f>N729</f>
        <v>12</v>
      </c>
      <c r="O730" s="289"/>
      <c r="P730" s="289"/>
      <c r="Q730" s="289"/>
      <c r="R730" s="289"/>
      <c r="S730" s="289"/>
      <c r="T730" s="289"/>
      <c r="U730" s="289"/>
      <c r="V730" s="289"/>
      <c r="W730" s="289"/>
      <c r="X730" s="289"/>
      <c r="Y730" s="405">
        <f>Y729</f>
        <v>0</v>
      </c>
      <c r="Z730" s="405">
        <f t="shared" ref="Z730" si="389">Z729</f>
        <v>0</v>
      </c>
      <c r="AA730" s="405">
        <f t="shared" ref="AA730" si="390">AA729</f>
        <v>0</v>
      </c>
      <c r="AB730" s="405">
        <f t="shared" ref="AB730" si="391">AB729</f>
        <v>0</v>
      </c>
      <c r="AC730" s="300"/>
    </row>
    <row r="731" spans="1:29" ht="15.5" hidden="1" outlineLevel="1">
      <c r="A731" s="525"/>
      <c r="B731" s="422"/>
      <c r="C731" s="285"/>
      <c r="D731" s="285"/>
      <c r="E731" s="777"/>
      <c r="F731" s="777"/>
      <c r="G731" s="777"/>
      <c r="H731" s="777"/>
      <c r="I731" s="777"/>
      <c r="J731" s="285"/>
      <c r="K731" s="285"/>
      <c r="L731" s="285"/>
      <c r="M731" s="285"/>
      <c r="N731" s="285"/>
      <c r="O731" s="285"/>
      <c r="P731" s="285"/>
      <c r="Q731" s="285"/>
      <c r="R731" s="285"/>
      <c r="S731" s="285"/>
      <c r="T731" s="285"/>
      <c r="U731" s="285"/>
      <c r="V731" s="285"/>
      <c r="W731" s="285"/>
      <c r="X731" s="285"/>
      <c r="Y731" s="406"/>
      <c r="Z731" s="419"/>
      <c r="AA731" s="419"/>
      <c r="AB731" s="419"/>
      <c r="AC731" s="300"/>
    </row>
    <row r="732" spans="1:29" ht="46.5" hidden="1" outlineLevel="1">
      <c r="A732" s="525">
        <v>46</v>
      </c>
      <c r="B732" s="422" t="s">
        <v>137</v>
      </c>
      <c r="C732" s="285" t="s">
        <v>582</v>
      </c>
      <c r="D732" s="289"/>
      <c r="E732" s="289"/>
      <c r="F732" s="289"/>
      <c r="G732" s="289"/>
      <c r="H732" s="289"/>
      <c r="I732" s="289"/>
      <c r="J732" s="289"/>
      <c r="K732" s="289"/>
      <c r="L732" s="289"/>
      <c r="M732" s="289"/>
      <c r="N732" s="289">
        <v>12</v>
      </c>
      <c r="O732" s="289"/>
      <c r="P732" s="289"/>
      <c r="Q732" s="289"/>
      <c r="R732" s="289"/>
      <c r="S732" s="289"/>
      <c r="T732" s="289"/>
      <c r="U732" s="289"/>
      <c r="V732" s="289"/>
      <c r="W732" s="289"/>
      <c r="X732" s="289"/>
      <c r="Y732" s="420"/>
      <c r="Z732" s="404"/>
      <c r="AA732" s="404"/>
      <c r="AB732" s="404"/>
      <c r="AC732" s="290">
        <f>SUM(Y732:AB732)</f>
        <v>0</v>
      </c>
    </row>
    <row r="733" spans="1:29" ht="15.5" hidden="1" outlineLevel="1">
      <c r="A733" s="525"/>
      <c r="B733" s="288" t="s">
        <v>308</v>
      </c>
      <c r="C733" s="285" t="s">
        <v>575</v>
      </c>
      <c r="D733" s="289"/>
      <c r="E733" s="289"/>
      <c r="F733" s="289"/>
      <c r="G733" s="289"/>
      <c r="H733" s="289"/>
      <c r="I733" s="289"/>
      <c r="J733" s="289"/>
      <c r="K733" s="289"/>
      <c r="L733" s="289"/>
      <c r="M733" s="289"/>
      <c r="N733" s="289">
        <f>N732</f>
        <v>12</v>
      </c>
      <c r="O733" s="289"/>
      <c r="P733" s="289"/>
      <c r="Q733" s="289"/>
      <c r="R733" s="289"/>
      <c r="S733" s="289"/>
      <c r="T733" s="289"/>
      <c r="U733" s="289"/>
      <c r="V733" s="289"/>
      <c r="W733" s="289"/>
      <c r="X733" s="289"/>
      <c r="Y733" s="405">
        <f>Y732</f>
        <v>0</v>
      </c>
      <c r="Z733" s="405">
        <f t="shared" ref="Z733" si="392">Z732</f>
        <v>0</v>
      </c>
      <c r="AA733" s="405">
        <f t="shared" ref="AA733" si="393">AA732</f>
        <v>0</v>
      </c>
      <c r="AB733" s="405">
        <f t="shared" ref="AB733" si="394">AB732</f>
        <v>0</v>
      </c>
      <c r="AC733" s="300"/>
    </row>
    <row r="734" spans="1:29" ht="15.5" hidden="1" outlineLevel="1">
      <c r="A734" s="525"/>
      <c r="B734" s="422"/>
      <c r="C734" s="285"/>
      <c r="D734" s="285"/>
      <c r="E734" s="777"/>
      <c r="F734" s="777"/>
      <c r="G734" s="777"/>
      <c r="H734" s="777"/>
      <c r="I734" s="777"/>
      <c r="J734" s="285"/>
      <c r="K734" s="285"/>
      <c r="L734" s="285"/>
      <c r="M734" s="285"/>
      <c r="N734" s="285"/>
      <c r="O734" s="285"/>
      <c r="P734" s="285"/>
      <c r="Q734" s="285"/>
      <c r="R734" s="285"/>
      <c r="S734" s="285"/>
      <c r="T734" s="285"/>
      <c r="U734" s="285"/>
      <c r="V734" s="285"/>
      <c r="W734" s="285"/>
      <c r="X734" s="285"/>
      <c r="Y734" s="406"/>
      <c r="Z734" s="419"/>
      <c r="AA734" s="419"/>
      <c r="AB734" s="419"/>
      <c r="AC734" s="300"/>
    </row>
    <row r="735" spans="1:29" ht="46.5" hidden="1" outlineLevel="1">
      <c r="A735" s="525">
        <v>47</v>
      </c>
      <c r="B735" s="422" t="s">
        <v>138</v>
      </c>
      <c r="C735" s="285" t="s">
        <v>582</v>
      </c>
      <c r="D735" s="289"/>
      <c r="E735" s="289"/>
      <c r="F735" s="289"/>
      <c r="G735" s="289"/>
      <c r="H735" s="289"/>
      <c r="I735" s="289"/>
      <c r="J735" s="289"/>
      <c r="K735" s="289"/>
      <c r="L735" s="289"/>
      <c r="M735" s="289"/>
      <c r="N735" s="289">
        <v>12</v>
      </c>
      <c r="O735" s="289"/>
      <c r="P735" s="289"/>
      <c r="Q735" s="289"/>
      <c r="R735" s="289"/>
      <c r="S735" s="289"/>
      <c r="T735" s="289"/>
      <c r="U735" s="289"/>
      <c r="V735" s="289"/>
      <c r="W735" s="289"/>
      <c r="X735" s="289"/>
      <c r="Y735" s="420"/>
      <c r="Z735" s="404"/>
      <c r="AA735" s="404"/>
      <c r="AB735" s="404"/>
      <c r="AC735" s="290">
        <f>SUM(Y735:AB735)</f>
        <v>0</v>
      </c>
    </row>
    <row r="736" spans="1:29" ht="15.5" hidden="1" outlineLevel="1">
      <c r="A736" s="525"/>
      <c r="B736" s="288" t="s">
        <v>308</v>
      </c>
      <c r="C736" s="285" t="s">
        <v>575</v>
      </c>
      <c r="D736" s="289"/>
      <c r="E736" s="289"/>
      <c r="F736" s="289"/>
      <c r="G736" s="289"/>
      <c r="H736" s="289"/>
      <c r="I736" s="289"/>
      <c r="J736" s="289"/>
      <c r="K736" s="289"/>
      <c r="L736" s="289"/>
      <c r="M736" s="289"/>
      <c r="N736" s="289">
        <f>N735</f>
        <v>12</v>
      </c>
      <c r="O736" s="289"/>
      <c r="P736" s="289"/>
      <c r="Q736" s="289"/>
      <c r="R736" s="289"/>
      <c r="S736" s="289"/>
      <c r="T736" s="289"/>
      <c r="U736" s="289"/>
      <c r="V736" s="289"/>
      <c r="W736" s="289"/>
      <c r="X736" s="289"/>
      <c r="Y736" s="405">
        <f>Y735</f>
        <v>0</v>
      </c>
      <c r="Z736" s="405">
        <f t="shared" ref="Z736" si="395">Z735</f>
        <v>0</v>
      </c>
      <c r="AA736" s="405">
        <f t="shared" ref="AA736" si="396">AA735</f>
        <v>0</v>
      </c>
      <c r="AB736" s="405">
        <f t="shared" ref="AB736" si="397">AB735</f>
        <v>0</v>
      </c>
      <c r="AC736" s="300"/>
    </row>
    <row r="737" spans="1:30" ht="15.5" hidden="1" outlineLevel="1">
      <c r="A737" s="525"/>
      <c r="B737" s="422"/>
      <c r="C737" s="285"/>
      <c r="D737" s="285"/>
      <c r="E737" s="777"/>
      <c r="F737" s="777"/>
      <c r="G737" s="777"/>
      <c r="H737" s="777"/>
      <c r="I737" s="777"/>
      <c r="J737" s="285"/>
      <c r="K737" s="285"/>
      <c r="L737" s="285"/>
      <c r="M737" s="285"/>
      <c r="N737" s="285"/>
      <c r="O737" s="285"/>
      <c r="P737" s="285"/>
      <c r="Q737" s="285"/>
      <c r="R737" s="285"/>
      <c r="S737" s="285"/>
      <c r="T737" s="285"/>
      <c r="U737" s="285"/>
      <c r="V737" s="285"/>
      <c r="W737" s="285"/>
      <c r="X737" s="285"/>
      <c r="Y737" s="406"/>
      <c r="Z737" s="419"/>
      <c r="AA737" s="419"/>
      <c r="AB737" s="419"/>
      <c r="AC737" s="300"/>
    </row>
    <row r="738" spans="1:30" ht="46.5" hidden="1" outlineLevel="1">
      <c r="A738" s="525">
        <v>48</v>
      </c>
      <c r="B738" s="422" t="s">
        <v>139</v>
      </c>
      <c r="C738" s="285" t="s">
        <v>582</v>
      </c>
      <c r="D738" s="289"/>
      <c r="E738" s="289"/>
      <c r="F738" s="289"/>
      <c r="G738" s="289"/>
      <c r="H738" s="289"/>
      <c r="I738" s="289"/>
      <c r="J738" s="289"/>
      <c r="K738" s="289"/>
      <c r="L738" s="289"/>
      <c r="M738" s="289"/>
      <c r="N738" s="289">
        <v>12</v>
      </c>
      <c r="O738" s="289"/>
      <c r="P738" s="289"/>
      <c r="Q738" s="289"/>
      <c r="R738" s="289"/>
      <c r="S738" s="289"/>
      <c r="T738" s="289"/>
      <c r="U738" s="289"/>
      <c r="V738" s="289"/>
      <c r="W738" s="289"/>
      <c r="X738" s="289"/>
      <c r="Y738" s="420"/>
      <c r="Z738" s="404"/>
      <c r="AA738" s="404"/>
      <c r="AB738" s="404"/>
      <c r="AC738" s="290">
        <f>SUM(Y738:AB738)</f>
        <v>0</v>
      </c>
    </row>
    <row r="739" spans="1:30" ht="15.5" hidden="1" outlineLevel="1">
      <c r="A739" s="525"/>
      <c r="B739" s="288" t="s">
        <v>308</v>
      </c>
      <c r="C739" s="285" t="s">
        <v>575</v>
      </c>
      <c r="D739" s="289"/>
      <c r="E739" s="289"/>
      <c r="F739" s="289"/>
      <c r="G739" s="289"/>
      <c r="H739" s="289"/>
      <c r="I739" s="289"/>
      <c r="J739" s="289"/>
      <c r="K739" s="289"/>
      <c r="L739" s="289"/>
      <c r="M739" s="289"/>
      <c r="N739" s="289">
        <f>N738</f>
        <v>12</v>
      </c>
      <c r="O739" s="289"/>
      <c r="P739" s="289"/>
      <c r="Q739" s="289"/>
      <c r="R739" s="289"/>
      <c r="S739" s="289"/>
      <c r="T739" s="289"/>
      <c r="U739" s="289"/>
      <c r="V739" s="289"/>
      <c r="W739" s="289"/>
      <c r="X739" s="289"/>
      <c r="Y739" s="405">
        <f>Y738</f>
        <v>0</v>
      </c>
      <c r="Z739" s="405">
        <f t="shared" ref="Z739" si="398">Z738</f>
        <v>0</v>
      </c>
      <c r="AA739" s="405">
        <f t="shared" ref="AA739" si="399">AA738</f>
        <v>0</v>
      </c>
      <c r="AB739" s="405">
        <f t="shared" ref="AB739" si="400">AB738</f>
        <v>0</v>
      </c>
      <c r="AC739" s="300"/>
    </row>
    <row r="740" spans="1:30" ht="15.5" hidden="1" outlineLevel="1">
      <c r="A740" s="525"/>
      <c r="B740" s="422"/>
      <c r="C740" s="285"/>
      <c r="D740" s="285"/>
      <c r="E740" s="777"/>
      <c r="F740" s="777"/>
      <c r="G740" s="777"/>
      <c r="H740" s="777"/>
      <c r="I740" s="777"/>
      <c r="J740" s="285"/>
      <c r="K740" s="285"/>
      <c r="L740" s="285"/>
      <c r="M740" s="285"/>
      <c r="N740" s="285"/>
      <c r="O740" s="285"/>
      <c r="P740" s="285"/>
      <c r="Q740" s="285"/>
      <c r="R740" s="285"/>
      <c r="S740" s="285"/>
      <c r="T740" s="285"/>
      <c r="U740" s="285"/>
      <c r="V740" s="285"/>
      <c r="W740" s="285"/>
      <c r="X740" s="285"/>
      <c r="Y740" s="406"/>
      <c r="Z740" s="419"/>
      <c r="AA740" s="419"/>
      <c r="AB740" s="419"/>
      <c r="AC740" s="300"/>
    </row>
    <row r="741" spans="1:30" ht="46.5" hidden="1" outlineLevel="1">
      <c r="A741" s="525">
        <v>49</v>
      </c>
      <c r="B741" s="422" t="s">
        <v>140</v>
      </c>
      <c r="C741" s="285" t="s">
        <v>582</v>
      </c>
      <c r="D741" s="289"/>
      <c r="E741" s="289"/>
      <c r="F741" s="289"/>
      <c r="G741" s="289"/>
      <c r="H741" s="289"/>
      <c r="I741" s="289"/>
      <c r="J741" s="289"/>
      <c r="K741" s="289"/>
      <c r="L741" s="289"/>
      <c r="M741" s="289"/>
      <c r="N741" s="289">
        <v>12</v>
      </c>
      <c r="O741" s="289"/>
      <c r="P741" s="289"/>
      <c r="Q741" s="289"/>
      <c r="R741" s="289"/>
      <c r="S741" s="289"/>
      <c r="T741" s="289"/>
      <c r="U741" s="289"/>
      <c r="V741" s="289"/>
      <c r="W741" s="289"/>
      <c r="X741" s="289"/>
      <c r="Y741" s="420"/>
      <c r="Z741" s="404"/>
      <c r="AA741" s="404"/>
      <c r="AB741" s="404"/>
      <c r="AC741" s="290">
        <f>SUM(Y741:AB741)</f>
        <v>0</v>
      </c>
    </row>
    <row r="742" spans="1:30" ht="15.5" hidden="1" outlineLevel="1">
      <c r="A742" s="525"/>
      <c r="B742" s="288" t="s">
        <v>308</v>
      </c>
      <c r="C742" s="285" t="s">
        <v>575</v>
      </c>
      <c r="D742" s="289"/>
      <c r="E742" s="289"/>
      <c r="F742" s="289"/>
      <c r="G742" s="289"/>
      <c r="H742" s="289"/>
      <c r="I742" s="289"/>
      <c r="J742" s="289"/>
      <c r="K742" s="289"/>
      <c r="L742" s="289"/>
      <c r="M742" s="289"/>
      <c r="N742" s="289">
        <f>N741</f>
        <v>12</v>
      </c>
      <c r="O742" s="289"/>
      <c r="P742" s="289"/>
      <c r="Q742" s="289"/>
      <c r="R742" s="289"/>
      <c r="S742" s="289"/>
      <c r="T742" s="289"/>
      <c r="U742" s="289"/>
      <c r="V742" s="289"/>
      <c r="W742" s="289"/>
      <c r="X742" s="289"/>
      <c r="Y742" s="405">
        <f>Y741</f>
        <v>0</v>
      </c>
      <c r="Z742" s="405">
        <f t="shared" ref="Z742" si="401">Z741</f>
        <v>0</v>
      </c>
      <c r="AA742" s="405">
        <f t="shared" ref="AA742" si="402">AA741</f>
        <v>0</v>
      </c>
      <c r="AB742" s="405">
        <f t="shared" ref="AB742" si="403">AB741</f>
        <v>0</v>
      </c>
      <c r="AC742" s="300"/>
    </row>
    <row r="743" spans="1:30" ht="15.5" outlineLevel="1">
      <c r="A743" s="525"/>
      <c r="B743" s="288"/>
      <c r="C743" s="299"/>
      <c r="D743" s="285"/>
      <c r="E743" s="285"/>
      <c r="F743" s="285"/>
      <c r="G743" s="285"/>
      <c r="H743" s="285"/>
      <c r="I743" s="285"/>
      <c r="J743" s="285"/>
      <c r="K743" s="285"/>
      <c r="L743" s="285"/>
      <c r="M743" s="285"/>
      <c r="N743" s="285"/>
      <c r="O743" s="285"/>
      <c r="P743" s="285"/>
      <c r="Q743" s="285"/>
      <c r="R743" s="285"/>
      <c r="S743" s="285"/>
      <c r="T743" s="285"/>
      <c r="U743" s="285"/>
      <c r="V743" s="285"/>
      <c r="W743" s="285"/>
      <c r="X743" s="285"/>
      <c r="Y743" s="406"/>
      <c r="Z743" s="406"/>
      <c r="AA743" s="406"/>
      <c r="AB743" s="406"/>
      <c r="AC743" s="300"/>
    </row>
    <row r="744" spans="1:30" ht="15.5">
      <c r="B744" s="321" t="s">
        <v>309</v>
      </c>
      <c r="C744" s="323"/>
      <c r="D744" s="323">
        <f>SUM(D587:D742)</f>
        <v>0</v>
      </c>
      <c r="E744" s="323">
        <f t="shared" ref="E744:M744" si="404">SUM(E587:E742)</f>
        <v>1028407.3562550326</v>
      </c>
      <c r="F744" s="323">
        <f t="shared" si="404"/>
        <v>0</v>
      </c>
      <c r="G744" s="323">
        <f t="shared" si="404"/>
        <v>0</v>
      </c>
      <c r="H744" s="323">
        <f t="shared" si="404"/>
        <v>0</v>
      </c>
      <c r="I744" s="323">
        <f t="shared" si="404"/>
        <v>0</v>
      </c>
      <c r="J744" s="323">
        <f t="shared" si="404"/>
        <v>0</v>
      </c>
      <c r="K744" s="323">
        <f t="shared" si="404"/>
        <v>0</v>
      </c>
      <c r="L744" s="323">
        <f t="shared" si="404"/>
        <v>0</v>
      </c>
      <c r="M744" s="323">
        <f t="shared" si="404"/>
        <v>0</v>
      </c>
      <c r="N744" s="323"/>
      <c r="O744" s="323">
        <f>SUM(O587:O742)</f>
        <v>0</v>
      </c>
      <c r="P744" s="323">
        <f t="shared" ref="P744:X744" si="405">SUM(P587:P742)</f>
        <v>78</v>
      </c>
      <c r="Q744" s="323">
        <f t="shared" si="405"/>
        <v>0</v>
      </c>
      <c r="R744" s="323">
        <f t="shared" si="405"/>
        <v>0</v>
      </c>
      <c r="S744" s="323">
        <f t="shared" si="405"/>
        <v>0</v>
      </c>
      <c r="T744" s="323">
        <f t="shared" si="405"/>
        <v>0</v>
      </c>
      <c r="U744" s="323">
        <f t="shared" si="405"/>
        <v>0</v>
      </c>
      <c r="V744" s="323">
        <f t="shared" si="405"/>
        <v>0</v>
      </c>
      <c r="W744" s="323">
        <f t="shared" si="405"/>
        <v>0</v>
      </c>
      <c r="X744" s="323">
        <f t="shared" si="405"/>
        <v>0</v>
      </c>
      <c r="Y744" s="323">
        <f>IF(Y585="kWh",SUMPRODUCT(D587:D742,Y587:Y742))</f>
        <v>0</v>
      </c>
      <c r="Z744" s="323">
        <f>IF(Z585="kWh",SUMPRODUCT(D587:D742,Z587:Z742))</f>
        <v>0</v>
      </c>
      <c r="AA744" s="323">
        <f>IF(AA585="kw",SUMPRODUCT(N587:N742,O587:O742,AA587:AA742),SUMPRODUCT(D587:D742,AA587:AA742))</f>
        <v>0</v>
      </c>
      <c r="AB744" s="323">
        <f>IF(AB585="kw",SUMPRODUCT(N587:N742,O587:O742,AB587:AB742),SUMPRODUCT(D587:D742,AB587:AB742))</f>
        <v>0</v>
      </c>
      <c r="AC744" s="324"/>
    </row>
    <row r="745" spans="1:30" ht="15.5">
      <c r="B745" s="385" t="s">
        <v>310</v>
      </c>
      <c r="C745" s="386"/>
      <c r="D745" s="386"/>
      <c r="E745" s="386"/>
      <c r="F745" s="386"/>
      <c r="G745" s="386"/>
      <c r="H745" s="386"/>
      <c r="I745" s="386"/>
      <c r="J745" s="386"/>
      <c r="K745" s="386"/>
      <c r="L745" s="386"/>
      <c r="M745" s="386"/>
      <c r="N745" s="386"/>
      <c r="O745" s="386"/>
      <c r="P745" s="386"/>
      <c r="Q745" s="386"/>
      <c r="R745" s="386"/>
      <c r="S745" s="386"/>
      <c r="T745" s="386"/>
      <c r="U745" s="386"/>
      <c r="V745" s="386"/>
      <c r="W745" s="386"/>
      <c r="X745" s="386"/>
      <c r="Y745" s="386">
        <f>HLOOKUP(Y401,'2. LRAMVA Threshold'!$B$42:$L$53,10,FALSE)</f>
        <v>0</v>
      </c>
      <c r="Z745" s="386">
        <f>HLOOKUP(Z401,'2. LRAMVA Threshold'!$B$42:$L$53,10,FALSE)</f>
        <v>0</v>
      </c>
      <c r="AA745" s="386">
        <f>HLOOKUP(AA401,'2. LRAMVA Threshold'!$B$42:$L$53,10,FALSE)</f>
        <v>0</v>
      </c>
      <c r="AB745" s="386">
        <f>HLOOKUP(AB401,'2. LRAMVA Threshold'!$B$42:$L$53,10,FALSE)</f>
        <v>0</v>
      </c>
      <c r="AC745" s="436"/>
    </row>
    <row r="746" spans="1:30" ht="15.5">
      <c r="B746" s="388"/>
      <c r="C746" s="426"/>
      <c r="D746" s="427"/>
      <c r="E746" s="427"/>
      <c r="F746" s="427"/>
      <c r="G746" s="427"/>
      <c r="H746" s="427"/>
      <c r="I746" s="427"/>
      <c r="J746" s="427"/>
      <c r="K746" s="427"/>
      <c r="L746" s="427"/>
      <c r="M746" s="427"/>
      <c r="N746" s="427"/>
      <c r="O746" s="428"/>
      <c r="P746" s="427"/>
      <c r="Q746" s="427"/>
      <c r="R746" s="427"/>
      <c r="S746" s="429"/>
      <c r="T746" s="429"/>
      <c r="U746" s="429"/>
      <c r="V746" s="429"/>
      <c r="W746" s="427"/>
      <c r="X746" s="427"/>
      <c r="Y746" s="430"/>
      <c r="Z746" s="430"/>
      <c r="AA746" s="430"/>
      <c r="AB746" s="430"/>
      <c r="AC746" s="394"/>
    </row>
    <row r="747" spans="1:30" ht="15.5">
      <c r="B747" s="318" t="s">
        <v>311</v>
      </c>
      <c r="C747" s="332"/>
      <c r="D747" s="332"/>
      <c r="E747" s="370"/>
      <c r="F747" s="370"/>
      <c r="G747" s="370"/>
      <c r="H747" s="370"/>
      <c r="I747" s="370"/>
      <c r="J747" s="370"/>
      <c r="K747" s="370"/>
      <c r="L747" s="370"/>
      <c r="M747" s="370"/>
      <c r="N747" s="370"/>
      <c r="O747" s="285"/>
      <c r="P747" s="334"/>
      <c r="Q747" s="334"/>
      <c r="R747" s="334"/>
      <c r="S747" s="333"/>
      <c r="T747" s="333"/>
      <c r="U747" s="333"/>
      <c r="V747" s="333"/>
      <c r="W747" s="334"/>
      <c r="X747" s="334"/>
      <c r="Y747" s="335">
        <f>HLOOKUP(Y$35,'3.  Distribution Rates'!$C$122:$P$133,10,FALSE)</f>
        <v>7.1999999999999998E-3</v>
      </c>
      <c r="Z747" s="335">
        <f>HLOOKUP(Z$35,'3.  Distribution Rates'!$C$122:$P$133,10,FALSE)</f>
        <v>1.6799999999999999E-2</v>
      </c>
      <c r="AA747" s="335">
        <f>HLOOKUP(AA$35,'3.  Distribution Rates'!$C$122:$P$133,10,FALSE)</f>
        <v>3.2744</v>
      </c>
      <c r="AB747" s="335">
        <f>HLOOKUP(AB$35,'3.  Distribution Rates'!$C$122:$P$133,10,FALSE)</f>
        <v>8.9766999999999992</v>
      </c>
      <c r="AC747" s="342"/>
      <c r="AD747" s="437"/>
    </row>
    <row r="748" spans="1:30" ht="15.5">
      <c r="B748" s="318" t="s">
        <v>312</v>
      </c>
      <c r="C748" s="339"/>
      <c r="D748" s="303"/>
      <c r="E748" s="273"/>
      <c r="F748" s="273"/>
      <c r="G748" s="273"/>
      <c r="H748" s="273"/>
      <c r="I748" s="273"/>
      <c r="J748" s="273"/>
      <c r="K748" s="273"/>
      <c r="L748" s="273"/>
      <c r="M748" s="273"/>
      <c r="N748" s="273"/>
      <c r="O748" s="285"/>
      <c r="P748" s="273"/>
      <c r="Q748" s="273"/>
      <c r="R748" s="273"/>
      <c r="S748" s="303"/>
      <c r="T748" s="303"/>
      <c r="U748" s="303"/>
      <c r="V748" s="303"/>
      <c r="W748" s="273"/>
      <c r="X748" s="273"/>
      <c r="Y748" s="372">
        <f>'4.  2011-2014 LRAM'!Y141*Y747</f>
        <v>0</v>
      </c>
      <c r="Z748" s="372">
        <f>'4.  2011-2014 LRAM'!Z141*Z747</f>
        <v>0</v>
      </c>
      <c r="AA748" s="372">
        <f>'4.  2011-2014 LRAM'!AA141*AA747</f>
        <v>0</v>
      </c>
      <c r="AB748" s="372">
        <f>'4.  2011-2014 LRAM'!AB141*AB747</f>
        <v>0</v>
      </c>
      <c r="AC748" s="617">
        <f t="shared" ref="AC748:AC755" si="406">SUM(Y748:AB748)</f>
        <v>0</v>
      </c>
      <c r="AD748" s="437"/>
    </row>
    <row r="749" spans="1:30" ht="15.5">
      <c r="B749" s="318" t="s">
        <v>313</v>
      </c>
      <c r="C749" s="339"/>
      <c r="D749" s="303"/>
      <c r="E749" s="273"/>
      <c r="F749" s="273"/>
      <c r="G749" s="273"/>
      <c r="H749" s="273"/>
      <c r="I749" s="273"/>
      <c r="J749" s="273"/>
      <c r="K749" s="273"/>
      <c r="L749" s="273"/>
      <c r="M749" s="273"/>
      <c r="N749" s="273"/>
      <c r="O749" s="285"/>
      <c r="P749" s="273"/>
      <c r="Q749" s="273"/>
      <c r="R749" s="273"/>
      <c r="S749" s="303"/>
      <c r="T749" s="303"/>
      <c r="U749" s="303"/>
      <c r="V749" s="303"/>
      <c r="W749" s="273"/>
      <c r="X749" s="273"/>
      <c r="Y749" s="372">
        <f>'4.  2011-2014 LRAM'!Y270*Y747</f>
        <v>0</v>
      </c>
      <c r="Z749" s="372">
        <f>'4.  2011-2014 LRAM'!Z270*Z747</f>
        <v>0</v>
      </c>
      <c r="AA749" s="372">
        <f>'4.  2011-2014 LRAM'!AA270*AA747</f>
        <v>0</v>
      </c>
      <c r="AB749" s="372">
        <f>'4.  2011-2014 LRAM'!AB270*AB747</f>
        <v>0</v>
      </c>
      <c r="AC749" s="617">
        <f t="shared" si="406"/>
        <v>0</v>
      </c>
      <c r="AD749" s="437"/>
    </row>
    <row r="750" spans="1:30" ht="15.5">
      <c r="B750" s="318" t="s">
        <v>314</v>
      </c>
      <c r="C750" s="339"/>
      <c r="D750" s="303"/>
      <c r="E750" s="273"/>
      <c r="F750" s="273"/>
      <c r="G750" s="273"/>
      <c r="H750" s="273"/>
      <c r="I750" s="273"/>
      <c r="J750" s="273"/>
      <c r="K750" s="273"/>
      <c r="L750" s="273"/>
      <c r="M750" s="273"/>
      <c r="N750" s="273"/>
      <c r="O750" s="285"/>
      <c r="P750" s="273"/>
      <c r="Q750" s="273"/>
      <c r="R750" s="273"/>
      <c r="S750" s="303"/>
      <c r="T750" s="303"/>
      <c r="U750" s="303"/>
      <c r="V750" s="303"/>
      <c r="W750" s="273"/>
      <c r="X750" s="273"/>
      <c r="Y750" s="372">
        <f>'4.  2011-2014 LRAM'!Y399*Y747</f>
        <v>0</v>
      </c>
      <c r="Z750" s="372">
        <f>'4.  2011-2014 LRAM'!Z399*Z747</f>
        <v>0</v>
      </c>
      <c r="AA750" s="372">
        <f>'4.  2011-2014 LRAM'!AA399*AA747</f>
        <v>0</v>
      </c>
      <c r="AB750" s="372">
        <f>'4.  2011-2014 LRAM'!AB399*AB747</f>
        <v>0</v>
      </c>
      <c r="AC750" s="617">
        <f t="shared" si="406"/>
        <v>0</v>
      </c>
      <c r="AD750" s="437"/>
    </row>
    <row r="751" spans="1:30" ht="15.5">
      <c r="B751" s="318" t="s">
        <v>315</v>
      </c>
      <c r="C751" s="339"/>
      <c r="D751" s="303"/>
      <c r="E751" s="273"/>
      <c r="F751" s="273"/>
      <c r="G751" s="273"/>
      <c r="H751" s="273"/>
      <c r="I751" s="273"/>
      <c r="J751" s="273"/>
      <c r="K751" s="273"/>
      <c r="L751" s="273"/>
      <c r="M751" s="273"/>
      <c r="N751" s="273"/>
      <c r="O751" s="285"/>
      <c r="P751" s="273"/>
      <c r="Q751" s="273"/>
      <c r="R751" s="273"/>
      <c r="S751" s="303"/>
      <c r="T751" s="303"/>
      <c r="U751" s="303"/>
      <c r="V751" s="303"/>
      <c r="W751" s="273"/>
      <c r="X751" s="273"/>
      <c r="Y751" s="372">
        <f>'4.  2011-2014 LRAM'!Y529*Y747</f>
        <v>0</v>
      </c>
      <c r="Z751" s="372">
        <f>'4.  2011-2014 LRAM'!Z529*Z747</f>
        <v>0</v>
      </c>
      <c r="AA751" s="372">
        <f>'4.  2011-2014 LRAM'!AA529*AA747</f>
        <v>0</v>
      </c>
      <c r="AB751" s="372">
        <f>'4.  2011-2014 LRAM'!AB529*AB747</f>
        <v>0</v>
      </c>
      <c r="AC751" s="617">
        <f t="shared" si="406"/>
        <v>0</v>
      </c>
      <c r="AD751" s="437"/>
    </row>
    <row r="752" spans="1:30" ht="15.5">
      <c r="B752" s="318" t="s">
        <v>316</v>
      </c>
      <c r="C752" s="339"/>
      <c r="D752" s="303"/>
      <c r="E752" s="273"/>
      <c r="F752" s="273"/>
      <c r="G752" s="273"/>
      <c r="H752" s="273"/>
      <c r="I752" s="273"/>
      <c r="J752" s="273"/>
      <c r="K752" s="273"/>
      <c r="L752" s="273"/>
      <c r="M752" s="273"/>
      <c r="N752" s="273"/>
      <c r="O752" s="285"/>
      <c r="P752" s="273"/>
      <c r="Q752" s="273"/>
      <c r="R752" s="273"/>
      <c r="S752" s="303"/>
      <c r="T752" s="303"/>
      <c r="U752" s="303"/>
      <c r="V752" s="303"/>
      <c r="W752" s="273"/>
      <c r="X752" s="273"/>
      <c r="Y752" s="372">
        <f t="shared" ref="Y752:AB752" si="407">Y210*Y747</f>
        <v>0</v>
      </c>
      <c r="Z752" s="372">
        <f t="shared" si="407"/>
        <v>0</v>
      </c>
      <c r="AA752" s="372">
        <f t="shared" si="407"/>
        <v>0</v>
      </c>
      <c r="AB752" s="372">
        <f t="shared" si="407"/>
        <v>0</v>
      </c>
      <c r="AC752" s="617">
        <f t="shared" si="406"/>
        <v>0</v>
      </c>
      <c r="AD752" s="437"/>
    </row>
    <row r="753" spans="1:30" ht="15.5">
      <c r="B753" s="318" t="s">
        <v>317</v>
      </c>
      <c r="C753" s="339"/>
      <c r="D753" s="303"/>
      <c r="E753" s="273"/>
      <c r="F753" s="273"/>
      <c r="G753" s="273"/>
      <c r="H753" s="273"/>
      <c r="I753" s="273"/>
      <c r="J753" s="273"/>
      <c r="K753" s="273"/>
      <c r="L753" s="273"/>
      <c r="M753" s="273"/>
      <c r="N753" s="273"/>
      <c r="O753" s="285"/>
      <c r="P753" s="273"/>
      <c r="Q753" s="273"/>
      <c r="R753" s="273"/>
      <c r="S753" s="303"/>
      <c r="T753" s="303"/>
      <c r="U753" s="303"/>
      <c r="V753" s="303"/>
      <c r="W753" s="273"/>
      <c r="X753" s="273"/>
      <c r="Y753" s="372">
        <f t="shared" ref="Y753:AB753" si="408">Y393*Y747</f>
        <v>0</v>
      </c>
      <c r="Z753" s="372">
        <f t="shared" si="408"/>
        <v>0</v>
      </c>
      <c r="AA753" s="372">
        <f t="shared" si="408"/>
        <v>0</v>
      </c>
      <c r="AB753" s="372">
        <f t="shared" si="408"/>
        <v>0</v>
      </c>
      <c r="AC753" s="617">
        <f t="shared" si="406"/>
        <v>0</v>
      </c>
      <c r="AD753" s="437"/>
    </row>
    <row r="754" spans="1:30" ht="15.5">
      <c r="B754" s="318" t="s">
        <v>318</v>
      </c>
      <c r="C754" s="339"/>
      <c r="D754" s="303"/>
      <c r="E754" s="273"/>
      <c r="F754" s="273"/>
      <c r="G754" s="273"/>
      <c r="H754" s="273"/>
      <c r="I754" s="273"/>
      <c r="J754" s="273"/>
      <c r="K754" s="273"/>
      <c r="L754" s="273"/>
      <c r="M754" s="273"/>
      <c r="N754" s="273"/>
      <c r="O754" s="285"/>
      <c r="P754" s="273"/>
      <c r="Q754" s="273"/>
      <c r="R754" s="273"/>
      <c r="S754" s="303"/>
      <c r="T754" s="303"/>
      <c r="U754" s="303"/>
      <c r="V754" s="303"/>
      <c r="W754" s="273"/>
      <c r="X754" s="273"/>
      <c r="Y754" s="372">
        <f t="shared" ref="Y754:AB754" si="409">Y576*Y747</f>
        <v>0</v>
      </c>
      <c r="Z754" s="372">
        <f t="shared" si="409"/>
        <v>0</v>
      </c>
      <c r="AA754" s="372">
        <f t="shared" si="409"/>
        <v>0</v>
      </c>
      <c r="AB754" s="372">
        <f t="shared" si="409"/>
        <v>0</v>
      </c>
      <c r="AC754" s="617">
        <f t="shared" si="406"/>
        <v>0</v>
      </c>
      <c r="AD754" s="437"/>
    </row>
    <row r="755" spans="1:30" ht="15.5">
      <c r="B755" s="318" t="s">
        <v>319</v>
      </c>
      <c r="C755" s="339"/>
      <c r="D755" s="303"/>
      <c r="E755" s="273"/>
      <c r="F755" s="273"/>
      <c r="G755" s="273"/>
      <c r="H755" s="273"/>
      <c r="I755" s="273"/>
      <c r="J755" s="273"/>
      <c r="K755" s="273"/>
      <c r="L755" s="273"/>
      <c r="M755" s="273"/>
      <c r="N755" s="273"/>
      <c r="O755" s="285"/>
      <c r="P755" s="273"/>
      <c r="Q755" s="273"/>
      <c r="R755" s="273"/>
      <c r="S755" s="303"/>
      <c r="T755" s="303"/>
      <c r="U755" s="303"/>
      <c r="V755" s="303"/>
      <c r="W755" s="273"/>
      <c r="X755" s="273"/>
      <c r="Y755" s="372">
        <f>Y744*Y747</f>
        <v>0</v>
      </c>
      <c r="Z755" s="372">
        <f t="shared" ref="Z755:AB755" si="410">Z744*Z747</f>
        <v>0</v>
      </c>
      <c r="AA755" s="372">
        <f t="shared" si="410"/>
        <v>0</v>
      </c>
      <c r="AB755" s="372">
        <f t="shared" si="410"/>
        <v>0</v>
      </c>
      <c r="AC755" s="617">
        <f t="shared" si="406"/>
        <v>0</v>
      </c>
      <c r="AD755" s="437"/>
    </row>
    <row r="756" spans="1:30" ht="15.5">
      <c r="B756" s="343" t="s">
        <v>320</v>
      </c>
      <c r="C756" s="339"/>
      <c r="D756" s="330"/>
      <c r="E756" s="328"/>
      <c r="F756" s="328"/>
      <c r="G756" s="328"/>
      <c r="H756" s="328"/>
      <c r="I756" s="328"/>
      <c r="J756" s="328"/>
      <c r="K756" s="328"/>
      <c r="L756" s="328"/>
      <c r="M756" s="328"/>
      <c r="N756" s="328"/>
      <c r="O756" s="294"/>
      <c r="P756" s="328"/>
      <c r="Q756" s="328"/>
      <c r="R756" s="328"/>
      <c r="S756" s="330"/>
      <c r="T756" s="330"/>
      <c r="U756" s="330"/>
      <c r="V756" s="330"/>
      <c r="W756" s="328"/>
      <c r="X756" s="328"/>
      <c r="Y756" s="340">
        <f>SUM(Y748:Y755)</f>
        <v>0</v>
      </c>
      <c r="Z756" s="340">
        <f>SUM(Z748:Z755)</f>
        <v>0</v>
      </c>
      <c r="AA756" s="340">
        <f t="shared" ref="AA756:AB756" si="411">SUM(AA748:AA755)</f>
        <v>0</v>
      </c>
      <c r="AB756" s="340">
        <f t="shared" si="411"/>
        <v>0</v>
      </c>
      <c r="AC756" s="401">
        <f>SUM(AC748:AC755)</f>
        <v>0</v>
      </c>
      <c r="AD756" s="437"/>
    </row>
    <row r="757" spans="1:30" ht="15.5">
      <c r="B757" s="343" t="s">
        <v>321</v>
      </c>
      <c r="C757" s="339"/>
      <c r="D757" s="344"/>
      <c r="E757" s="328"/>
      <c r="F757" s="328"/>
      <c r="G757" s="328"/>
      <c r="H757" s="328"/>
      <c r="I757" s="328"/>
      <c r="J757" s="328"/>
      <c r="K757" s="328"/>
      <c r="L757" s="328"/>
      <c r="M757" s="328"/>
      <c r="N757" s="328"/>
      <c r="O757" s="294"/>
      <c r="P757" s="328"/>
      <c r="Q757" s="328"/>
      <c r="R757" s="328"/>
      <c r="S757" s="330"/>
      <c r="T757" s="330"/>
      <c r="U757" s="330"/>
      <c r="V757" s="330"/>
      <c r="W757" s="328"/>
      <c r="X757" s="328"/>
      <c r="Y757" s="341">
        <f>Y745*Y747</f>
        <v>0</v>
      </c>
      <c r="Z757" s="341">
        <f t="shared" ref="Z757:AB757" si="412">Z745*Z747</f>
        <v>0</v>
      </c>
      <c r="AA757" s="341">
        <f t="shared" si="412"/>
        <v>0</v>
      </c>
      <c r="AB757" s="341">
        <f t="shared" si="412"/>
        <v>0</v>
      </c>
      <c r="AC757" s="401">
        <f>SUM(Y757:AB757)</f>
        <v>0</v>
      </c>
      <c r="AD757" s="437"/>
    </row>
    <row r="758" spans="1:30" ht="15.5">
      <c r="B758" s="343" t="s">
        <v>322</v>
      </c>
      <c r="C758" s="339"/>
      <c r="D758" s="344"/>
      <c r="E758" s="328"/>
      <c r="F758" s="328"/>
      <c r="G758" s="328"/>
      <c r="H758" s="328"/>
      <c r="I758" s="328"/>
      <c r="J758" s="328"/>
      <c r="K758" s="328"/>
      <c r="L758" s="328"/>
      <c r="M758" s="328"/>
      <c r="N758" s="328"/>
      <c r="O758" s="294"/>
      <c r="P758" s="328"/>
      <c r="Q758" s="328"/>
      <c r="R758" s="328"/>
      <c r="S758" s="344"/>
      <c r="T758" s="344"/>
      <c r="U758" s="344"/>
      <c r="V758" s="344"/>
      <c r="W758" s="328"/>
      <c r="X758" s="328"/>
      <c r="Y758" s="345"/>
      <c r="Z758" s="345"/>
      <c r="AA758" s="345"/>
      <c r="AB758" s="345"/>
      <c r="AC758" s="401">
        <f>AC756-AC757</f>
        <v>0</v>
      </c>
      <c r="AD758" s="437"/>
    </row>
    <row r="759" spans="1:30" ht="15.5">
      <c r="B759" s="318"/>
      <c r="C759" s="344"/>
      <c r="D759" s="344"/>
      <c r="E759" s="328"/>
      <c r="F759" s="328"/>
      <c r="G759" s="328"/>
      <c r="H759" s="328"/>
      <c r="I759" s="328"/>
      <c r="J759" s="328"/>
      <c r="K759" s="328"/>
      <c r="L759" s="328"/>
      <c r="M759" s="328"/>
      <c r="N759" s="328"/>
      <c r="O759" s="294"/>
      <c r="P759" s="328"/>
      <c r="Q759" s="328"/>
      <c r="R759" s="328"/>
      <c r="S759" s="344"/>
      <c r="T759" s="339"/>
      <c r="U759" s="344"/>
      <c r="V759" s="344"/>
      <c r="W759" s="328"/>
      <c r="X759" s="328"/>
      <c r="Y759" s="346"/>
      <c r="Z759" s="346"/>
      <c r="AA759" s="346"/>
      <c r="AB759" s="346"/>
      <c r="AC759" s="342"/>
      <c r="AD759" s="437"/>
    </row>
    <row r="760" spans="1:30" ht="15.5">
      <c r="B760" s="433" t="s">
        <v>323</v>
      </c>
      <c r="C760" s="298"/>
      <c r="D760" s="273"/>
      <c r="E760" s="273"/>
      <c r="F760" s="273"/>
      <c r="G760" s="273"/>
      <c r="H760" s="273"/>
      <c r="I760" s="273"/>
      <c r="J760" s="273"/>
      <c r="K760" s="273"/>
      <c r="L760" s="273"/>
      <c r="M760" s="273"/>
      <c r="N760" s="273"/>
      <c r="O760" s="351"/>
      <c r="P760" s="273"/>
      <c r="Q760" s="273"/>
      <c r="R760" s="273"/>
      <c r="S760" s="298"/>
      <c r="T760" s="303"/>
      <c r="U760" s="303"/>
      <c r="V760" s="273"/>
      <c r="W760" s="273"/>
      <c r="X760" s="303"/>
      <c r="Y760" s="285">
        <f>SUMPRODUCT(E587:E742,Y587:Y742)</f>
        <v>284816.78043164313</v>
      </c>
      <c r="Z760" s="285">
        <f>SUMPRODUCT(E587:E742,Z587:Z742)</f>
        <v>74359.057582338952</v>
      </c>
      <c r="AA760" s="285">
        <f t="shared" ref="AA760:AB760" si="413">IF(AA585="kw",SUMPRODUCT($N$587:$N$742,$P$587:$P$742,AA587:AA742),SUMPRODUCT($E$587:$E$742,AA587:AA742))</f>
        <v>842.4</v>
      </c>
      <c r="AB760" s="285">
        <f t="shared" si="413"/>
        <v>0</v>
      </c>
      <c r="AC760" s="331"/>
    </row>
    <row r="761" spans="1:30" ht="15.5">
      <c r="B761" s="434" t="s">
        <v>324</v>
      </c>
      <c r="C761" s="358"/>
      <c r="D761" s="378"/>
      <c r="E761" s="378"/>
      <c r="F761" s="378"/>
      <c r="G761" s="378"/>
      <c r="H761" s="378"/>
      <c r="I761" s="378"/>
      <c r="J761" s="378"/>
      <c r="K761" s="378"/>
      <c r="L761" s="378"/>
      <c r="M761" s="378"/>
      <c r="N761" s="378"/>
      <c r="O761" s="377"/>
      <c r="P761" s="378"/>
      <c r="Q761" s="378"/>
      <c r="R761" s="378"/>
      <c r="S761" s="358"/>
      <c r="T761" s="379"/>
      <c r="U761" s="379"/>
      <c r="V761" s="378"/>
      <c r="W761" s="378"/>
      <c r="X761" s="379"/>
      <c r="Y761" s="320">
        <f>SUMPRODUCT(F587:F742,Y587:Y742)</f>
        <v>0</v>
      </c>
      <c r="Z761" s="320">
        <f>SUMPRODUCT(F587:F742,Z587:Z742)</f>
        <v>0</v>
      </c>
      <c r="AA761" s="320">
        <f t="shared" ref="AA761:AB761" si="414">IF(AA585="kw",SUMPRODUCT($N$587:$N$742,$Q$587:$Q$742,AA587:AA742),SUMPRODUCT($F$587:$F$742,AA587:AA742))</f>
        <v>0</v>
      </c>
      <c r="AB761" s="320">
        <f t="shared" si="414"/>
        <v>0</v>
      </c>
      <c r="AC761" s="380"/>
    </row>
    <row r="762" spans="1:30" ht="20.25" customHeight="1">
      <c r="B762" s="362" t="s">
        <v>579</v>
      </c>
      <c r="C762" s="381"/>
      <c r="D762" s="382"/>
      <c r="E762" s="382"/>
      <c r="F762" s="382"/>
      <c r="G762" s="382"/>
      <c r="H762" s="382"/>
      <c r="I762" s="382"/>
      <c r="J762" s="382"/>
      <c r="K762" s="382"/>
      <c r="L762" s="382"/>
      <c r="M762" s="382"/>
      <c r="N762" s="382"/>
      <c r="O762" s="382"/>
      <c r="P762" s="382"/>
      <c r="Q762" s="382"/>
      <c r="R762" s="382"/>
      <c r="S762" s="365"/>
      <c r="T762" s="366"/>
      <c r="U762" s="382"/>
      <c r="V762" s="382"/>
      <c r="W762" s="382"/>
      <c r="X762" s="382"/>
      <c r="Y762" s="403"/>
      <c r="Z762" s="403"/>
      <c r="AA762" s="403"/>
      <c r="AB762" s="403"/>
      <c r="AC762" s="383"/>
    </row>
    <row r="765" spans="1:30" ht="15.5">
      <c r="B765" s="274" t="s">
        <v>325</v>
      </c>
      <c r="C765" s="275"/>
      <c r="D765" s="580" t="s">
        <v>524</v>
      </c>
      <c r="E765" s="249"/>
      <c r="F765" s="580"/>
      <c r="G765" s="249"/>
      <c r="H765" s="249"/>
      <c r="I765" s="249"/>
      <c r="J765" s="249"/>
      <c r="K765" s="249"/>
      <c r="L765" s="249"/>
      <c r="M765" s="249"/>
      <c r="N765" s="249"/>
      <c r="O765" s="275"/>
      <c r="P765" s="249"/>
      <c r="Q765" s="249"/>
      <c r="R765" s="249"/>
      <c r="S765" s="249"/>
      <c r="T765" s="249"/>
      <c r="U765" s="249"/>
      <c r="V765" s="249"/>
      <c r="W765" s="249"/>
      <c r="X765" s="249"/>
      <c r="Y765" s="265"/>
      <c r="Z765" s="263"/>
      <c r="AA765" s="263"/>
      <c r="AB765" s="263"/>
    </row>
    <row r="766" spans="1:30" ht="33" customHeight="1">
      <c r="B766" s="848" t="s">
        <v>209</v>
      </c>
      <c r="C766" s="850" t="s">
        <v>32</v>
      </c>
      <c r="D766" s="278" t="s">
        <v>420</v>
      </c>
      <c r="E766" s="852" t="s">
        <v>207</v>
      </c>
      <c r="F766" s="853"/>
      <c r="G766" s="853"/>
      <c r="H766" s="853"/>
      <c r="I766" s="853"/>
      <c r="J766" s="853"/>
      <c r="K766" s="853"/>
      <c r="L766" s="853"/>
      <c r="M766" s="854"/>
      <c r="N766" s="855" t="s">
        <v>211</v>
      </c>
      <c r="O766" s="278" t="s">
        <v>421</v>
      </c>
      <c r="P766" s="852" t="s">
        <v>210</v>
      </c>
      <c r="Q766" s="853"/>
      <c r="R766" s="853"/>
      <c r="S766" s="853"/>
      <c r="T766" s="853"/>
      <c r="U766" s="853"/>
      <c r="V766" s="853"/>
      <c r="W766" s="853"/>
      <c r="X766" s="854"/>
      <c r="Y766" s="845" t="s">
        <v>241</v>
      </c>
      <c r="Z766" s="846"/>
      <c r="AA766" s="846"/>
      <c r="AB766" s="846"/>
      <c r="AC766" s="847"/>
    </row>
    <row r="767" spans="1:30" ht="65.25" customHeight="1">
      <c r="B767" s="849"/>
      <c r="C767" s="851"/>
      <c r="D767" s="279">
        <v>2019</v>
      </c>
      <c r="E767" s="279">
        <v>2020</v>
      </c>
      <c r="F767" s="279">
        <v>2021</v>
      </c>
      <c r="G767" s="279">
        <v>2022</v>
      </c>
      <c r="H767" s="279">
        <v>2023</v>
      </c>
      <c r="I767" s="279">
        <v>2024</v>
      </c>
      <c r="J767" s="279">
        <v>2025</v>
      </c>
      <c r="K767" s="279">
        <v>2026</v>
      </c>
      <c r="L767" s="279">
        <v>2027</v>
      </c>
      <c r="M767" s="279">
        <v>2028</v>
      </c>
      <c r="N767" s="856"/>
      <c r="O767" s="279">
        <v>2019</v>
      </c>
      <c r="P767" s="279">
        <v>2020</v>
      </c>
      <c r="Q767" s="279">
        <v>2021</v>
      </c>
      <c r="R767" s="279">
        <v>2022</v>
      </c>
      <c r="S767" s="279">
        <v>2023</v>
      </c>
      <c r="T767" s="279">
        <v>2024</v>
      </c>
      <c r="U767" s="279">
        <v>2025</v>
      </c>
      <c r="V767" s="279">
        <v>2026</v>
      </c>
      <c r="W767" s="279">
        <v>2027</v>
      </c>
      <c r="X767" s="279">
        <v>2028</v>
      </c>
      <c r="Y767" s="279" t="str">
        <f>'1.  LRAMVA Summary'!D52</f>
        <v>Residential</v>
      </c>
      <c r="Z767" s="279" t="str">
        <f>'1.  LRAMVA Summary'!E52</f>
        <v>GS&lt;50</v>
      </c>
      <c r="AA767" s="279" t="str">
        <f>'1.  LRAMVA Summary'!F52</f>
        <v>GS&gt;50</v>
      </c>
      <c r="AB767" s="279" t="str">
        <f>'1.  LRAMVA Summary'!G52</f>
        <v>Street Lights</v>
      </c>
      <c r="AC767" s="281" t="str">
        <f>'1.  LRAMVA Summary'!M52</f>
        <v>Total</v>
      </c>
    </row>
    <row r="768" spans="1:30" ht="15.75" hidden="1" customHeight="1">
      <c r="A768" s="525"/>
      <c r="B768" s="511" t="s">
        <v>502</v>
      </c>
      <c r="C768" s="283"/>
      <c r="D768" s="283"/>
      <c r="E768" s="283"/>
      <c r="F768" s="283"/>
      <c r="G768" s="283"/>
      <c r="H768" s="283"/>
      <c r="I768" s="283"/>
      <c r="J768" s="283"/>
      <c r="K768" s="283"/>
      <c r="L768" s="283"/>
      <c r="M768" s="283"/>
      <c r="N768" s="284"/>
      <c r="O768" s="283"/>
      <c r="P768" s="283"/>
      <c r="Q768" s="283"/>
      <c r="R768" s="283"/>
      <c r="S768" s="283"/>
      <c r="T768" s="283"/>
      <c r="U768" s="283"/>
      <c r="V768" s="283"/>
      <c r="W768" s="283"/>
      <c r="X768" s="283"/>
      <c r="Y768" s="285" t="str">
        <f>'1.  LRAMVA Summary'!D53</f>
        <v>kWh</v>
      </c>
      <c r="Z768" s="285" t="str">
        <f>'1.  LRAMVA Summary'!E53</f>
        <v>kWh</v>
      </c>
      <c r="AA768" s="285" t="str">
        <f>'1.  LRAMVA Summary'!F53</f>
        <v>kW</v>
      </c>
      <c r="AB768" s="285" t="str">
        <f>'1.  LRAMVA Summary'!G53</f>
        <v>kW</v>
      </c>
      <c r="AC768" s="286"/>
    </row>
    <row r="769" spans="1:29" ht="15.5" hidden="1" outlineLevel="1">
      <c r="A769" s="525"/>
      <c r="B769" s="497" t="s">
        <v>495</v>
      </c>
      <c r="C769" s="283"/>
      <c r="D769" s="283"/>
      <c r="E769" s="283"/>
      <c r="F769" s="283"/>
      <c r="G769" s="283"/>
      <c r="H769" s="283"/>
      <c r="I769" s="283"/>
      <c r="J769" s="283"/>
      <c r="K769" s="283"/>
      <c r="L769" s="283"/>
      <c r="M769" s="283"/>
      <c r="N769" s="284"/>
      <c r="O769" s="283"/>
      <c r="P769" s="283"/>
      <c r="Q769" s="283"/>
      <c r="R769" s="283"/>
      <c r="S769" s="283"/>
      <c r="T769" s="283"/>
      <c r="U769" s="283"/>
      <c r="V769" s="283"/>
      <c r="W769" s="283"/>
      <c r="X769" s="283"/>
      <c r="Y769" s="285"/>
      <c r="Z769" s="285"/>
      <c r="AA769" s="285"/>
      <c r="AB769" s="285"/>
      <c r="AC769" s="286"/>
    </row>
    <row r="770" spans="1:29" ht="15.5" hidden="1" outlineLevel="1">
      <c r="A770" s="525">
        <v>1</v>
      </c>
      <c r="B770" s="422" t="s">
        <v>94</v>
      </c>
      <c r="C770" s="285" t="s">
        <v>582</v>
      </c>
      <c r="D770" s="289"/>
      <c r="E770" s="289"/>
      <c r="F770" s="289"/>
      <c r="G770" s="289"/>
      <c r="H770" s="289"/>
      <c r="I770" s="289"/>
      <c r="J770" s="289"/>
      <c r="K770" s="289"/>
      <c r="L770" s="289"/>
      <c r="M770" s="289"/>
      <c r="N770" s="285"/>
      <c r="O770" s="289"/>
      <c r="P770" s="289"/>
      <c r="Q770" s="289"/>
      <c r="R770" s="289"/>
      <c r="S770" s="289"/>
      <c r="T770" s="289"/>
      <c r="U770" s="289"/>
      <c r="V770" s="289"/>
      <c r="W770" s="289"/>
      <c r="X770" s="289"/>
      <c r="Y770" s="761"/>
      <c r="Z770" s="404"/>
      <c r="AA770" s="404"/>
      <c r="AB770" s="404"/>
      <c r="AC770" s="290">
        <f>SUM(Y770:AB770)</f>
        <v>0</v>
      </c>
    </row>
    <row r="771" spans="1:29" ht="15.5" hidden="1" outlineLevel="1">
      <c r="A771" s="525"/>
      <c r="B771" s="288" t="s">
        <v>340</v>
      </c>
      <c r="C771" s="285" t="s">
        <v>575</v>
      </c>
      <c r="D771" s="289"/>
      <c r="E771" s="289"/>
      <c r="F771" s="289"/>
      <c r="G771" s="289"/>
      <c r="H771" s="289"/>
      <c r="I771" s="289"/>
      <c r="J771" s="289"/>
      <c r="K771" s="289"/>
      <c r="L771" s="289"/>
      <c r="M771" s="289"/>
      <c r="N771" s="462"/>
      <c r="O771" s="289"/>
      <c r="P771" s="289"/>
      <c r="Q771" s="289"/>
      <c r="R771" s="289"/>
      <c r="S771" s="289"/>
      <c r="T771" s="289"/>
      <c r="U771" s="289"/>
      <c r="V771" s="289"/>
      <c r="W771" s="289"/>
      <c r="X771" s="289"/>
      <c r="Y771" s="405">
        <f>Y770</f>
        <v>0</v>
      </c>
      <c r="Z771" s="405">
        <f t="shared" ref="Z771:AB771" si="415">Z770</f>
        <v>0</v>
      </c>
      <c r="AA771" s="405">
        <f t="shared" si="415"/>
        <v>0</v>
      </c>
      <c r="AB771" s="405">
        <f t="shared" si="415"/>
        <v>0</v>
      </c>
      <c r="AC771" s="291"/>
    </row>
    <row r="772" spans="1:29" ht="15.5" hidden="1" outlineLevel="1">
      <c r="A772" s="525"/>
      <c r="B772" s="292"/>
      <c r="C772" s="293"/>
      <c r="D772" s="293"/>
      <c r="E772" s="293"/>
      <c r="F772" s="293"/>
      <c r="G772" s="293"/>
      <c r="H772" s="293"/>
      <c r="I772" s="293"/>
      <c r="J772" s="293"/>
      <c r="K772" s="293"/>
      <c r="L772" s="293"/>
      <c r="M772" s="293"/>
      <c r="N772" s="294"/>
      <c r="O772" s="293"/>
      <c r="P772" s="293"/>
      <c r="Q772" s="293"/>
      <c r="R772" s="293"/>
      <c r="S772" s="293"/>
      <c r="T772" s="293"/>
      <c r="U772" s="293"/>
      <c r="V772" s="293"/>
      <c r="W772" s="293"/>
      <c r="X772" s="293"/>
      <c r="Y772" s="406"/>
      <c r="Z772" s="407"/>
      <c r="AA772" s="407"/>
      <c r="AB772" s="407"/>
      <c r="AC772" s="296"/>
    </row>
    <row r="773" spans="1:29" ht="31" hidden="1" outlineLevel="1">
      <c r="A773" s="525">
        <v>2</v>
      </c>
      <c r="B773" s="422" t="s">
        <v>95</v>
      </c>
      <c r="C773" s="285" t="s">
        <v>582</v>
      </c>
      <c r="D773" s="289"/>
      <c r="E773" s="289"/>
      <c r="F773" s="289"/>
      <c r="G773" s="289"/>
      <c r="H773" s="289"/>
      <c r="I773" s="289"/>
      <c r="J773" s="289"/>
      <c r="K773" s="289"/>
      <c r="L773" s="289"/>
      <c r="M773" s="289"/>
      <c r="N773" s="285"/>
      <c r="O773" s="289"/>
      <c r="P773" s="289"/>
      <c r="Q773" s="289"/>
      <c r="R773" s="289"/>
      <c r="S773" s="289"/>
      <c r="T773" s="289"/>
      <c r="U773" s="289"/>
      <c r="V773" s="289"/>
      <c r="W773" s="289"/>
      <c r="X773" s="289"/>
      <c r="Y773" s="404"/>
      <c r="Z773" s="404"/>
      <c r="AA773" s="404"/>
      <c r="AB773" s="404"/>
      <c r="AC773" s="290">
        <f>SUM(Y773:AB773)</f>
        <v>0</v>
      </c>
    </row>
    <row r="774" spans="1:29" ht="15.5" hidden="1" outlineLevel="1">
      <c r="A774" s="525"/>
      <c r="B774" s="288" t="s">
        <v>340</v>
      </c>
      <c r="C774" s="285" t="s">
        <v>575</v>
      </c>
      <c r="D774" s="289"/>
      <c r="E774" s="289"/>
      <c r="F774" s="289"/>
      <c r="G774" s="289"/>
      <c r="H774" s="289"/>
      <c r="I774" s="289"/>
      <c r="J774" s="289"/>
      <c r="K774" s="289"/>
      <c r="L774" s="289"/>
      <c r="M774" s="289"/>
      <c r="N774" s="462"/>
      <c r="O774" s="289"/>
      <c r="P774" s="289"/>
      <c r="Q774" s="289"/>
      <c r="R774" s="289"/>
      <c r="S774" s="289"/>
      <c r="T774" s="289"/>
      <c r="U774" s="289"/>
      <c r="V774" s="289"/>
      <c r="W774" s="289"/>
      <c r="X774" s="289"/>
      <c r="Y774" s="405">
        <f>Y773</f>
        <v>0</v>
      </c>
      <c r="Z774" s="405">
        <f t="shared" ref="Z774:AB774" si="416">Z773</f>
        <v>0</v>
      </c>
      <c r="AA774" s="405">
        <f t="shared" si="416"/>
        <v>0</v>
      </c>
      <c r="AB774" s="405">
        <f t="shared" si="416"/>
        <v>0</v>
      </c>
      <c r="AC774" s="291"/>
    </row>
    <row r="775" spans="1:29" ht="15.5" hidden="1" outlineLevel="1">
      <c r="A775" s="525"/>
      <c r="B775" s="292"/>
      <c r="C775" s="293"/>
      <c r="D775" s="298"/>
      <c r="E775" s="298"/>
      <c r="F775" s="298"/>
      <c r="G775" s="298"/>
      <c r="H775" s="298"/>
      <c r="I775" s="298"/>
      <c r="J775" s="298"/>
      <c r="K775" s="298"/>
      <c r="L775" s="298"/>
      <c r="M775" s="298"/>
      <c r="N775" s="294"/>
      <c r="O775" s="298"/>
      <c r="P775" s="298"/>
      <c r="Q775" s="298"/>
      <c r="R775" s="298"/>
      <c r="S775" s="298"/>
      <c r="T775" s="298"/>
      <c r="U775" s="298"/>
      <c r="V775" s="298"/>
      <c r="W775" s="298"/>
      <c r="X775" s="298"/>
      <c r="Y775" s="406"/>
      <c r="Z775" s="407"/>
      <c r="AA775" s="407"/>
      <c r="AB775" s="407"/>
      <c r="AC775" s="296"/>
    </row>
    <row r="776" spans="1:29" ht="15.5" hidden="1" outlineLevel="1">
      <c r="A776" s="525">
        <v>3</v>
      </c>
      <c r="B776" s="422" t="s">
        <v>96</v>
      </c>
      <c r="C776" s="285" t="s">
        <v>582</v>
      </c>
      <c r="D776" s="289"/>
      <c r="E776" s="289"/>
      <c r="F776" s="289"/>
      <c r="G776" s="289"/>
      <c r="H776" s="289"/>
      <c r="I776" s="289"/>
      <c r="J776" s="289"/>
      <c r="K776" s="289"/>
      <c r="L776" s="289"/>
      <c r="M776" s="289"/>
      <c r="N776" s="285"/>
      <c r="O776" s="289"/>
      <c r="P776" s="289"/>
      <c r="Q776" s="289"/>
      <c r="R776" s="289"/>
      <c r="S776" s="289"/>
      <c r="T776" s="289"/>
      <c r="U776" s="289"/>
      <c r="V776" s="289"/>
      <c r="W776" s="289"/>
      <c r="X776" s="289"/>
      <c r="Y776" s="404"/>
      <c r="Z776" s="404"/>
      <c r="AA776" s="404"/>
      <c r="AB776" s="404"/>
      <c r="AC776" s="290">
        <f>SUM(Y776:AB776)</f>
        <v>0</v>
      </c>
    </row>
    <row r="777" spans="1:29" ht="15.5" hidden="1" outlineLevel="1">
      <c r="A777" s="525"/>
      <c r="B777" s="288" t="s">
        <v>340</v>
      </c>
      <c r="C777" s="285" t="s">
        <v>575</v>
      </c>
      <c r="D777" s="289"/>
      <c r="E777" s="289"/>
      <c r="F777" s="289"/>
      <c r="G777" s="289"/>
      <c r="H777" s="289"/>
      <c r="I777" s="289"/>
      <c r="J777" s="289"/>
      <c r="K777" s="289"/>
      <c r="L777" s="289"/>
      <c r="M777" s="289"/>
      <c r="N777" s="462"/>
      <c r="O777" s="289"/>
      <c r="P777" s="289"/>
      <c r="Q777" s="289"/>
      <c r="R777" s="289"/>
      <c r="S777" s="289"/>
      <c r="T777" s="289"/>
      <c r="U777" s="289"/>
      <c r="V777" s="289"/>
      <c r="W777" s="289"/>
      <c r="X777" s="289"/>
      <c r="Y777" s="405">
        <f>Y776</f>
        <v>0</v>
      </c>
      <c r="Z777" s="405">
        <f t="shared" ref="Z777:AB777" si="417">Z776</f>
        <v>0</v>
      </c>
      <c r="AA777" s="405">
        <f t="shared" si="417"/>
        <v>0</v>
      </c>
      <c r="AB777" s="405">
        <f t="shared" si="417"/>
        <v>0</v>
      </c>
      <c r="AC777" s="291"/>
    </row>
    <row r="778" spans="1:29" ht="15.5" hidden="1" outlineLevel="1">
      <c r="A778" s="525"/>
      <c r="B778" s="288"/>
      <c r="C778" s="299"/>
      <c r="D778" s="285"/>
      <c r="E778" s="285"/>
      <c r="F778" s="285"/>
      <c r="G778" s="285"/>
      <c r="H778" s="285"/>
      <c r="I778" s="285"/>
      <c r="J778" s="285"/>
      <c r="K778" s="285"/>
      <c r="L778" s="285"/>
      <c r="M778" s="285"/>
      <c r="N778" s="285"/>
      <c r="O778" s="285"/>
      <c r="P778" s="285"/>
      <c r="Q778" s="285"/>
      <c r="R778" s="285"/>
      <c r="S778" s="285"/>
      <c r="T778" s="285"/>
      <c r="U778" s="285"/>
      <c r="V778" s="285"/>
      <c r="W778" s="285"/>
      <c r="X778" s="285"/>
      <c r="Y778" s="406"/>
      <c r="Z778" s="406"/>
      <c r="AA778" s="406"/>
      <c r="AB778" s="406"/>
      <c r="AC778" s="300"/>
    </row>
    <row r="779" spans="1:29" ht="15.5" hidden="1" outlineLevel="1">
      <c r="A779" s="525">
        <v>4</v>
      </c>
      <c r="B779" s="513" t="s">
        <v>669</v>
      </c>
      <c r="C779" s="285" t="s">
        <v>582</v>
      </c>
      <c r="D779" s="289"/>
      <c r="E779" s="289"/>
      <c r="F779" s="289"/>
      <c r="G779" s="289"/>
      <c r="H779" s="289"/>
      <c r="I779" s="289"/>
      <c r="J779" s="289"/>
      <c r="K779" s="289"/>
      <c r="L779" s="289"/>
      <c r="M779" s="289"/>
      <c r="N779" s="285"/>
      <c r="O779" s="289"/>
      <c r="P779" s="289"/>
      <c r="Q779" s="289"/>
      <c r="R779" s="289"/>
      <c r="S779" s="289"/>
      <c r="T779" s="289"/>
      <c r="U779" s="289"/>
      <c r="V779" s="289"/>
      <c r="W779" s="289"/>
      <c r="X779" s="289"/>
      <c r="Y779" s="404"/>
      <c r="Z779" s="404"/>
      <c r="AA779" s="404"/>
      <c r="AB779" s="404"/>
      <c r="AC779" s="290">
        <f>SUM(Y779:AB779)</f>
        <v>0</v>
      </c>
    </row>
    <row r="780" spans="1:29" ht="15.5" hidden="1" outlineLevel="1">
      <c r="A780" s="525"/>
      <c r="B780" s="288" t="s">
        <v>340</v>
      </c>
      <c r="C780" s="285" t="s">
        <v>575</v>
      </c>
      <c r="D780" s="289"/>
      <c r="E780" s="289"/>
      <c r="F780" s="289"/>
      <c r="G780" s="289"/>
      <c r="H780" s="289"/>
      <c r="I780" s="289"/>
      <c r="J780" s="289"/>
      <c r="K780" s="289"/>
      <c r="L780" s="289"/>
      <c r="M780" s="289"/>
      <c r="N780" s="462"/>
      <c r="O780" s="289"/>
      <c r="P780" s="289"/>
      <c r="Q780" s="289"/>
      <c r="R780" s="289"/>
      <c r="S780" s="289"/>
      <c r="T780" s="289"/>
      <c r="U780" s="289"/>
      <c r="V780" s="289"/>
      <c r="W780" s="289"/>
      <c r="X780" s="289"/>
      <c r="Y780" s="405">
        <f>Y779</f>
        <v>0</v>
      </c>
      <c r="Z780" s="405">
        <f t="shared" ref="Z780:AB780" si="418">Z779</f>
        <v>0</v>
      </c>
      <c r="AA780" s="405">
        <f t="shared" si="418"/>
        <v>0</v>
      </c>
      <c r="AB780" s="405">
        <f t="shared" si="418"/>
        <v>0</v>
      </c>
      <c r="AC780" s="291"/>
    </row>
    <row r="781" spans="1:29" ht="15.5" hidden="1" outlineLevel="1">
      <c r="A781" s="525"/>
      <c r="B781" s="288"/>
      <c r="C781" s="299"/>
      <c r="D781" s="298"/>
      <c r="E781" s="298"/>
      <c r="F781" s="298"/>
      <c r="G781" s="298"/>
      <c r="H781" s="298"/>
      <c r="I781" s="298"/>
      <c r="J781" s="298"/>
      <c r="K781" s="298"/>
      <c r="L781" s="298"/>
      <c r="M781" s="298"/>
      <c r="N781" s="285"/>
      <c r="O781" s="298"/>
      <c r="P781" s="298"/>
      <c r="Q781" s="298"/>
      <c r="R781" s="298"/>
      <c r="S781" s="298"/>
      <c r="T781" s="298"/>
      <c r="U781" s="298"/>
      <c r="V781" s="298"/>
      <c r="W781" s="298"/>
      <c r="X781" s="298"/>
      <c r="Y781" s="406"/>
      <c r="Z781" s="406"/>
      <c r="AA781" s="406"/>
      <c r="AB781" s="406"/>
      <c r="AC781" s="300"/>
    </row>
    <row r="782" spans="1:29" ht="15.75" hidden="1" customHeight="1" outlineLevel="1">
      <c r="A782" s="525">
        <v>5</v>
      </c>
      <c r="B782" s="422" t="s">
        <v>97</v>
      </c>
      <c r="C782" s="285" t="s">
        <v>582</v>
      </c>
      <c r="D782" s="289"/>
      <c r="E782" s="289"/>
      <c r="F782" s="289"/>
      <c r="G782" s="289"/>
      <c r="H782" s="289"/>
      <c r="I782" s="289"/>
      <c r="J782" s="289"/>
      <c r="K782" s="289"/>
      <c r="L782" s="289"/>
      <c r="M782" s="289"/>
      <c r="N782" s="285"/>
      <c r="O782" s="289"/>
      <c r="P782" s="289"/>
      <c r="Q782" s="289"/>
      <c r="R782" s="289"/>
      <c r="S782" s="289"/>
      <c r="T782" s="289"/>
      <c r="U782" s="289"/>
      <c r="V782" s="289"/>
      <c r="W782" s="289"/>
      <c r="X782" s="289"/>
      <c r="Y782" s="404"/>
      <c r="Z782" s="404"/>
      <c r="AA782" s="404"/>
      <c r="AB782" s="404"/>
      <c r="AC782" s="290">
        <f>SUM(Y782:AB782)</f>
        <v>0</v>
      </c>
    </row>
    <row r="783" spans="1:29" ht="20.25" hidden="1" customHeight="1" outlineLevel="1">
      <c r="A783" s="525"/>
      <c r="B783" s="288" t="s">
        <v>340</v>
      </c>
      <c r="C783" s="285" t="s">
        <v>575</v>
      </c>
      <c r="D783" s="289"/>
      <c r="E783" s="289"/>
      <c r="F783" s="289"/>
      <c r="G783" s="289"/>
      <c r="H783" s="289"/>
      <c r="I783" s="289"/>
      <c r="J783" s="289"/>
      <c r="K783" s="289"/>
      <c r="L783" s="289"/>
      <c r="M783" s="289"/>
      <c r="N783" s="462"/>
      <c r="O783" s="289"/>
      <c r="P783" s="289"/>
      <c r="Q783" s="289"/>
      <c r="R783" s="289"/>
      <c r="S783" s="289"/>
      <c r="T783" s="289"/>
      <c r="U783" s="289"/>
      <c r="V783" s="289"/>
      <c r="W783" s="289"/>
      <c r="X783" s="289"/>
      <c r="Y783" s="405">
        <f>Y782</f>
        <v>0</v>
      </c>
      <c r="Z783" s="405">
        <f t="shared" ref="Z783:AB783" si="419">Z782</f>
        <v>0</v>
      </c>
      <c r="AA783" s="405">
        <f t="shared" si="419"/>
        <v>0</v>
      </c>
      <c r="AB783" s="405">
        <f t="shared" si="419"/>
        <v>0</v>
      </c>
      <c r="AC783" s="291"/>
    </row>
    <row r="784" spans="1:29" ht="15.5" hidden="1" outlineLevel="1">
      <c r="A784" s="525"/>
      <c r="B784" s="288"/>
      <c r="C784" s="285"/>
      <c r="D784" s="285"/>
      <c r="E784" s="285"/>
      <c r="F784" s="285"/>
      <c r="G784" s="285"/>
      <c r="H784" s="285"/>
      <c r="I784" s="285"/>
      <c r="J784" s="285"/>
      <c r="K784" s="285"/>
      <c r="L784" s="285"/>
      <c r="M784" s="285"/>
      <c r="N784" s="285"/>
      <c r="O784" s="285"/>
      <c r="P784" s="285"/>
      <c r="Q784" s="285"/>
      <c r="R784" s="285"/>
      <c r="S784" s="285"/>
      <c r="T784" s="285"/>
      <c r="U784" s="285"/>
      <c r="V784" s="285"/>
      <c r="W784" s="285"/>
      <c r="X784" s="285"/>
      <c r="Y784" s="416"/>
      <c r="Z784" s="417"/>
      <c r="AA784" s="417"/>
      <c r="AB784" s="417"/>
      <c r="AC784" s="291"/>
    </row>
    <row r="785" spans="1:29" ht="31" hidden="1" outlineLevel="1">
      <c r="A785" s="525"/>
      <c r="B785" s="313" t="s">
        <v>496</v>
      </c>
      <c r="C785" s="283"/>
      <c r="D785" s="283"/>
      <c r="E785" s="283"/>
      <c r="F785" s="283"/>
      <c r="G785" s="283"/>
      <c r="H785" s="283"/>
      <c r="I785" s="283"/>
      <c r="J785" s="283"/>
      <c r="K785" s="283"/>
      <c r="L785" s="283"/>
      <c r="M785" s="283"/>
      <c r="N785" s="284"/>
      <c r="O785" s="283"/>
      <c r="P785" s="283"/>
      <c r="Q785" s="283"/>
      <c r="R785" s="283"/>
      <c r="S785" s="283"/>
      <c r="T785" s="283"/>
      <c r="U785" s="283"/>
      <c r="V785" s="283"/>
      <c r="W785" s="283"/>
      <c r="X785" s="283"/>
      <c r="Y785" s="408"/>
      <c r="Z785" s="408"/>
      <c r="AA785" s="408"/>
      <c r="AB785" s="408"/>
      <c r="AC785" s="286"/>
    </row>
    <row r="786" spans="1:29" ht="15.5" hidden="1" outlineLevel="1">
      <c r="A786" s="525">
        <v>6</v>
      </c>
      <c r="B786" s="422" t="s">
        <v>98</v>
      </c>
      <c r="C786" s="285" t="s">
        <v>582</v>
      </c>
      <c r="D786" s="289"/>
      <c r="E786" s="289"/>
      <c r="F786" s="289"/>
      <c r="G786" s="289"/>
      <c r="H786" s="289"/>
      <c r="I786" s="289"/>
      <c r="J786" s="289"/>
      <c r="K786" s="289"/>
      <c r="L786" s="289"/>
      <c r="M786" s="289"/>
      <c r="N786" s="289">
        <v>12</v>
      </c>
      <c r="O786" s="289"/>
      <c r="P786" s="289"/>
      <c r="Q786" s="289"/>
      <c r="R786" s="289"/>
      <c r="S786" s="289"/>
      <c r="T786" s="289"/>
      <c r="U786" s="289"/>
      <c r="V786" s="289"/>
      <c r="W786" s="289"/>
      <c r="X786" s="289"/>
      <c r="Y786" s="409"/>
      <c r="Z786" s="404"/>
      <c r="AA786" s="404"/>
      <c r="AB786" s="404"/>
      <c r="AC786" s="290">
        <f>SUM(Y786:AB786)</f>
        <v>0</v>
      </c>
    </row>
    <row r="787" spans="1:29" ht="15.5" hidden="1" outlineLevel="1">
      <c r="A787" s="525"/>
      <c r="B787" s="288" t="s">
        <v>340</v>
      </c>
      <c r="C787" s="285" t="s">
        <v>575</v>
      </c>
      <c r="D787" s="289"/>
      <c r="E787" s="289"/>
      <c r="F787" s="289"/>
      <c r="G787" s="289"/>
      <c r="H787" s="289"/>
      <c r="I787" s="289"/>
      <c r="J787" s="289"/>
      <c r="K787" s="289"/>
      <c r="L787" s="289"/>
      <c r="M787" s="289"/>
      <c r="N787" s="289">
        <f>N786</f>
        <v>12</v>
      </c>
      <c r="O787" s="289"/>
      <c r="P787" s="289"/>
      <c r="Q787" s="289"/>
      <c r="R787" s="289"/>
      <c r="S787" s="289"/>
      <c r="T787" s="289"/>
      <c r="U787" s="289"/>
      <c r="V787" s="289"/>
      <c r="W787" s="289"/>
      <c r="X787" s="289"/>
      <c r="Y787" s="405">
        <f>Y786</f>
        <v>0</v>
      </c>
      <c r="Z787" s="405">
        <f t="shared" ref="Z787:AB787" si="420">Z786</f>
        <v>0</v>
      </c>
      <c r="AA787" s="405">
        <f t="shared" si="420"/>
        <v>0</v>
      </c>
      <c r="AB787" s="405">
        <f t="shared" si="420"/>
        <v>0</v>
      </c>
      <c r="AC787" s="305"/>
    </row>
    <row r="788" spans="1:29" ht="15.5" hidden="1" outlineLevel="1">
      <c r="A788" s="525"/>
      <c r="B788" s="304"/>
      <c r="C788" s="306"/>
      <c r="D788" s="285"/>
      <c r="E788" s="285"/>
      <c r="F788" s="285"/>
      <c r="G788" s="285"/>
      <c r="H788" s="285"/>
      <c r="I788" s="285"/>
      <c r="J788" s="285"/>
      <c r="K788" s="285"/>
      <c r="L788" s="285"/>
      <c r="M788" s="285"/>
      <c r="N788" s="285"/>
      <c r="O788" s="285"/>
      <c r="P788" s="285"/>
      <c r="Q788" s="285"/>
      <c r="R788" s="285"/>
      <c r="S788" s="285"/>
      <c r="T788" s="285"/>
      <c r="U788" s="285"/>
      <c r="V788" s="285"/>
      <c r="W788" s="285"/>
      <c r="X788" s="285"/>
      <c r="Y788" s="410"/>
      <c r="Z788" s="410"/>
      <c r="AA788" s="410"/>
      <c r="AB788" s="410"/>
      <c r="AC788" s="307"/>
    </row>
    <row r="789" spans="1:29" ht="46.5" hidden="1" outlineLevel="1">
      <c r="A789" s="525">
        <v>7</v>
      </c>
      <c r="B789" s="422" t="s">
        <v>99</v>
      </c>
      <c r="C789" s="285" t="s">
        <v>582</v>
      </c>
      <c r="D789" s="289"/>
      <c r="E789" s="289"/>
      <c r="F789" s="289"/>
      <c r="G789" s="289"/>
      <c r="H789" s="289"/>
      <c r="I789" s="289"/>
      <c r="J789" s="289"/>
      <c r="K789" s="289"/>
      <c r="L789" s="289"/>
      <c r="M789" s="289"/>
      <c r="N789" s="289">
        <v>12</v>
      </c>
      <c r="O789" s="289"/>
      <c r="P789" s="289"/>
      <c r="Q789" s="289"/>
      <c r="R789" s="289"/>
      <c r="S789" s="289"/>
      <c r="T789" s="289"/>
      <c r="U789" s="289"/>
      <c r="V789" s="289"/>
      <c r="W789" s="289"/>
      <c r="X789" s="289"/>
      <c r="Y789" s="409"/>
      <c r="Z789" s="404"/>
      <c r="AA789" s="404"/>
      <c r="AB789" s="404"/>
      <c r="AC789" s="290">
        <f>SUM(Y789:AB789)</f>
        <v>0</v>
      </c>
    </row>
    <row r="790" spans="1:29" ht="15.5" hidden="1" outlineLevel="1">
      <c r="A790" s="525"/>
      <c r="B790" s="288" t="s">
        <v>340</v>
      </c>
      <c r="C790" s="285" t="s">
        <v>575</v>
      </c>
      <c r="D790" s="289"/>
      <c r="E790" s="289"/>
      <c r="F790" s="289"/>
      <c r="G790" s="289"/>
      <c r="H790" s="289"/>
      <c r="I790" s="289"/>
      <c r="J790" s="289"/>
      <c r="K790" s="289"/>
      <c r="L790" s="289"/>
      <c r="M790" s="289"/>
      <c r="N790" s="289">
        <f>N789</f>
        <v>12</v>
      </c>
      <c r="O790" s="289"/>
      <c r="P790" s="289"/>
      <c r="Q790" s="289"/>
      <c r="R790" s="289"/>
      <c r="S790" s="289"/>
      <c r="T790" s="289"/>
      <c r="U790" s="289"/>
      <c r="V790" s="289"/>
      <c r="W790" s="289"/>
      <c r="X790" s="289"/>
      <c r="Y790" s="405">
        <f>Y789</f>
        <v>0</v>
      </c>
      <c r="Z790" s="405">
        <f t="shared" ref="Z790:AB790" si="421">Z789</f>
        <v>0</v>
      </c>
      <c r="AA790" s="405">
        <f t="shared" si="421"/>
        <v>0</v>
      </c>
      <c r="AB790" s="405">
        <f t="shared" si="421"/>
        <v>0</v>
      </c>
      <c r="AC790" s="305"/>
    </row>
    <row r="791" spans="1:29" ht="15.5" hidden="1" outlineLevel="1">
      <c r="A791" s="525"/>
      <c r="B791" s="308"/>
      <c r="C791" s="306"/>
      <c r="D791" s="285"/>
      <c r="E791" s="285"/>
      <c r="F791" s="285"/>
      <c r="G791" s="285"/>
      <c r="H791" s="285"/>
      <c r="I791" s="285"/>
      <c r="J791" s="285"/>
      <c r="K791" s="285"/>
      <c r="L791" s="285"/>
      <c r="M791" s="285"/>
      <c r="N791" s="285"/>
      <c r="O791" s="285"/>
      <c r="P791" s="285"/>
      <c r="Q791" s="285"/>
      <c r="R791" s="285"/>
      <c r="S791" s="285"/>
      <c r="T791" s="285"/>
      <c r="U791" s="285"/>
      <c r="V791" s="285"/>
      <c r="W791" s="285"/>
      <c r="X791" s="285"/>
      <c r="Y791" s="410"/>
      <c r="Z791" s="411"/>
      <c r="AA791" s="410"/>
      <c r="AB791" s="410"/>
      <c r="AC791" s="307"/>
    </row>
    <row r="792" spans="1:29" ht="31" hidden="1" outlineLevel="1">
      <c r="A792" s="525">
        <v>8</v>
      </c>
      <c r="B792" s="422" t="s">
        <v>100</v>
      </c>
      <c r="C792" s="285" t="s">
        <v>582</v>
      </c>
      <c r="D792" s="289"/>
      <c r="E792" s="289"/>
      <c r="F792" s="289"/>
      <c r="G792" s="289"/>
      <c r="H792" s="289"/>
      <c r="I792" s="289"/>
      <c r="J792" s="289"/>
      <c r="K792" s="289"/>
      <c r="L792" s="289"/>
      <c r="M792" s="289"/>
      <c r="N792" s="289">
        <v>12</v>
      </c>
      <c r="O792" s="289"/>
      <c r="P792" s="289"/>
      <c r="Q792" s="289"/>
      <c r="R792" s="289"/>
      <c r="S792" s="289"/>
      <c r="T792" s="289"/>
      <c r="U792" s="289"/>
      <c r="V792" s="289"/>
      <c r="W792" s="289"/>
      <c r="X792" s="289"/>
      <c r="Y792" s="409"/>
      <c r="Z792" s="404"/>
      <c r="AA792" s="404"/>
      <c r="AB792" s="404"/>
      <c r="AC792" s="290">
        <f>SUM(Y792:AB792)</f>
        <v>0</v>
      </c>
    </row>
    <row r="793" spans="1:29" ht="15.5" hidden="1" outlineLevel="1">
      <c r="A793" s="525"/>
      <c r="B793" s="288" t="s">
        <v>340</v>
      </c>
      <c r="C793" s="285" t="s">
        <v>575</v>
      </c>
      <c r="D793" s="289"/>
      <c r="E793" s="289"/>
      <c r="F793" s="289"/>
      <c r="G793" s="289"/>
      <c r="H793" s="289"/>
      <c r="I793" s="289"/>
      <c r="J793" s="289"/>
      <c r="K793" s="289"/>
      <c r="L793" s="289"/>
      <c r="M793" s="289"/>
      <c r="N793" s="289">
        <f>N792</f>
        <v>12</v>
      </c>
      <c r="O793" s="289"/>
      <c r="P793" s="289"/>
      <c r="Q793" s="289"/>
      <c r="R793" s="289"/>
      <c r="S793" s="289"/>
      <c r="T793" s="289"/>
      <c r="U793" s="289"/>
      <c r="V793" s="289"/>
      <c r="W793" s="289"/>
      <c r="X793" s="289"/>
      <c r="Y793" s="405">
        <f>Y792</f>
        <v>0</v>
      </c>
      <c r="Z793" s="405">
        <f t="shared" ref="Z793:AB793" si="422">Z792</f>
        <v>0</v>
      </c>
      <c r="AA793" s="405">
        <f t="shared" si="422"/>
        <v>0</v>
      </c>
      <c r="AB793" s="405">
        <f t="shared" si="422"/>
        <v>0</v>
      </c>
      <c r="AC793" s="305"/>
    </row>
    <row r="794" spans="1:29" ht="15.5" hidden="1" outlineLevel="1">
      <c r="A794" s="525"/>
      <c r="B794" s="308"/>
      <c r="C794" s="306"/>
      <c r="D794" s="310"/>
      <c r="E794" s="310"/>
      <c r="F794" s="310"/>
      <c r="G794" s="310"/>
      <c r="H794" s="310"/>
      <c r="I794" s="310"/>
      <c r="J794" s="310"/>
      <c r="K794" s="310"/>
      <c r="L794" s="310"/>
      <c r="M794" s="310"/>
      <c r="N794" s="285"/>
      <c r="O794" s="310"/>
      <c r="P794" s="310"/>
      <c r="Q794" s="310"/>
      <c r="R794" s="310"/>
      <c r="S794" s="310"/>
      <c r="T794" s="310"/>
      <c r="U794" s="310"/>
      <c r="V794" s="310"/>
      <c r="W794" s="310"/>
      <c r="X794" s="310"/>
      <c r="Y794" s="410"/>
      <c r="Z794" s="411"/>
      <c r="AA794" s="410"/>
      <c r="AB794" s="410"/>
      <c r="AC794" s="307"/>
    </row>
    <row r="795" spans="1:29" ht="31" hidden="1" outlineLevel="1">
      <c r="A795" s="525">
        <v>9</v>
      </c>
      <c r="B795" s="422" t="s">
        <v>101</v>
      </c>
      <c r="C795" s="285" t="s">
        <v>582</v>
      </c>
      <c r="D795" s="289"/>
      <c r="E795" s="289"/>
      <c r="F795" s="289"/>
      <c r="G795" s="289"/>
      <c r="H795" s="289"/>
      <c r="I795" s="289"/>
      <c r="J795" s="289"/>
      <c r="K795" s="289"/>
      <c r="L795" s="289"/>
      <c r="M795" s="289"/>
      <c r="N795" s="289">
        <v>12</v>
      </c>
      <c r="O795" s="289"/>
      <c r="P795" s="289"/>
      <c r="Q795" s="289"/>
      <c r="R795" s="289"/>
      <c r="S795" s="289"/>
      <c r="T795" s="289"/>
      <c r="U795" s="289"/>
      <c r="V795" s="289"/>
      <c r="W795" s="289"/>
      <c r="X795" s="289"/>
      <c r="Y795" s="409"/>
      <c r="Z795" s="404"/>
      <c r="AA795" s="404"/>
      <c r="AB795" s="404"/>
      <c r="AC795" s="290">
        <f>SUM(Y795:AB795)</f>
        <v>0</v>
      </c>
    </row>
    <row r="796" spans="1:29" ht="15.5" hidden="1" outlineLevel="1">
      <c r="A796" s="525"/>
      <c r="B796" s="288" t="s">
        <v>340</v>
      </c>
      <c r="C796" s="285" t="s">
        <v>575</v>
      </c>
      <c r="D796" s="289"/>
      <c r="E796" s="289"/>
      <c r="F796" s="289"/>
      <c r="G796" s="289"/>
      <c r="H796" s="289"/>
      <c r="I796" s="289"/>
      <c r="J796" s="289"/>
      <c r="K796" s="289"/>
      <c r="L796" s="289"/>
      <c r="M796" s="289"/>
      <c r="N796" s="289">
        <f>N795</f>
        <v>12</v>
      </c>
      <c r="O796" s="289"/>
      <c r="P796" s="289"/>
      <c r="Q796" s="289"/>
      <c r="R796" s="289"/>
      <c r="S796" s="289"/>
      <c r="T796" s="289"/>
      <c r="U796" s="289"/>
      <c r="V796" s="289"/>
      <c r="W796" s="289"/>
      <c r="X796" s="289"/>
      <c r="Y796" s="405">
        <f>Y795</f>
        <v>0</v>
      </c>
      <c r="Z796" s="405">
        <f t="shared" ref="Z796:AB796" si="423">Z795</f>
        <v>0</v>
      </c>
      <c r="AA796" s="405">
        <f t="shared" si="423"/>
        <v>0</v>
      </c>
      <c r="AB796" s="405">
        <f t="shared" si="423"/>
        <v>0</v>
      </c>
      <c r="AC796" s="305"/>
    </row>
    <row r="797" spans="1:29" ht="15.5" hidden="1" outlineLevel="1">
      <c r="A797" s="525"/>
      <c r="B797" s="308"/>
      <c r="C797" s="306"/>
      <c r="D797" s="310"/>
      <c r="E797" s="310"/>
      <c r="F797" s="310"/>
      <c r="G797" s="310"/>
      <c r="H797" s="310"/>
      <c r="I797" s="310"/>
      <c r="J797" s="310"/>
      <c r="K797" s="310"/>
      <c r="L797" s="310"/>
      <c r="M797" s="310"/>
      <c r="N797" s="285"/>
      <c r="O797" s="310"/>
      <c r="P797" s="310"/>
      <c r="Q797" s="310"/>
      <c r="R797" s="310"/>
      <c r="S797" s="310"/>
      <c r="T797" s="310"/>
      <c r="U797" s="310"/>
      <c r="V797" s="310"/>
      <c r="W797" s="310"/>
      <c r="X797" s="310"/>
      <c r="Y797" s="410"/>
      <c r="Z797" s="410"/>
      <c r="AA797" s="410"/>
      <c r="AB797" s="410"/>
      <c r="AC797" s="307"/>
    </row>
    <row r="798" spans="1:29" ht="46.5" hidden="1" outlineLevel="1">
      <c r="A798" s="525">
        <v>10</v>
      </c>
      <c r="B798" s="422" t="s">
        <v>102</v>
      </c>
      <c r="C798" s="285" t="s">
        <v>582</v>
      </c>
      <c r="D798" s="289"/>
      <c r="E798" s="289"/>
      <c r="F798" s="289"/>
      <c r="G798" s="289"/>
      <c r="H798" s="289"/>
      <c r="I798" s="289"/>
      <c r="J798" s="289"/>
      <c r="K798" s="289"/>
      <c r="L798" s="289"/>
      <c r="M798" s="289"/>
      <c r="N798" s="289">
        <v>3</v>
      </c>
      <c r="O798" s="289"/>
      <c r="P798" s="289"/>
      <c r="Q798" s="289"/>
      <c r="R798" s="289"/>
      <c r="S798" s="289"/>
      <c r="T798" s="289"/>
      <c r="U798" s="289"/>
      <c r="V798" s="289"/>
      <c r="W798" s="289"/>
      <c r="X798" s="289"/>
      <c r="Y798" s="409"/>
      <c r="Z798" s="404"/>
      <c r="AA798" s="404"/>
      <c r="AB798" s="404"/>
      <c r="AC798" s="290">
        <f>SUM(Y798:AB798)</f>
        <v>0</v>
      </c>
    </row>
    <row r="799" spans="1:29" ht="15.5" hidden="1" outlineLevel="1">
      <c r="A799" s="525"/>
      <c r="B799" s="288" t="s">
        <v>340</v>
      </c>
      <c r="C799" s="285" t="s">
        <v>575</v>
      </c>
      <c r="D799" s="289"/>
      <c r="E799" s="289"/>
      <c r="F799" s="289"/>
      <c r="G799" s="289"/>
      <c r="H799" s="289"/>
      <c r="I799" s="289"/>
      <c r="J799" s="289"/>
      <c r="K799" s="289"/>
      <c r="L799" s="289"/>
      <c r="M799" s="289"/>
      <c r="N799" s="289">
        <f>N798</f>
        <v>3</v>
      </c>
      <c r="O799" s="289"/>
      <c r="P799" s="289"/>
      <c r="Q799" s="289"/>
      <c r="R799" s="289"/>
      <c r="S799" s="289"/>
      <c r="T799" s="289"/>
      <c r="U799" s="289"/>
      <c r="V799" s="289"/>
      <c r="W799" s="289"/>
      <c r="X799" s="289"/>
      <c r="Y799" s="405">
        <f>Y798</f>
        <v>0</v>
      </c>
      <c r="Z799" s="405">
        <f t="shared" ref="Z799:AB799" si="424">Z798</f>
        <v>0</v>
      </c>
      <c r="AA799" s="405">
        <f t="shared" si="424"/>
        <v>0</v>
      </c>
      <c r="AB799" s="405">
        <f t="shared" si="424"/>
        <v>0</v>
      </c>
      <c r="AC799" s="305"/>
    </row>
    <row r="800" spans="1:29" ht="15.5" hidden="1" outlineLevel="1">
      <c r="A800" s="525"/>
      <c r="B800" s="308"/>
      <c r="C800" s="306"/>
      <c r="D800" s="310"/>
      <c r="E800" s="310"/>
      <c r="F800" s="310"/>
      <c r="G800" s="310"/>
      <c r="H800" s="310"/>
      <c r="I800" s="310"/>
      <c r="J800" s="310"/>
      <c r="K800" s="310"/>
      <c r="L800" s="310"/>
      <c r="M800" s="310"/>
      <c r="N800" s="285"/>
      <c r="O800" s="310"/>
      <c r="P800" s="310"/>
      <c r="Q800" s="310"/>
      <c r="R800" s="310"/>
      <c r="S800" s="310"/>
      <c r="T800" s="310"/>
      <c r="U800" s="310"/>
      <c r="V800" s="310"/>
      <c r="W800" s="310"/>
      <c r="X800" s="310"/>
      <c r="Y800" s="410"/>
      <c r="Z800" s="411"/>
      <c r="AA800" s="410"/>
      <c r="AB800" s="410"/>
      <c r="AC800" s="307"/>
    </row>
    <row r="801" spans="1:29" ht="15.5" hidden="1" outlineLevel="1">
      <c r="A801" s="525"/>
      <c r="B801" s="282" t="s">
        <v>10</v>
      </c>
      <c r="C801" s="283"/>
      <c r="D801" s="283"/>
      <c r="E801" s="283"/>
      <c r="F801" s="283"/>
      <c r="G801" s="283"/>
      <c r="H801" s="283"/>
      <c r="I801" s="283"/>
      <c r="J801" s="283"/>
      <c r="K801" s="283"/>
      <c r="L801" s="283"/>
      <c r="M801" s="283"/>
      <c r="N801" s="284"/>
      <c r="O801" s="283"/>
      <c r="P801" s="283"/>
      <c r="Q801" s="283"/>
      <c r="R801" s="283"/>
      <c r="S801" s="283"/>
      <c r="T801" s="283"/>
      <c r="U801" s="283"/>
      <c r="V801" s="283"/>
      <c r="W801" s="283"/>
      <c r="X801" s="283"/>
      <c r="Y801" s="408"/>
      <c r="Z801" s="408"/>
      <c r="AA801" s="408"/>
      <c r="AB801" s="408"/>
      <c r="AC801" s="286"/>
    </row>
    <row r="802" spans="1:29" ht="46.5" hidden="1" outlineLevel="1">
      <c r="A802" s="525">
        <v>11</v>
      </c>
      <c r="B802" s="422" t="s">
        <v>103</v>
      </c>
      <c r="C802" s="285" t="s">
        <v>582</v>
      </c>
      <c r="D802" s="289"/>
      <c r="E802" s="289"/>
      <c r="F802" s="289"/>
      <c r="G802" s="289"/>
      <c r="H802" s="289"/>
      <c r="I802" s="289"/>
      <c r="J802" s="289"/>
      <c r="K802" s="289"/>
      <c r="L802" s="289"/>
      <c r="M802" s="289"/>
      <c r="N802" s="289">
        <v>12</v>
      </c>
      <c r="O802" s="289"/>
      <c r="P802" s="289"/>
      <c r="Q802" s="289"/>
      <c r="R802" s="289"/>
      <c r="S802" s="289"/>
      <c r="T802" s="289"/>
      <c r="U802" s="289"/>
      <c r="V802" s="289"/>
      <c r="W802" s="289"/>
      <c r="X802" s="289"/>
      <c r="Y802" s="420"/>
      <c r="Z802" s="404"/>
      <c r="AA802" s="404"/>
      <c r="AB802" s="404"/>
      <c r="AC802" s="290">
        <f>SUM(Y802:AB802)</f>
        <v>0</v>
      </c>
    </row>
    <row r="803" spans="1:29" ht="15.5" hidden="1" outlineLevel="1">
      <c r="A803" s="525"/>
      <c r="B803" s="288" t="s">
        <v>340</v>
      </c>
      <c r="C803" s="285" t="s">
        <v>575</v>
      </c>
      <c r="D803" s="289"/>
      <c r="E803" s="289"/>
      <c r="F803" s="289"/>
      <c r="G803" s="289"/>
      <c r="H803" s="289"/>
      <c r="I803" s="289"/>
      <c r="J803" s="289"/>
      <c r="K803" s="289"/>
      <c r="L803" s="289"/>
      <c r="M803" s="289"/>
      <c r="N803" s="289">
        <f>N802</f>
        <v>12</v>
      </c>
      <c r="O803" s="289"/>
      <c r="P803" s="289"/>
      <c r="Q803" s="289"/>
      <c r="R803" s="289"/>
      <c r="S803" s="289"/>
      <c r="T803" s="289"/>
      <c r="U803" s="289"/>
      <c r="V803" s="289"/>
      <c r="W803" s="289"/>
      <c r="X803" s="289"/>
      <c r="Y803" s="405">
        <f>Y802</f>
        <v>0</v>
      </c>
      <c r="Z803" s="405">
        <f t="shared" ref="Z803:AB803" si="425">Z802</f>
        <v>0</v>
      </c>
      <c r="AA803" s="405">
        <f t="shared" si="425"/>
        <v>0</v>
      </c>
      <c r="AB803" s="405">
        <f t="shared" si="425"/>
        <v>0</v>
      </c>
      <c r="AC803" s="291"/>
    </row>
    <row r="804" spans="1:29" ht="15.5" hidden="1" outlineLevel="1">
      <c r="A804" s="525"/>
      <c r="B804" s="309"/>
      <c r="C804" s="299"/>
      <c r="D804" s="285"/>
      <c r="E804" s="285"/>
      <c r="F804" s="285"/>
      <c r="G804" s="285"/>
      <c r="H804" s="285"/>
      <c r="I804" s="285"/>
      <c r="J804" s="285"/>
      <c r="K804" s="285"/>
      <c r="L804" s="285"/>
      <c r="M804" s="285"/>
      <c r="N804" s="285"/>
      <c r="O804" s="285"/>
      <c r="P804" s="285"/>
      <c r="Q804" s="285"/>
      <c r="R804" s="285"/>
      <c r="S804" s="285"/>
      <c r="T804" s="285"/>
      <c r="U804" s="285"/>
      <c r="V804" s="285"/>
      <c r="W804" s="285"/>
      <c r="X804" s="285"/>
      <c r="Y804" s="406"/>
      <c r="Z804" s="415"/>
      <c r="AA804" s="415"/>
      <c r="AB804" s="415"/>
      <c r="AC804" s="300"/>
    </row>
    <row r="805" spans="1:29" ht="62" hidden="1" outlineLevel="1">
      <c r="A805" s="525">
        <v>12</v>
      </c>
      <c r="B805" s="422" t="s">
        <v>104</v>
      </c>
      <c r="C805" s="285" t="s">
        <v>582</v>
      </c>
      <c r="D805" s="289"/>
      <c r="E805" s="289"/>
      <c r="F805" s="289"/>
      <c r="G805" s="289"/>
      <c r="H805" s="289"/>
      <c r="I805" s="289"/>
      <c r="J805" s="289"/>
      <c r="K805" s="289"/>
      <c r="L805" s="289"/>
      <c r="M805" s="289"/>
      <c r="N805" s="289">
        <v>12</v>
      </c>
      <c r="O805" s="289"/>
      <c r="P805" s="289"/>
      <c r="Q805" s="289"/>
      <c r="R805" s="289"/>
      <c r="S805" s="289"/>
      <c r="T805" s="289"/>
      <c r="U805" s="289"/>
      <c r="V805" s="289"/>
      <c r="W805" s="289"/>
      <c r="X805" s="289"/>
      <c r="Y805" s="404"/>
      <c r="Z805" s="404"/>
      <c r="AA805" s="404"/>
      <c r="AB805" s="404"/>
      <c r="AC805" s="290">
        <f>SUM(Y805:AB805)</f>
        <v>0</v>
      </c>
    </row>
    <row r="806" spans="1:29" ht="15.5" hidden="1" outlineLevel="1">
      <c r="A806" s="525"/>
      <c r="B806" s="288" t="s">
        <v>340</v>
      </c>
      <c r="C806" s="285" t="s">
        <v>575</v>
      </c>
      <c r="D806" s="289"/>
      <c r="E806" s="289"/>
      <c r="F806" s="289"/>
      <c r="G806" s="289"/>
      <c r="H806" s="289"/>
      <c r="I806" s="289"/>
      <c r="J806" s="289"/>
      <c r="K806" s="289"/>
      <c r="L806" s="289"/>
      <c r="M806" s="289"/>
      <c r="N806" s="289">
        <f>N805</f>
        <v>12</v>
      </c>
      <c r="O806" s="289"/>
      <c r="P806" s="289"/>
      <c r="Q806" s="289"/>
      <c r="R806" s="289"/>
      <c r="S806" s="289"/>
      <c r="T806" s="289"/>
      <c r="U806" s="289"/>
      <c r="V806" s="289"/>
      <c r="W806" s="289"/>
      <c r="X806" s="289"/>
      <c r="Y806" s="405">
        <f>Y805</f>
        <v>0</v>
      </c>
      <c r="Z806" s="405">
        <f t="shared" ref="Z806:AB806" si="426">Z805</f>
        <v>0</v>
      </c>
      <c r="AA806" s="405">
        <f t="shared" si="426"/>
        <v>0</v>
      </c>
      <c r="AB806" s="405">
        <f t="shared" si="426"/>
        <v>0</v>
      </c>
      <c r="AC806" s="291"/>
    </row>
    <row r="807" spans="1:29" ht="15.5" hidden="1" outlineLevel="1">
      <c r="A807" s="525"/>
      <c r="B807" s="309"/>
      <c r="C807" s="299"/>
      <c r="D807" s="285"/>
      <c r="E807" s="285"/>
      <c r="F807" s="285"/>
      <c r="G807" s="285"/>
      <c r="H807" s="285"/>
      <c r="I807" s="285"/>
      <c r="J807" s="285"/>
      <c r="K807" s="285"/>
      <c r="L807" s="285"/>
      <c r="M807" s="285"/>
      <c r="N807" s="285"/>
      <c r="O807" s="285"/>
      <c r="P807" s="285"/>
      <c r="Q807" s="285"/>
      <c r="R807" s="285"/>
      <c r="S807" s="285"/>
      <c r="T807" s="285"/>
      <c r="U807" s="285"/>
      <c r="V807" s="285"/>
      <c r="W807" s="285"/>
      <c r="X807" s="285"/>
      <c r="Y807" s="416"/>
      <c r="Z807" s="416"/>
      <c r="AA807" s="406"/>
      <c r="AB807" s="406"/>
      <c r="AC807" s="300"/>
    </row>
    <row r="808" spans="1:29" ht="46.5" hidden="1" outlineLevel="1">
      <c r="A808" s="525">
        <v>13</v>
      </c>
      <c r="B808" s="422" t="s">
        <v>105</v>
      </c>
      <c r="C808" s="285" t="s">
        <v>582</v>
      </c>
      <c r="D808" s="289"/>
      <c r="E808" s="289"/>
      <c r="F808" s="289"/>
      <c r="G808" s="289"/>
      <c r="H808" s="289"/>
      <c r="I808" s="289"/>
      <c r="J808" s="289"/>
      <c r="K808" s="289"/>
      <c r="L808" s="289"/>
      <c r="M808" s="289"/>
      <c r="N808" s="289">
        <v>12</v>
      </c>
      <c r="O808" s="289"/>
      <c r="P808" s="289"/>
      <c r="Q808" s="289"/>
      <c r="R808" s="289"/>
      <c r="S808" s="289"/>
      <c r="T808" s="289"/>
      <c r="U808" s="289"/>
      <c r="V808" s="289"/>
      <c r="W808" s="289"/>
      <c r="X808" s="289"/>
      <c r="Y808" s="404"/>
      <c r="Z808" s="404"/>
      <c r="AA808" s="761">
        <v>1</v>
      </c>
      <c r="AB808" s="404"/>
      <c r="AC808" s="290">
        <f>SUM(Y808:AB808)</f>
        <v>1</v>
      </c>
    </row>
    <row r="809" spans="1:29" ht="15.5" hidden="1" outlineLevel="1">
      <c r="A809" s="525"/>
      <c r="B809" s="288" t="s">
        <v>340</v>
      </c>
      <c r="C809" s="285" t="s">
        <v>575</v>
      </c>
      <c r="D809" s="289"/>
      <c r="E809" s="289"/>
      <c r="F809" s="289"/>
      <c r="G809" s="289"/>
      <c r="H809" s="289"/>
      <c r="I809" s="289"/>
      <c r="J809" s="289"/>
      <c r="K809" s="289"/>
      <c r="L809" s="289"/>
      <c r="M809" s="289"/>
      <c r="N809" s="289">
        <f>N808</f>
        <v>12</v>
      </c>
      <c r="O809" s="289"/>
      <c r="P809" s="289"/>
      <c r="Q809" s="289"/>
      <c r="R809" s="289"/>
      <c r="S809" s="289"/>
      <c r="T809" s="289"/>
      <c r="U809" s="289"/>
      <c r="V809" s="289"/>
      <c r="W809" s="289"/>
      <c r="X809" s="289"/>
      <c r="Y809" s="405">
        <f>Y808</f>
        <v>0</v>
      </c>
      <c r="Z809" s="405">
        <f t="shared" ref="Z809:AB809" si="427">Z808</f>
        <v>0</v>
      </c>
      <c r="AA809" s="405">
        <f t="shared" si="427"/>
        <v>1</v>
      </c>
      <c r="AB809" s="405">
        <f t="shared" si="427"/>
        <v>0</v>
      </c>
      <c r="AC809" s="300"/>
    </row>
    <row r="810" spans="1:29" ht="15.5" hidden="1" outlineLevel="1">
      <c r="A810" s="525"/>
      <c r="B810" s="309"/>
      <c r="C810" s="299"/>
      <c r="D810" s="285"/>
      <c r="E810" s="285"/>
      <c r="F810" s="285"/>
      <c r="G810" s="285"/>
      <c r="H810" s="285"/>
      <c r="I810" s="285"/>
      <c r="J810" s="285"/>
      <c r="K810" s="285"/>
      <c r="L810" s="285"/>
      <c r="M810" s="285"/>
      <c r="N810" s="285"/>
      <c r="O810" s="285"/>
      <c r="P810" s="285"/>
      <c r="Q810" s="285"/>
      <c r="R810" s="285"/>
      <c r="S810" s="285"/>
      <c r="T810" s="285"/>
      <c r="U810" s="285"/>
      <c r="V810" s="285"/>
      <c r="W810" s="285"/>
      <c r="X810" s="285"/>
      <c r="Y810" s="406"/>
      <c r="Z810" s="406"/>
      <c r="AA810" s="406"/>
      <c r="AB810" s="406"/>
      <c r="AC810" s="300"/>
    </row>
    <row r="811" spans="1:29" ht="15.5" hidden="1" outlineLevel="1">
      <c r="A811" s="525"/>
      <c r="B811" s="282" t="s">
        <v>106</v>
      </c>
      <c r="C811" s="283"/>
      <c r="D811" s="284"/>
      <c r="E811" s="284"/>
      <c r="F811" s="284"/>
      <c r="G811" s="284"/>
      <c r="H811" s="284"/>
      <c r="I811" s="284"/>
      <c r="J811" s="284"/>
      <c r="K811" s="284"/>
      <c r="L811" s="284"/>
      <c r="M811" s="284"/>
      <c r="N811" s="284"/>
      <c r="O811" s="284"/>
      <c r="P811" s="283"/>
      <c r="Q811" s="283"/>
      <c r="R811" s="283"/>
      <c r="S811" s="283"/>
      <c r="T811" s="283"/>
      <c r="U811" s="283"/>
      <c r="V811" s="283"/>
      <c r="W811" s="283"/>
      <c r="X811" s="283"/>
      <c r="Y811" s="408"/>
      <c r="Z811" s="408"/>
      <c r="AA811" s="408"/>
      <c r="AB811" s="408"/>
      <c r="AC811" s="286"/>
    </row>
    <row r="812" spans="1:29" ht="15.5" hidden="1" outlineLevel="1">
      <c r="A812" s="525">
        <v>14</v>
      </c>
      <c r="B812" s="309" t="s">
        <v>107</v>
      </c>
      <c r="C812" s="285" t="s">
        <v>582</v>
      </c>
      <c r="D812" s="289"/>
      <c r="E812" s="289"/>
      <c r="F812" s="289"/>
      <c r="G812" s="289"/>
      <c r="H812" s="289"/>
      <c r="I812" s="289"/>
      <c r="J812" s="289"/>
      <c r="K812" s="289"/>
      <c r="L812" s="289"/>
      <c r="M812" s="289"/>
      <c r="N812" s="289">
        <v>12</v>
      </c>
      <c r="O812" s="289"/>
      <c r="P812" s="289"/>
      <c r="Q812" s="289"/>
      <c r="R812" s="289"/>
      <c r="S812" s="289"/>
      <c r="T812" s="289"/>
      <c r="U812" s="289"/>
      <c r="V812" s="289"/>
      <c r="W812" s="289"/>
      <c r="X812" s="289"/>
      <c r="Y812" s="404"/>
      <c r="Z812" s="404"/>
      <c r="AA812" s="404"/>
      <c r="AB812" s="404"/>
      <c r="AC812" s="290">
        <f>SUM(Y812:AB812)</f>
        <v>0</v>
      </c>
    </row>
    <row r="813" spans="1:29" ht="15.5" hidden="1" outlineLevel="1">
      <c r="A813" s="525"/>
      <c r="B813" s="288" t="s">
        <v>340</v>
      </c>
      <c r="C813" s="285" t="s">
        <v>575</v>
      </c>
      <c r="D813" s="289"/>
      <c r="E813" s="289"/>
      <c r="F813" s="289"/>
      <c r="G813" s="289"/>
      <c r="H813" s="289"/>
      <c r="I813" s="289"/>
      <c r="J813" s="289"/>
      <c r="K813" s="289"/>
      <c r="L813" s="289"/>
      <c r="M813" s="289"/>
      <c r="N813" s="289">
        <f>N812</f>
        <v>12</v>
      </c>
      <c r="O813" s="289"/>
      <c r="P813" s="289"/>
      <c r="Q813" s="289"/>
      <c r="R813" s="289"/>
      <c r="S813" s="289"/>
      <c r="T813" s="289"/>
      <c r="U813" s="289"/>
      <c r="V813" s="289"/>
      <c r="W813" s="289"/>
      <c r="X813" s="289"/>
      <c r="Y813" s="405">
        <f>Y812</f>
        <v>0</v>
      </c>
      <c r="Z813" s="405">
        <f t="shared" ref="Z813:AB813" si="428">Z812</f>
        <v>0</v>
      </c>
      <c r="AA813" s="405">
        <f t="shared" si="428"/>
        <v>0</v>
      </c>
      <c r="AB813" s="405">
        <f t="shared" si="428"/>
        <v>0</v>
      </c>
      <c r="AC813" s="291"/>
    </row>
    <row r="814" spans="1:29" ht="15.5" hidden="1" outlineLevel="1">
      <c r="A814" s="525"/>
      <c r="B814" s="309"/>
      <c r="C814" s="299"/>
      <c r="D814" s="285"/>
      <c r="E814" s="285"/>
      <c r="F814" s="285"/>
      <c r="G814" s="285"/>
      <c r="H814" s="285"/>
      <c r="I814" s="285"/>
      <c r="J814" s="285"/>
      <c r="K814" s="285"/>
      <c r="L814" s="285"/>
      <c r="M814" s="285"/>
      <c r="N814" s="462"/>
      <c r="O814" s="285"/>
      <c r="P814" s="285"/>
      <c r="Q814" s="285"/>
      <c r="R814" s="285"/>
      <c r="S814" s="285"/>
      <c r="T814" s="285"/>
      <c r="U814" s="285"/>
      <c r="V814" s="285"/>
      <c r="W814" s="285"/>
      <c r="X814" s="285"/>
      <c r="Y814" s="406"/>
      <c r="Z814" s="406"/>
      <c r="AA814" s="406"/>
      <c r="AB814" s="406"/>
      <c r="AC814" s="300"/>
    </row>
    <row r="815" spans="1:29" s="303" customFormat="1" ht="15.5" hidden="1" outlineLevel="1">
      <c r="A815" s="525"/>
      <c r="B815" s="282" t="s">
        <v>488</v>
      </c>
      <c r="C815" s="285"/>
      <c r="D815" s="285"/>
      <c r="E815" s="285"/>
      <c r="F815" s="285"/>
      <c r="G815" s="285"/>
      <c r="H815" s="285"/>
      <c r="I815" s="285"/>
      <c r="J815" s="285"/>
      <c r="K815" s="285"/>
      <c r="L815" s="285"/>
      <c r="M815" s="285"/>
      <c r="N815" s="285"/>
      <c r="O815" s="285"/>
      <c r="P815" s="285"/>
      <c r="Q815" s="285"/>
      <c r="R815" s="285"/>
      <c r="S815" s="285"/>
      <c r="T815" s="285"/>
      <c r="U815" s="285"/>
      <c r="V815" s="285"/>
      <c r="W815" s="285"/>
      <c r="X815" s="285"/>
      <c r="Y815" s="406"/>
      <c r="Z815" s="406"/>
      <c r="AA815" s="406"/>
      <c r="AB815" s="406"/>
      <c r="AC815" s="510"/>
    </row>
    <row r="816" spans="1:29" ht="15.5" hidden="1" outlineLevel="1">
      <c r="A816" s="525">
        <v>15</v>
      </c>
      <c r="B816" s="288" t="s">
        <v>493</v>
      </c>
      <c r="C816" s="285" t="s">
        <v>582</v>
      </c>
      <c r="D816" s="289"/>
      <c r="E816" s="289"/>
      <c r="F816" s="289"/>
      <c r="G816" s="289"/>
      <c r="H816" s="289"/>
      <c r="I816" s="289"/>
      <c r="J816" s="289"/>
      <c r="K816" s="289"/>
      <c r="L816" s="289"/>
      <c r="M816" s="289"/>
      <c r="N816" s="289">
        <v>0</v>
      </c>
      <c r="O816" s="289"/>
      <c r="P816" s="289"/>
      <c r="Q816" s="289"/>
      <c r="R816" s="289"/>
      <c r="S816" s="289"/>
      <c r="T816" s="289"/>
      <c r="U816" s="289"/>
      <c r="V816" s="289"/>
      <c r="W816" s="289"/>
      <c r="X816" s="289"/>
      <c r="Y816" s="404"/>
      <c r="Z816" s="404"/>
      <c r="AA816" s="404"/>
      <c r="AB816" s="404"/>
      <c r="AC816" s="290">
        <f>SUM(Y816:AB816)</f>
        <v>0</v>
      </c>
    </row>
    <row r="817" spans="1:29" ht="15.5" hidden="1" outlineLevel="1">
      <c r="A817" s="525"/>
      <c r="B817" s="288" t="s">
        <v>340</v>
      </c>
      <c r="C817" s="285" t="s">
        <v>575</v>
      </c>
      <c r="D817" s="289"/>
      <c r="E817" s="289"/>
      <c r="F817" s="289"/>
      <c r="G817" s="289"/>
      <c r="H817" s="289"/>
      <c r="I817" s="289"/>
      <c r="J817" s="289"/>
      <c r="K817" s="289"/>
      <c r="L817" s="289"/>
      <c r="M817" s="289"/>
      <c r="N817" s="289">
        <f>N816</f>
        <v>0</v>
      </c>
      <c r="O817" s="289"/>
      <c r="P817" s="289"/>
      <c r="Q817" s="289"/>
      <c r="R817" s="289"/>
      <c r="S817" s="289"/>
      <c r="T817" s="289"/>
      <c r="U817" s="289"/>
      <c r="V817" s="289"/>
      <c r="W817" s="289"/>
      <c r="X817" s="289"/>
      <c r="Y817" s="405">
        <f>Y816</f>
        <v>0</v>
      </c>
      <c r="Z817" s="405">
        <f t="shared" ref="Z817:AB817" si="429">Z816</f>
        <v>0</v>
      </c>
      <c r="AA817" s="405">
        <f t="shared" si="429"/>
        <v>0</v>
      </c>
      <c r="AB817" s="405">
        <f t="shared" si="429"/>
        <v>0</v>
      </c>
      <c r="AC817" s="291"/>
    </row>
    <row r="818" spans="1:29" ht="15.5" hidden="1" outlineLevel="1">
      <c r="A818" s="525"/>
      <c r="B818" s="309"/>
      <c r="C818" s="299"/>
      <c r="D818" s="285"/>
      <c r="E818" s="285"/>
      <c r="F818" s="285"/>
      <c r="G818" s="285"/>
      <c r="H818" s="285"/>
      <c r="I818" s="285"/>
      <c r="J818" s="285"/>
      <c r="K818" s="285"/>
      <c r="L818" s="285"/>
      <c r="M818" s="285"/>
      <c r="N818" s="285"/>
      <c r="O818" s="285"/>
      <c r="P818" s="285"/>
      <c r="Q818" s="285"/>
      <c r="R818" s="285"/>
      <c r="S818" s="285"/>
      <c r="T818" s="285"/>
      <c r="U818" s="285"/>
      <c r="V818" s="285"/>
      <c r="W818" s="285"/>
      <c r="X818" s="285"/>
      <c r="Y818" s="406"/>
      <c r="Z818" s="406"/>
      <c r="AA818" s="406"/>
      <c r="AB818" s="406"/>
      <c r="AC818" s="300"/>
    </row>
    <row r="819" spans="1:29" s="277" customFormat="1" ht="15.5" hidden="1" outlineLevel="1">
      <c r="A819" s="525">
        <v>16</v>
      </c>
      <c r="B819" s="318" t="s">
        <v>489</v>
      </c>
      <c r="C819" s="285" t="s">
        <v>582</v>
      </c>
      <c r="D819" s="289"/>
      <c r="E819" s="289"/>
      <c r="F819" s="289"/>
      <c r="G819" s="289"/>
      <c r="H819" s="289"/>
      <c r="I819" s="289"/>
      <c r="J819" s="289"/>
      <c r="K819" s="289"/>
      <c r="L819" s="289"/>
      <c r="M819" s="289"/>
      <c r="N819" s="289">
        <v>0</v>
      </c>
      <c r="O819" s="289"/>
      <c r="P819" s="289"/>
      <c r="Q819" s="289"/>
      <c r="R819" s="289"/>
      <c r="S819" s="289"/>
      <c r="T819" s="289"/>
      <c r="U819" s="289"/>
      <c r="V819" s="289"/>
      <c r="W819" s="289"/>
      <c r="X819" s="289"/>
      <c r="Y819" s="404"/>
      <c r="Z819" s="404"/>
      <c r="AA819" s="404"/>
      <c r="AB819" s="404"/>
      <c r="AC819" s="290">
        <f>SUM(Y819:AB819)</f>
        <v>0</v>
      </c>
    </row>
    <row r="820" spans="1:29" s="277" customFormat="1" ht="15.5" hidden="1" outlineLevel="1">
      <c r="A820" s="525"/>
      <c r="B820" s="288" t="s">
        <v>340</v>
      </c>
      <c r="C820" s="285" t="s">
        <v>575</v>
      </c>
      <c r="D820" s="289"/>
      <c r="E820" s="289"/>
      <c r="F820" s="289"/>
      <c r="G820" s="289"/>
      <c r="H820" s="289"/>
      <c r="I820" s="289"/>
      <c r="J820" s="289"/>
      <c r="K820" s="289"/>
      <c r="L820" s="289"/>
      <c r="M820" s="289"/>
      <c r="N820" s="289">
        <f>N819</f>
        <v>0</v>
      </c>
      <c r="O820" s="289"/>
      <c r="P820" s="289"/>
      <c r="Q820" s="289"/>
      <c r="R820" s="289"/>
      <c r="S820" s="289"/>
      <c r="T820" s="289"/>
      <c r="U820" s="289"/>
      <c r="V820" s="289"/>
      <c r="W820" s="289"/>
      <c r="X820" s="289"/>
      <c r="Y820" s="405">
        <f>Y819</f>
        <v>0</v>
      </c>
      <c r="Z820" s="405">
        <f t="shared" ref="Z820:AB820" si="430">Z819</f>
        <v>0</v>
      </c>
      <c r="AA820" s="405">
        <f t="shared" si="430"/>
        <v>0</v>
      </c>
      <c r="AB820" s="405">
        <f t="shared" si="430"/>
        <v>0</v>
      </c>
      <c r="AC820" s="291"/>
    </row>
    <row r="821" spans="1:29" s="277" customFormat="1" ht="15.5" hidden="1" outlineLevel="1">
      <c r="A821" s="525"/>
      <c r="B821" s="318"/>
      <c r="C821" s="285"/>
      <c r="D821" s="285"/>
      <c r="E821" s="285"/>
      <c r="F821" s="285"/>
      <c r="G821" s="285"/>
      <c r="H821" s="285"/>
      <c r="I821" s="285"/>
      <c r="J821" s="285"/>
      <c r="K821" s="285"/>
      <c r="L821" s="285"/>
      <c r="M821" s="285"/>
      <c r="N821" s="285"/>
      <c r="O821" s="285"/>
      <c r="P821" s="285"/>
      <c r="Q821" s="285"/>
      <c r="R821" s="285"/>
      <c r="S821" s="285"/>
      <c r="T821" s="285"/>
      <c r="U821" s="285"/>
      <c r="V821" s="285"/>
      <c r="W821" s="285"/>
      <c r="X821" s="285"/>
      <c r="Y821" s="406"/>
      <c r="Z821" s="406"/>
      <c r="AA821" s="406"/>
      <c r="AB821" s="406"/>
      <c r="AC821" s="307"/>
    </row>
    <row r="822" spans="1:29" ht="15.5" hidden="1" outlineLevel="1">
      <c r="A822" s="525"/>
      <c r="B822" s="512" t="s">
        <v>494</v>
      </c>
      <c r="C822" s="314"/>
      <c r="D822" s="284"/>
      <c r="E822" s="283"/>
      <c r="F822" s="283"/>
      <c r="G822" s="283"/>
      <c r="H822" s="283"/>
      <c r="I822" s="283"/>
      <c r="J822" s="283"/>
      <c r="K822" s="283"/>
      <c r="L822" s="283"/>
      <c r="M822" s="283"/>
      <c r="N822" s="284"/>
      <c r="O822" s="283"/>
      <c r="P822" s="283"/>
      <c r="Q822" s="283"/>
      <c r="R822" s="283"/>
      <c r="S822" s="283"/>
      <c r="T822" s="283"/>
      <c r="U822" s="283"/>
      <c r="V822" s="283"/>
      <c r="W822" s="283"/>
      <c r="X822" s="283"/>
      <c r="Y822" s="408"/>
      <c r="Z822" s="408"/>
      <c r="AA822" s="408"/>
      <c r="AB822" s="408"/>
      <c r="AC822" s="286"/>
    </row>
    <row r="823" spans="1:29" ht="31" hidden="1" outlineLevel="1">
      <c r="A823" s="525">
        <v>17</v>
      </c>
      <c r="B823" s="422" t="s">
        <v>111</v>
      </c>
      <c r="C823" s="285" t="s">
        <v>582</v>
      </c>
      <c r="D823" s="289"/>
      <c r="E823" s="289"/>
      <c r="F823" s="289"/>
      <c r="G823" s="289"/>
      <c r="H823" s="289"/>
      <c r="I823" s="289"/>
      <c r="J823" s="289"/>
      <c r="K823" s="289"/>
      <c r="L823" s="289"/>
      <c r="M823" s="289"/>
      <c r="N823" s="289">
        <v>12</v>
      </c>
      <c r="O823" s="289"/>
      <c r="P823" s="289"/>
      <c r="Q823" s="289"/>
      <c r="R823" s="289"/>
      <c r="S823" s="289"/>
      <c r="T823" s="289"/>
      <c r="U823" s="289"/>
      <c r="V823" s="289"/>
      <c r="W823" s="289"/>
      <c r="X823" s="289"/>
      <c r="Y823" s="420"/>
      <c r="Z823" s="404"/>
      <c r="AA823" s="404"/>
      <c r="AB823" s="404"/>
      <c r="AC823" s="290">
        <f>SUM(Y823:AB823)</f>
        <v>0</v>
      </c>
    </row>
    <row r="824" spans="1:29" ht="15.5" hidden="1" outlineLevel="1">
      <c r="A824" s="525"/>
      <c r="B824" s="288" t="s">
        <v>340</v>
      </c>
      <c r="C824" s="285" t="s">
        <v>575</v>
      </c>
      <c r="D824" s="289"/>
      <c r="E824" s="289"/>
      <c r="F824" s="289"/>
      <c r="G824" s="289"/>
      <c r="H824" s="289"/>
      <c r="I824" s="289"/>
      <c r="J824" s="289"/>
      <c r="K824" s="289"/>
      <c r="L824" s="289"/>
      <c r="M824" s="289"/>
      <c r="N824" s="289">
        <f>N823</f>
        <v>12</v>
      </c>
      <c r="O824" s="289"/>
      <c r="P824" s="289"/>
      <c r="Q824" s="289"/>
      <c r="R824" s="289"/>
      <c r="S824" s="289"/>
      <c r="T824" s="289"/>
      <c r="U824" s="289"/>
      <c r="V824" s="289"/>
      <c r="W824" s="289"/>
      <c r="X824" s="289"/>
      <c r="Y824" s="405">
        <f>Y823</f>
        <v>0</v>
      </c>
      <c r="Z824" s="405">
        <f t="shared" ref="Z824:AB824" si="431">Z823</f>
        <v>0</v>
      </c>
      <c r="AA824" s="405">
        <f t="shared" si="431"/>
        <v>0</v>
      </c>
      <c r="AB824" s="405">
        <f t="shared" si="431"/>
        <v>0</v>
      </c>
      <c r="AC824" s="300"/>
    </row>
    <row r="825" spans="1:29" ht="15.5" hidden="1" outlineLevel="1">
      <c r="A825" s="525"/>
      <c r="B825" s="288"/>
      <c r="C825" s="285"/>
      <c r="D825" s="285"/>
      <c r="E825" s="285"/>
      <c r="F825" s="285"/>
      <c r="G825" s="285"/>
      <c r="H825" s="285"/>
      <c r="I825" s="285"/>
      <c r="J825" s="285"/>
      <c r="K825" s="285"/>
      <c r="L825" s="285"/>
      <c r="M825" s="285"/>
      <c r="N825" s="285"/>
      <c r="O825" s="285"/>
      <c r="P825" s="285"/>
      <c r="Q825" s="285"/>
      <c r="R825" s="285"/>
      <c r="S825" s="285"/>
      <c r="T825" s="285"/>
      <c r="U825" s="285"/>
      <c r="V825" s="285"/>
      <c r="W825" s="285"/>
      <c r="X825" s="285"/>
      <c r="Y825" s="416"/>
      <c r="Z825" s="419"/>
      <c r="AA825" s="419"/>
      <c r="AB825" s="419"/>
      <c r="AC825" s="300"/>
    </row>
    <row r="826" spans="1:29" ht="15.5" hidden="1" outlineLevel="1">
      <c r="A826" s="525">
        <v>18</v>
      </c>
      <c r="B826" s="422" t="s">
        <v>108</v>
      </c>
      <c r="C826" s="285" t="s">
        <v>582</v>
      </c>
      <c r="D826" s="289"/>
      <c r="E826" s="289"/>
      <c r="F826" s="289"/>
      <c r="G826" s="289"/>
      <c r="H826" s="289"/>
      <c r="I826" s="289"/>
      <c r="J826" s="289"/>
      <c r="K826" s="289"/>
      <c r="L826" s="289"/>
      <c r="M826" s="289"/>
      <c r="N826" s="289">
        <v>12</v>
      </c>
      <c r="O826" s="289"/>
      <c r="P826" s="289"/>
      <c r="Q826" s="289"/>
      <c r="R826" s="289"/>
      <c r="S826" s="289"/>
      <c r="T826" s="289"/>
      <c r="U826" s="289"/>
      <c r="V826" s="289"/>
      <c r="W826" s="289"/>
      <c r="X826" s="289"/>
      <c r="Y826" s="420"/>
      <c r="Z826" s="404"/>
      <c r="AA826" s="404"/>
      <c r="AB826" s="404"/>
      <c r="AC826" s="290">
        <f>SUM(Y826:AB826)</f>
        <v>0</v>
      </c>
    </row>
    <row r="827" spans="1:29" ht="15.5" hidden="1" outlineLevel="1">
      <c r="A827" s="525"/>
      <c r="B827" s="288" t="s">
        <v>340</v>
      </c>
      <c r="C827" s="285" t="s">
        <v>575</v>
      </c>
      <c r="D827" s="289"/>
      <c r="E827" s="289"/>
      <c r="F827" s="289"/>
      <c r="G827" s="289"/>
      <c r="H827" s="289"/>
      <c r="I827" s="289"/>
      <c r="J827" s="289"/>
      <c r="K827" s="289"/>
      <c r="L827" s="289"/>
      <c r="M827" s="289"/>
      <c r="N827" s="289">
        <f>N826</f>
        <v>12</v>
      </c>
      <c r="O827" s="289"/>
      <c r="P827" s="289"/>
      <c r="Q827" s="289"/>
      <c r="R827" s="289"/>
      <c r="S827" s="289"/>
      <c r="T827" s="289"/>
      <c r="U827" s="289"/>
      <c r="V827" s="289"/>
      <c r="W827" s="289"/>
      <c r="X827" s="289"/>
      <c r="Y827" s="405">
        <f>Y826</f>
        <v>0</v>
      </c>
      <c r="Z827" s="405">
        <f t="shared" ref="Z827:AB827" si="432">Z826</f>
        <v>0</v>
      </c>
      <c r="AA827" s="405">
        <f t="shared" si="432"/>
        <v>0</v>
      </c>
      <c r="AB827" s="405">
        <f t="shared" si="432"/>
        <v>0</v>
      </c>
      <c r="AC827" s="300"/>
    </row>
    <row r="828" spans="1:29" ht="15.5" hidden="1" outlineLevel="1">
      <c r="A828" s="525"/>
      <c r="B828" s="316"/>
      <c r="C828" s="285"/>
      <c r="D828" s="285"/>
      <c r="E828" s="285"/>
      <c r="F828" s="285"/>
      <c r="G828" s="285"/>
      <c r="H828" s="285"/>
      <c r="I828" s="285"/>
      <c r="J828" s="285"/>
      <c r="K828" s="285"/>
      <c r="L828" s="285"/>
      <c r="M828" s="285"/>
      <c r="N828" s="285"/>
      <c r="O828" s="285"/>
      <c r="P828" s="285"/>
      <c r="Q828" s="285"/>
      <c r="R828" s="285"/>
      <c r="S828" s="285"/>
      <c r="T828" s="285"/>
      <c r="U828" s="285"/>
      <c r="V828" s="285"/>
      <c r="W828" s="285"/>
      <c r="X828" s="285"/>
      <c r="Y828" s="417"/>
      <c r="Z828" s="418"/>
      <c r="AA828" s="418"/>
      <c r="AB828" s="418"/>
      <c r="AC828" s="291"/>
    </row>
    <row r="829" spans="1:29" ht="15.5" hidden="1" outlineLevel="1">
      <c r="A829" s="525">
        <v>19</v>
      </c>
      <c r="B829" s="422" t="s">
        <v>110</v>
      </c>
      <c r="C829" s="285" t="s">
        <v>582</v>
      </c>
      <c r="D829" s="289"/>
      <c r="E829" s="289"/>
      <c r="F829" s="289"/>
      <c r="G829" s="289"/>
      <c r="H829" s="289"/>
      <c r="I829" s="289"/>
      <c r="J829" s="289"/>
      <c r="K829" s="289"/>
      <c r="L829" s="289"/>
      <c r="M829" s="289"/>
      <c r="N829" s="289">
        <v>12</v>
      </c>
      <c r="O829" s="289"/>
      <c r="P829" s="289"/>
      <c r="Q829" s="289"/>
      <c r="R829" s="289"/>
      <c r="S829" s="289"/>
      <c r="T829" s="289"/>
      <c r="U829" s="289"/>
      <c r="V829" s="289"/>
      <c r="W829" s="289"/>
      <c r="X829" s="289"/>
      <c r="Y829" s="420"/>
      <c r="Z829" s="404"/>
      <c r="AA829" s="404"/>
      <c r="AB829" s="404"/>
      <c r="AC829" s="290">
        <f>SUM(Y829:AB829)</f>
        <v>0</v>
      </c>
    </row>
    <row r="830" spans="1:29" ht="15.5" hidden="1" outlineLevel="1">
      <c r="A830" s="525"/>
      <c r="B830" s="288" t="s">
        <v>340</v>
      </c>
      <c r="C830" s="285" t="s">
        <v>575</v>
      </c>
      <c r="D830" s="289"/>
      <c r="E830" s="289"/>
      <c r="F830" s="289"/>
      <c r="G830" s="289"/>
      <c r="H830" s="289"/>
      <c r="I830" s="289"/>
      <c r="J830" s="289"/>
      <c r="K830" s="289"/>
      <c r="L830" s="289"/>
      <c r="M830" s="289"/>
      <c r="N830" s="289">
        <f>N829</f>
        <v>12</v>
      </c>
      <c r="O830" s="289"/>
      <c r="P830" s="289"/>
      <c r="Q830" s="289"/>
      <c r="R830" s="289"/>
      <c r="S830" s="289"/>
      <c r="T830" s="289"/>
      <c r="U830" s="289"/>
      <c r="V830" s="289"/>
      <c r="W830" s="289"/>
      <c r="X830" s="289"/>
      <c r="Y830" s="405">
        <f>Y829</f>
        <v>0</v>
      </c>
      <c r="Z830" s="405">
        <f t="shared" ref="Z830:AB830" si="433">Z829</f>
        <v>0</v>
      </c>
      <c r="AA830" s="405">
        <f t="shared" si="433"/>
        <v>0</v>
      </c>
      <c r="AB830" s="405">
        <f t="shared" si="433"/>
        <v>0</v>
      </c>
      <c r="AC830" s="291"/>
    </row>
    <row r="831" spans="1:29" ht="15.5" hidden="1" outlineLevel="1">
      <c r="A831" s="525"/>
      <c r="B831" s="316"/>
      <c r="C831" s="285"/>
      <c r="D831" s="285"/>
      <c r="E831" s="285"/>
      <c r="F831" s="285"/>
      <c r="G831" s="285"/>
      <c r="H831" s="285"/>
      <c r="I831" s="285"/>
      <c r="J831" s="285"/>
      <c r="K831" s="285"/>
      <c r="L831" s="285"/>
      <c r="M831" s="285"/>
      <c r="N831" s="285"/>
      <c r="O831" s="285"/>
      <c r="P831" s="285"/>
      <c r="Q831" s="285"/>
      <c r="R831" s="285"/>
      <c r="S831" s="285"/>
      <c r="T831" s="285"/>
      <c r="U831" s="285"/>
      <c r="V831" s="285"/>
      <c r="W831" s="285"/>
      <c r="X831" s="285"/>
      <c r="Y831" s="406"/>
      <c r="Z831" s="406"/>
      <c r="AA831" s="406"/>
      <c r="AB831" s="406"/>
      <c r="AC831" s="300"/>
    </row>
    <row r="832" spans="1:29" ht="15.5" hidden="1" outlineLevel="1">
      <c r="A832" s="525">
        <v>20</v>
      </c>
      <c r="B832" s="422" t="s">
        <v>109</v>
      </c>
      <c r="C832" s="285" t="s">
        <v>582</v>
      </c>
      <c r="D832" s="289"/>
      <c r="E832" s="289"/>
      <c r="F832" s="289"/>
      <c r="G832" s="289"/>
      <c r="H832" s="289"/>
      <c r="I832" s="289"/>
      <c r="J832" s="289"/>
      <c r="K832" s="289"/>
      <c r="L832" s="289"/>
      <c r="M832" s="289"/>
      <c r="N832" s="289">
        <v>12</v>
      </c>
      <c r="O832" s="289"/>
      <c r="P832" s="289"/>
      <c r="Q832" s="289"/>
      <c r="R832" s="289"/>
      <c r="S832" s="289"/>
      <c r="T832" s="289"/>
      <c r="U832" s="289"/>
      <c r="V832" s="289"/>
      <c r="W832" s="289"/>
      <c r="X832" s="289"/>
      <c r="Y832" s="420"/>
      <c r="Z832" s="404"/>
      <c r="AA832" s="404"/>
      <c r="AB832" s="404"/>
      <c r="AC832" s="290">
        <f>SUM(Y832:AB832)</f>
        <v>0</v>
      </c>
    </row>
    <row r="833" spans="1:29" ht="15.5" hidden="1" outlineLevel="1">
      <c r="A833" s="525"/>
      <c r="B833" s="288" t="s">
        <v>340</v>
      </c>
      <c r="C833" s="285" t="s">
        <v>575</v>
      </c>
      <c r="D833" s="289"/>
      <c r="E833" s="289"/>
      <c r="F833" s="289"/>
      <c r="G833" s="289"/>
      <c r="H833" s="289"/>
      <c r="I833" s="289"/>
      <c r="J833" s="289"/>
      <c r="K833" s="289"/>
      <c r="L833" s="289"/>
      <c r="M833" s="289"/>
      <c r="N833" s="289">
        <f>N832</f>
        <v>12</v>
      </c>
      <c r="O833" s="289"/>
      <c r="P833" s="289"/>
      <c r="Q833" s="289"/>
      <c r="R833" s="289"/>
      <c r="S833" s="289"/>
      <c r="T833" s="289"/>
      <c r="U833" s="289"/>
      <c r="V833" s="289"/>
      <c r="W833" s="289"/>
      <c r="X833" s="289"/>
      <c r="Y833" s="405">
        <f>Y832</f>
        <v>0</v>
      </c>
      <c r="Z833" s="405">
        <f t="shared" ref="Z833:AB833" si="434">Z832</f>
        <v>0</v>
      </c>
      <c r="AA833" s="405">
        <f t="shared" si="434"/>
        <v>0</v>
      </c>
      <c r="AB833" s="405">
        <f t="shared" si="434"/>
        <v>0</v>
      </c>
      <c r="AC833" s="300"/>
    </row>
    <row r="834" spans="1:29" ht="15.5" hidden="1" outlineLevel="1">
      <c r="A834" s="525"/>
      <c r="B834" s="317"/>
      <c r="C834" s="294"/>
      <c r="D834" s="285"/>
      <c r="E834" s="285"/>
      <c r="F834" s="285"/>
      <c r="G834" s="285"/>
      <c r="H834" s="285"/>
      <c r="I834" s="285"/>
      <c r="J834" s="285"/>
      <c r="K834" s="285"/>
      <c r="L834" s="285"/>
      <c r="M834" s="285"/>
      <c r="N834" s="294"/>
      <c r="O834" s="285"/>
      <c r="P834" s="285"/>
      <c r="Q834" s="285"/>
      <c r="R834" s="285"/>
      <c r="S834" s="285"/>
      <c r="T834" s="285"/>
      <c r="U834" s="285"/>
      <c r="V834" s="285"/>
      <c r="W834" s="285"/>
      <c r="X834" s="285"/>
      <c r="Y834" s="406"/>
      <c r="Z834" s="406"/>
      <c r="AA834" s="406"/>
      <c r="AB834" s="406"/>
      <c r="AC834" s="300"/>
    </row>
    <row r="835" spans="1:29" ht="15.5" outlineLevel="1">
      <c r="A835" s="525"/>
      <c r="B835" s="511" t="s">
        <v>501</v>
      </c>
      <c r="C835" s="285"/>
      <c r="D835" s="285"/>
      <c r="E835" s="285"/>
      <c r="F835" s="285"/>
      <c r="G835" s="285"/>
      <c r="H835" s="285"/>
      <c r="I835" s="285"/>
      <c r="J835" s="285"/>
      <c r="K835" s="285"/>
      <c r="L835" s="285"/>
      <c r="M835" s="285"/>
      <c r="N835" s="285"/>
      <c r="O835" s="285"/>
      <c r="P835" s="285"/>
      <c r="Q835" s="285"/>
      <c r="R835" s="285"/>
      <c r="S835" s="285"/>
      <c r="T835" s="285"/>
      <c r="U835" s="285"/>
      <c r="V835" s="285"/>
      <c r="W835" s="285"/>
      <c r="X835" s="285"/>
      <c r="Y835" s="416"/>
      <c r="Z835" s="419"/>
      <c r="AA835" s="419"/>
      <c r="AB835" s="419"/>
      <c r="AC835" s="300"/>
    </row>
    <row r="836" spans="1:29" ht="15.5" outlineLevel="1">
      <c r="A836" s="525"/>
      <c r="B836" s="497" t="s">
        <v>497</v>
      </c>
      <c r="C836" s="285"/>
      <c r="D836" s="285"/>
      <c r="E836" s="285"/>
      <c r="F836" s="285"/>
      <c r="G836" s="285"/>
      <c r="H836" s="285"/>
      <c r="I836" s="285"/>
      <c r="J836" s="285"/>
      <c r="K836" s="285"/>
      <c r="L836" s="285"/>
      <c r="M836" s="285"/>
      <c r="N836" s="285"/>
      <c r="O836" s="285"/>
      <c r="P836" s="285"/>
      <c r="Q836" s="285"/>
      <c r="R836" s="285"/>
      <c r="S836" s="285"/>
      <c r="T836" s="285"/>
      <c r="U836" s="285"/>
      <c r="V836" s="285"/>
      <c r="W836" s="285"/>
      <c r="X836" s="285"/>
      <c r="Y836" s="416"/>
      <c r="Z836" s="419"/>
      <c r="AA836" s="419"/>
      <c r="AB836" s="419"/>
      <c r="AC836" s="300"/>
    </row>
    <row r="837" spans="1:29" ht="31" outlineLevel="1">
      <c r="A837" s="525">
        <v>21</v>
      </c>
      <c r="B837" s="422" t="s">
        <v>112</v>
      </c>
      <c r="C837" s="285" t="s">
        <v>582</v>
      </c>
      <c r="D837" s="289"/>
      <c r="E837" s="289"/>
      <c r="F837" s="289"/>
      <c r="G837" s="289"/>
      <c r="H837" s="289"/>
      <c r="I837" s="289"/>
      <c r="J837" s="289"/>
      <c r="K837" s="289"/>
      <c r="L837" s="289"/>
      <c r="M837" s="289"/>
      <c r="N837" s="285"/>
      <c r="O837" s="289"/>
      <c r="P837" s="289"/>
      <c r="Q837" s="289"/>
      <c r="R837" s="289"/>
      <c r="S837" s="289"/>
      <c r="T837" s="289"/>
      <c r="U837" s="289"/>
      <c r="V837" s="289"/>
      <c r="W837" s="289"/>
      <c r="X837" s="289"/>
      <c r="Y837" s="404"/>
      <c r="Z837" s="404"/>
      <c r="AA837" s="404"/>
      <c r="AB837" s="404"/>
      <c r="AC837" s="290">
        <f>SUM(Y837:AB837)</f>
        <v>0</v>
      </c>
    </row>
    <row r="838" spans="1:29" ht="15.5" outlineLevel="1">
      <c r="A838" s="525"/>
      <c r="B838" s="288" t="s">
        <v>340</v>
      </c>
      <c r="C838" s="285" t="s">
        <v>575</v>
      </c>
      <c r="D838" s="289"/>
      <c r="E838" s="289"/>
      <c r="F838" s="289"/>
      <c r="G838" s="289"/>
      <c r="H838" s="289"/>
      <c r="I838" s="289"/>
      <c r="J838" s="289"/>
      <c r="K838" s="289"/>
      <c r="L838" s="289"/>
      <c r="M838" s="289"/>
      <c r="N838" s="285"/>
      <c r="O838" s="289"/>
      <c r="P838" s="289"/>
      <c r="Q838" s="289"/>
      <c r="R838" s="289"/>
      <c r="S838" s="289"/>
      <c r="T838" s="289"/>
      <c r="U838" s="289"/>
      <c r="V838" s="289"/>
      <c r="W838" s="289"/>
      <c r="X838" s="289"/>
      <c r="Y838" s="405">
        <v>0</v>
      </c>
      <c r="Z838" s="405">
        <v>0</v>
      </c>
      <c r="AA838" s="405">
        <v>0</v>
      </c>
      <c r="AB838" s="405">
        <f t="shared" ref="AB838" si="435">AB837</f>
        <v>0</v>
      </c>
      <c r="AC838" s="300"/>
    </row>
    <row r="839" spans="1:29" ht="15.5" outlineLevel="1">
      <c r="A839" s="525"/>
      <c r="B839" s="288"/>
      <c r="C839" s="285"/>
      <c r="D839" s="285"/>
      <c r="E839" s="285"/>
      <c r="F839" s="285"/>
      <c r="G839" s="285"/>
      <c r="H839" s="285"/>
      <c r="I839" s="285"/>
      <c r="J839" s="285"/>
      <c r="K839" s="285"/>
      <c r="L839" s="285"/>
      <c r="M839" s="285"/>
      <c r="N839" s="285"/>
      <c r="O839" s="285"/>
      <c r="P839" s="285"/>
      <c r="Q839" s="285"/>
      <c r="R839" s="285"/>
      <c r="S839" s="285"/>
      <c r="T839" s="285"/>
      <c r="U839" s="285"/>
      <c r="V839" s="285"/>
      <c r="W839" s="285"/>
      <c r="X839" s="285"/>
      <c r="Y839" s="416"/>
      <c r="Z839" s="419"/>
      <c r="AA839" s="419"/>
      <c r="AB839" s="419"/>
      <c r="AC839" s="300"/>
    </row>
    <row r="840" spans="1:29" ht="31" outlineLevel="1">
      <c r="A840" s="525">
        <v>22</v>
      </c>
      <c r="B840" s="422" t="s">
        <v>113</v>
      </c>
      <c r="C840" s="285" t="s">
        <v>582</v>
      </c>
      <c r="D840" s="289">
        <v>5670</v>
      </c>
      <c r="E840" s="289"/>
      <c r="F840" s="289"/>
      <c r="G840" s="289"/>
      <c r="H840" s="289"/>
      <c r="I840" s="289"/>
      <c r="J840" s="289"/>
      <c r="K840" s="289"/>
      <c r="L840" s="289"/>
      <c r="M840" s="289"/>
      <c r="N840" s="285"/>
      <c r="O840" s="289">
        <v>0.51747469106148458</v>
      </c>
      <c r="P840" s="289"/>
      <c r="Q840" s="289"/>
      <c r="R840" s="289"/>
      <c r="S840" s="289"/>
      <c r="T840" s="289"/>
      <c r="U840" s="289"/>
      <c r="V840" s="289"/>
      <c r="W840" s="289"/>
      <c r="X840" s="289"/>
      <c r="Y840" s="761">
        <v>1</v>
      </c>
      <c r="Z840" s="404"/>
      <c r="AA840" s="404"/>
      <c r="AB840" s="404"/>
      <c r="AC840" s="290">
        <f>SUM(Y840:AB840)</f>
        <v>1</v>
      </c>
    </row>
    <row r="841" spans="1:29" ht="15.5" outlineLevel="1">
      <c r="A841" s="525"/>
      <c r="B841" s="288" t="s">
        <v>340</v>
      </c>
      <c r="C841" s="285" t="s">
        <v>575</v>
      </c>
      <c r="D841" s="289"/>
      <c r="E841" s="289"/>
      <c r="F841" s="289"/>
      <c r="G841" s="289"/>
      <c r="H841" s="289"/>
      <c r="I841" s="289"/>
      <c r="J841" s="289"/>
      <c r="K841" s="289"/>
      <c r="L841" s="289"/>
      <c r="M841" s="289"/>
      <c r="N841" s="285"/>
      <c r="O841" s="289"/>
      <c r="P841" s="289"/>
      <c r="Q841" s="289"/>
      <c r="R841" s="289"/>
      <c r="S841" s="289"/>
      <c r="T841" s="289"/>
      <c r="U841" s="289"/>
      <c r="V841" s="289"/>
      <c r="W841" s="289"/>
      <c r="X841" s="289"/>
      <c r="Y841" s="405">
        <v>1</v>
      </c>
      <c r="Z841" s="405">
        <v>0</v>
      </c>
      <c r="AA841" s="405">
        <v>0</v>
      </c>
      <c r="AB841" s="405">
        <f t="shared" ref="AB841" si="436">AB840</f>
        <v>0</v>
      </c>
      <c r="AC841" s="300"/>
    </row>
    <row r="842" spans="1:29" ht="15.5" outlineLevel="1">
      <c r="A842" s="525"/>
      <c r="B842" s="288"/>
      <c r="C842" s="285"/>
      <c r="D842" s="285"/>
      <c r="E842" s="285"/>
      <c r="F842" s="285"/>
      <c r="G842" s="285"/>
      <c r="H842" s="285"/>
      <c r="I842" s="285"/>
      <c r="J842" s="285"/>
      <c r="K842" s="285"/>
      <c r="L842" s="285"/>
      <c r="M842" s="285"/>
      <c r="N842" s="285"/>
      <c r="O842" s="285"/>
      <c r="P842" s="285"/>
      <c r="Q842" s="285"/>
      <c r="R842" s="285"/>
      <c r="S842" s="285"/>
      <c r="T842" s="285"/>
      <c r="U842" s="285"/>
      <c r="V842" s="285"/>
      <c r="W842" s="285"/>
      <c r="X842" s="285"/>
      <c r="Y842" s="416"/>
      <c r="Z842" s="419"/>
      <c r="AA842" s="419"/>
      <c r="AB842" s="419"/>
      <c r="AC842" s="300"/>
    </row>
    <row r="843" spans="1:29" ht="31" outlineLevel="1">
      <c r="A843" s="525">
        <v>23</v>
      </c>
      <c r="B843" s="422" t="s">
        <v>114</v>
      </c>
      <c r="C843" s="285" t="s">
        <v>582</v>
      </c>
      <c r="D843" s="289"/>
      <c r="E843" s="289"/>
      <c r="F843" s="289"/>
      <c r="G843" s="289"/>
      <c r="H843" s="289"/>
      <c r="I843" s="289"/>
      <c r="J843" s="289"/>
      <c r="K843" s="289"/>
      <c r="L843" s="289"/>
      <c r="M843" s="289"/>
      <c r="N843" s="285"/>
      <c r="O843" s="289"/>
      <c r="P843" s="289"/>
      <c r="Q843" s="289"/>
      <c r="R843" s="289"/>
      <c r="S843" s="289"/>
      <c r="T843" s="289"/>
      <c r="U843" s="289"/>
      <c r="V843" s="289"/>
      <c r="W843" s="289"/>
      <c r="X843" s="289"/>
      <c r="Y843" s="404"/>
      <c r="Z843" s="404"/>
      <c r="AA843" s="404"/>
      <c r="AB843" s="404"/>
      <c r="AC843" s="290">
        <f>SUM(Y843:AB843)</f>
        <v>0</v>
      </c>
    </row>
    <row r="844" spans="1:29" ht="15.5" outlineLevel="1">
      <c r="A844" s="525"/>
      <c r="B844" s="288" t="s">
        <v>340</v>
      </c>
      <c r="C844" s="285" t="s">
        <v>575</v>
      </c>
      <c r="D844" s="289"/>
      <c r="E844" s="289"/>
      <c r="F844" s="289"/>
      <c r="G844" s="289"/>
      <c r="H844" s="289"/>
      <c r="I844" s="289"/>
      <c r="J844" s="289"/>
      <c r="K844" s="289"/>
      <c r="L844" s="289"/>
      <c r="M844" s="289"/>
      <c r="N844" s="285"/>
      <c r="O844" s="289"/>
      <c r="P844" s="289"/>
      <c r="Q844" s="289"/>
      <c r="R844" s="289"/>
      <c r="S844" s="289"/>
      <c r="T844" s="289"/>
      <c r="U844" s="289"/>
      <c r="V844" s="289"/>
      <c r="W844" s="289"/>
      <c r="X844" s="289"/>
      <c r="Y844" s="405">
        <v>0</v>
      </c>
      <c r="Z844" s="405">
        <v>0</v>
      </c>
      <c r="AA844" s="405">
        <v>0</v>
      </c>
      <c r="AB844" s="405">
        <f t="shared" ref="AB844" si="437">AB843</f>
        <v>0</v>
      </c>
      <c r="AC844" s="300"/>
    </row>
    <row r="845" spans="1:29" ht="15.5" outlineLevel="1">
      <c r="A845" s="525"/>
      <c r="B845" s="424"/>
      <c r="C845" s="285"/>
      <c r="D845" s="285"/>
      <c r="E845" s="285"/>
      <c r="F845" s="285"/>
      <c r="G845" s="285"/>
      <c r="H845" s="285"/>
      <c r="I845" s="285"/>
      <c r="J845" s="285"/>
      <c r="K845" s="285"/>
      <c r="L845" s="285"/>
      <c r="M845" s="285"/>
      <c r="N845" s="285"/>
      <c r="O845" s="285"/>
      <c r="P845" s="285"/>
      <c r="Q845" s="285"/>
      <c r="R845" s="285"/>
      <c r="S845" s="285"/>
      <c r="T845" s="285"/>
      <c r="U845" s="285"/>
      <c r="V845" s="285"/>
      <c r="W845" s="285"/>
      <c r="X845" s="285"/>
      <c r="Y845" s="416"/>
      <c r="Z845" s="419"/>
      <c r="AA845" s="419"/>
      <c r="AB845" s="419"/>
      <c r="AC845" s="300"/>
    </row>
    <row r="846" spans="1:29" ht="31" outlineLevel="1">
      <c r="A846" s="525">
        <v>24</v>
      </c>
      <c r="B846" s="422" t="s">
        <v>115</v>
      </c>
      <c r="C846" s="285" t="s">
        <v>582</v>
      </c>
      <c r="D846" s="289"/>
      <c r="E846" s="289"/>
      <c r="F846" s="289"/>
      <c r="G846" s="289"/>
      <c r="H846" s="289"/>
      <c r="I846" s="289"/>
      <c r="J846" s="289"/>
      <c r="K846" s="289"/>
      <c r="L846" s="289"/>
      <c r="M846" s="289"/>
      <c r="N846" s="285"/>
      <c r="O846" s="289"/>
      <c r="P846" s="289"/>
      <c r="Q846" s="289"/>
      <c r="R846" s="289"/>
      <c r="S846" s="289"/>
      <c r="T846" s="289"/>
      <c r="U846" s="289"/>
      <c r="V846" s="289"/>
      <c r="W846" s="289"/>
      <c r="X846" s="289"/>
      <c r="Y846" s="404"/>
      <c r="Z846" s="404"/>
      <c r="AA846" s="404"/>
      <c r="AB846" s="404"/>
      <c r="AC846" s="290">
        <f>SUM(Y846:AB846)</f>
        <v>0</v>
      </c>
    </row>
    <row r="847" spans="1:29" ht="15.5" outlineLevel="1">
      <c r="A847" s="525"/>
      <c r="B847" s="288" t="s">
        <v>340</v>
      </c>
      <c r="C847" s="285" t="s">
        <v>575</v>
      </c>
      <c r="D847" s="289"/>
      <c r="E847" s="289"/>
      <c r="F847" s="289"/>
      <c r="G847" s="289"/>
      <c r="H847" s="289"/>
      <c r="I847" s="289"/>
      <c r="J847" s="289"/>
      <c r="K847" s="289"/>
      <c r="L847" s="289"/>
      <c r="M847" s="289"/>
      <c r="N847" s="285"/>
      <c r="O847" s="289"/>
      <c r="P847" s="289"/>
      <c r="Q847" s="289"/>
      <c r="R847" s="289"/>
      <c r="S847" s="289"/>
      <c r="T847" s="289"/>
      <c r="U847" s="289"/>
      <c r="V847" s="289"/>
      <c r="W847" s="289"/>
      <c r="X847" s="289"/>
      <c r="Y847" s="405">
        <v>0</v>
      </c>
      <c r="Z847" s="405">
        <v>0</v>
      </c>
      <c r="AA847" s="405">
        <v>0</v>
      </c>
      <c r="AB847" s="405">
        <f t="shared" ref="AB847" si="438">AB846</f>
        <v>0</v>
      </c>
      <c r="AC847" s="300"/>
    </row>
    <row r="848" spans="1:29" ht="15.5" outlineLevel="1">
      <c r="A848" s="525"/>
      <c r="B848" s="288"/>
      <c r="C848" s="285"/>
      <c r="D848" s="285"/>
      <c r="E848" s="285"/>
      <c r="F848" s="285"/>
      <c r="G848" s="285"/>
      <c r="H848" s="285"/>
      <c r="I848" s="285"/>
      <c r="J848" s="285"/>
      <c r="K848" s="285"/>
      <c r="L848" s="285"/>
      <c r="M848" s="285"/>
      <c r="N848" s="285"/>
      <c r="O848" s="285"/>
      <c r="P848" s="285"/>
      <c r="Q848" s="285"/>
      <c r="R848" s="285"/>
      <c r="S848" s="285"/>
      <c r="T848" s="285"/>
      <c r="U848" s="285"/>
      <c r="V848" s="285"/>
      <c r="W848" s="285"/>
      <c r="X848" s="285"/>
      <c r="Y848" s="406"/>
      <c r="Z848" s="419"/>
      <c r="AA848" s="419"/>
      <c r="AB848" s="419"/>
      <c r="AC848" s="300"/>
    </row>
    <row r="849" spans="1:29" ht="15.5" outlineLevel="1">
      <c r="A849" s="525"/>
      <c r="B849" s="282" t="s">
        <v>498</v>
      </c>
      <c r="C849" s="285"/>
      <c r="D849" s="285"/>
      <c r="E849" s="285"/>
      <c r="F849" s="285"/>
      <c r="G849" s="285"/>
      <c r="H849" s="285"/>
      <c r="I849" s="285"/>
      <c r="J849" s="285"/>
      <c r="K849" s="285"/>
      <c r="L849" s="285"/>
      <c r="M849" s="285"/>
      <c r="N849" s="285"/>
      <c r="O849" s="285"/>
      <c r="P849" s="285"/>
      <c r="Q849" s="285"/>
      <c r="R849" s="285"/>
      <c r="S849" s="285"/>
      <c r="T849" s="285"/>
      <c r="U849" s="285"/>
      <c r="V849" s="285"/>
      <c r="W849" s="285"/>
      <c r="X849" s="285"/>
      <c r="Y849" s="406"/>
      <c r="Z849" s="419"/>
      <c r="AA849" s="419"/>
      <c r="AB849" s="419"/>
      <c r="AC849" s="300"/>
    </row>
    <row r="850" spans="1:29" ht="31" outlineLevel="1">
      <c r="A850" s="525">
        <v>25</v>
      </c>
      <c r="B850" s="422" t="s">
        <v>116</v>
      </c>
      <c r="C850" s="285" t="s">
        <v>582</v>
      </c>
      <c r="D850" s="289"/>
      <c r="E850" s="289"/>
      <c r="F850" s="289"/>
      <c r="G850" s="289"/>
      <c r="H850" s="289"/>
      <c r="I850" s="289"/>
      <c r="J850" s="289"/>
      <c r="K850" s="289"/>
      <c r="L850" s="289"/>
      <c r="M850" s="289"/>
      <c r="N850" s="289">
        <v>12</v>
      </c>
      <c r="O850" s="289"/>
      <c r="P850" s="289"/>
      <c r="Q850" s="289"/>
      <c r="R850" s="289"/>
      <c r="S850" s="289"/>
      <c r="T850" s="289"/>
      <c r="U850" s="289"/>
      <c r="V850" s="289"/>
      <c r="W850" s="289"/>
      <c r="X850" s="289"/>
      <c r="Y850" s="420"/>
      <c r="Z850" s="404"/>
      <c r="AA850" s="404"/>
      <c r="AB850" s="404"/>
      <c r="AC850" s="290">
        <f>SUM(Y850:AB850)</f>
        <v>0</v>
      </c>
    </row>
    <row r="851" spans="1:29" ht="15.5" outlineLevel="1">
      <c r="A851" s="525"/>
      <c r="B851" s="288" t="s">
        <v>340</v>
      </c>
      <c r="C851" s="285" t="s">
        <v>575</v>
      </c>
      <c r="D851" s="289"/>
      <c r="E851" s="289"/>
      <c r="F851" s="289"/>
      <c r="G851" s="289"/>
      <c r="H851" s="289"/>
      <c r="I851" s="289"/>
      <c r="J851" s="289"/>
      <c r="K851" s="289"/>
      <c r="L851" s="289"/>
      <c r="M851" s="289"/>
      <c r="N851" s="289">
        <v>12</v>
      </c>
      <c r="O851" s="289"/>
      <c r="P851" s="289"/>
      <c r="Q851" s="289"/>
      <c r="R851" s="289"/>
      <c r="S851" s="289"/>
      <c r="T851" s="289"/>
      <c r="U851" s="289"/>
      <c r="V851" s="289"/>
      <c r="W851" s="289"/>
      <c r="X851" s="289"/>
      <c r="Y851" s="405">
        <v>0</v>
      </c>
      <c r="Z851" s="405">
        <v>0</v>
      </c>
      <c r="AA851" s="405">
        <v>0</v>
      </c>
      <c r="AB851" s="405">
        <f t="shared" ref="AB851" si="439">AB850</f>
        <v>0</v>
      </c>
      <c r="AC851" s="300"/>
    </row>
    <row r="852" spans="1:29" ht="15.5" outlineLevel="1">
      <c r="A852" s="525"/>
      <c r="B852" s="288"/>
      <c r="C852" s="285"/>
      <c r="D852" s="285"/>
      <c r="E852" s="285"/>
      <c r="F852" s="285"/>
      <c r="G852" s="285"/>
      <c r="H852" s="285"/>
      <c r="I852" s="285"/>
      <c r="J852" s="285"/>
      <c r="K852" s="285"/>
      <c r="L852" s="285"/>
      <c r="M852" s="285"/>
      <c r="N852" s="285"/>
      <c r="O852" s="285"/>
      <c r="P852" s="285"/>
      <c r="Q852" s="285"/>
      <c r="R852" s="285"/>
      <c r="S852" s="285"/>
      <c r="T852" s="285"/>
      <c r="U852" s="285"/>
      <c r="V852" s="285"/>
      <c r="W852" s="285"/>
      <c r="X852" s="285"/>
      <c r="Y852" s="406"/>
      <c r="Z852" s="419"/>
      <c r="AA852" s="419"/>
      <c r="AB852" s="419"/>
      <c r="AC852" s="300"/>
    </row>
    <row r="853" spans="1:29" ht="31" outlineLevel="1">
      <c r="A853" s="525">
        <v>26</v>
      </c>
      <c r="B853" s="422" t="s">
        <v>117</v>
      </c>
      <c r="C853" s="285" t="s">
        <v>582</v>
      </c>
      <c r="D853" s="289">
        <v>2435358</v>
      </c>
      <c r="E853" s="289"/>
      <c r="F853" s="289"/>
      <c r="G853" s="289"/>
      <c r="H853" s="289"/>
      <c r="I853" s="289"/>
      <c r="J853" s="289"/>
      <c r="K853" s="289"/>
      <c r="L853" s="289"/>
      <c r="M853" s="289"/>
      <c r="N853" s="289">
        <v>12</v>
      </c>
      <c r="O853" s="289">
        <v>243</v>
      </c>
      <c r="P853" s="289"/>
      <c r="Q853" s="289"/>
      <c r="R853" s="289"/>
      <c r="S853" s="289"/>
      <c r="T853" s="289"/>
      <c r="U853" s="289"/>
      <c r="V853" s="289"/>
      <c r="W853" s="289"/>
      <c r="X853" s="289"/>
      <c r="Y853" s="420"/>
      <c r="Z853" s="761">
        <v>0.1</v>
      </c>
      <c r="AA853" s="761">
        <v>0.9</v>
      </c>
      <c r="AB853" s="404"/>
      <c r="AC853" s="290">
        <f>SUM(Y853:AB853)</f>
        <v>1</v>
      </c>
    </row>
    <row r="854" spans="1:29" ht="15.5" outlineLevel="1">
      <c r="A854" s="525"/>
      <c r="B854" s="288" t="s">
        <v>340</v>
      </c>
      <c r="C854" s="285" t="s">
        <v>575</v>
      </c>
      <c r="D854" s="289"/>
      <c r="E854" s="289"/>
      <c r="F854" s="289"/>
      <c r="G854" s="289"/>
      <c r="H854" s="289"/>
      <c r="I854" s="289"/>
      <c r="J854" s="289"/>
      <c r="K854" s="289"/>
      <c r="L854" s="289"/>
      <c r="M854" s="289"/>
      <c r="N854" s="289">
        <v>12</v>
      </c>
      <c r="O854" s="289"/>
      <c r="P854" s="289"/>
      <c r="Q854" s="289"/>
      <c r="R854" s="289"/>
      <c r="S854" s="289"/>
      <c r="T854" s="289"/>
      <c r="U854" s="289"/>
      <c r="V854" s="289"/>
      <c r="W854" s="289"/>
      <c r="X854" s="289"/>
      <c r="Y854" s="405">
        <v>0</v>
      </c>
      <c r="Z854" s="405">
        <v>0.1</v>
      </c>
      <c r="AA854" s="405">
        <v>0.9</v>
      </c>
      <c r="AB854" s="405">
        <f t="shared" ref="AB854" si="440">AB853</f>
        <v>0</v>
      </c>
      <c r="AC854" s="300"/>
    </row>
    <row r="855" spans="1:29" ht="15.5" outlineLevel="1">
      <c r="A855" s="525"/>
      <c r="B855" s="288"/>
      <c r="C855" s="285"/>
      <c r="D855" s="285"/>
      <c r="E855" s="285"/>
      <c r="F855" s="285"/>
      <c r="G855" s="285"/>
      <c r="H855" s="285"/>
      <c r="I855" s="285"/>
      <c r="J855" s="285"/>
      <c r="K855" s="285"/>
      <c r="L855" s="285"/>
      <c r="M855" s="285"/>
      <c r="N855" s="285"/>
      <c r="O855" s="285"/>
      <c r="P855" s="285"/>
      <c r="Q855" s="285"/>
      <c r="R855" s="285"/>
      <c r="S855" s="285"/>
      <c r="T855" s="285"/>
      <c r="U855" s="285"/>
      <c r="V855" s="285"/>
      <c r="W855" s="285"/>
      <c r="X855" s="285"/>
      <c r="Y855" s="406"/>
      <c r="Z855" s="419"/>
      <c r="AA855" s="419"/>
      <c r="AB855" s="419"/>
      <c r="AC855" s="300"/>
    </row>
    <row r="856" spans="1:29" ht="31" outlineLevel="1">
      <c r="A856" s="525">
        <v>27</v>
      </c>
      <c r="B856" s="422" t="s">
        <v>118</v>
      </c>
      <c r="C856" s="285" t="s">
        <v>582</v>
      </c>
      <c r="D856" s="289">
        <v>12161</v>
      </c>
      <c r="E856" s="289"/>
      <c r="F856" s="289"/>
      <c r="G856" s="289"/>
      <c r="H856" s="289"/>
      <c r="I856" s="289"/>
      <c r="J856" s="289"/>
      <c r="K856" s="289"/>
      <c r="L856" s="289"/>
      <c r="M856" s="289"/>
      <c r="N856" s="289">
        <v>12</v>
      </c>
      <c r="O856" s="289">
        <v>2</v>
      </c>
      <c r="P856" s="289"/>
      <c r="Q856" s="289"/>
      <c r="R856" s="289"/>
      <c r="S856" s="289"/>
      <c r="T856" s="289"/>
      <c r="U856" s="289"/>
      <c r="V856" s="289"/>
      <c r="W856" s="289"/>
      <c r="X856" s="289"/>
      <c r="Y856" s="420"/>
      <c r="Z856" s="404">
        <v>1</v>
      </c>
      <c r="AA856" s="404"/>
      <c r="AB856" s="404"/>
      <c r="AC856" s="290">
        <f>SUM(Y856:AB856)</f>
        <v>1</v>
      </c>
    </row>
    <row r="857" spans="1:29" ht="15.5" outlineLevel="1">
      <c r="A857" s="525"/>
      <c r="B857" s="288" t="s">
        <v>340</v>
      </c>
      <c r="C857" s="285" t="s">
        <v>575</v>
      </c>
      <c r="D857" s="289"/>
      <c r="E857" s="289"/>
      <c r="F857" s="289"/>
      <c r="G857" s="289"/>
      <c r="H857" s="289"/>
      <c r="I857" s="289"/>
      <c r="J857" s="289"/>
      <c r="K857" s="289"/>
      <c r="L857" s="289"/>
      <c r="M857" s="289"/>
      <c r="N857" s="289">
        <v>12</v>
      </c>
      <c r="O857" s="289"/>
      <c r="P857" s="289"/>
      <c r="Q857" s="289"/>
      <c r="R857" s="289"/>
      <c r="S857" s="289"/>
      <c r="T857" s="289"/>
      <c r="U857" s="289"/>
      <c r="V857" s="289"/>
      <c r="W857" s="289"/>
      <c r="X857" s="289"/>
      <c r="Y857" s="405">
        <v>0</v>
      </c>
      <c r="Z857" s="405">
        <v>1</v>
      </c>
      <c r="AA857" s="405">
        <v>0</v>
      </c>
      <c r="AB857" s="405">
        <f t="shared" ref="AB857" si="441">AB856</f>
        <v>0</v>
      </c>
      <c r="AC857" s="300"/>
    </row>
    <row r="858" spans="1:29" ht="15.5" outlineLevel="1">
      <c r="A858" s="525"/>
      <c r="B858" s="288"/>
      <c r="C858" s="285"/>
      <c r="D858" s="285"/>
      <c r="E858" s="285"/>
      <c r="F858" s="285"/>
      <c r="G858" s="285"/>
      <c r="H858" s="285"/>
      <c r="I858" s="285"/>
      <c r="J858" s="285"/>
      <c r="K858" s="285"/>
      <c r="L858" s="285"/>
      <c r="M858" s="285"/>
      <c r="N858" s="285"/>
      <c r="O858" s="285"/>
      <c r="P858" s="285"/>
      <c r="Q858" s="285"/>
      <c r="R858" s="285"/>
      <c r="S858" s="285"/>
      <c r="T858" s="285"/>
      <c r="U858" s="285"/>
      <c r="V858" s="285"/>
      <c r="W858" s="285"/>
      <c r="X858" s="285"/>
      <c r="Y858" s="406"/>
      <c r="Z858" s="419"/>
      <c r="AA858" s="419"/>
      <c r="AB858" s="419"/>
      <c r="AC858" s="300"/>
    </row>
    <row r="859" spans="1:29" ht="46.5" hidden="1" outlineLevel="1">
      <c r="A859" s="525">
        <v>28</v>
      </c>
      <c r="B859" s="422" t="s">
        <v>119</v>
      </c>
      <c r="C859" s="285" t="s">
        <v>582</v>
      </c>
      <c r="D859" s="289"/>
      <c r="E859" s="289"/>
      <c r="F859" s="289"/>
      <c r="G859" s="289"/>
      <c r="H859" s="289"/>
      <c r="I859" s="289"/>
      <c r="J859" s="289"/>
      <c r="K859" s="289"/>
      <c r="L859" s="289"/>
      <c r="M859" s="289"/>
      <c r="N859" s="289">
        <v>12</v>
      </c>
      <c r="O859" s="289"/>
      <c r="P859" s="289"/>
      <c r="Q859" s="289"/>
      <c r="R859" s="289"/>
      <c r="S859" s="289"/>
      <c r="T859" s="289"/>
      <c r="U859" s="289"/>
      <c r="V859" s="289"/>
      <c r="W859" s="289"/>
      <c r="X859" s="289"/>
      <c r="Y859" s="420"/>
      <c r="Z859" s="404"/>
      <c r="AA859" s="404"/>
      <c r="AB859" s="404"/>
      <c r="AC859" s="290">
        <f>SUM(Y859:AB859)</f>
        <v>0</v>
      </c>
    </row>
    <row r="860" spans="1:29" ht="15.5" hidden="1" outlineLevel="1">
      <c r="A860" s="525"/>
      <c r="B860" s="288" t="s">
        <v>340</v>
      </c>
      <c r="C860" s="285" t="s">
        <v>575</v>
      </c>
      <c r="D860" s="289"/>
      <c r="E860" s="289"/>
      <c r="F860" s="289"/>
      <c r="G860" s="289"/>
      <c r="H860" s="289"/>
      <c r="I860" s="289"/>
      <c r="J860" s="289"/>
      <c r="K860" s="289"/>
      <c r="L860" s="289"/>
      <c r="M860" s="289"/>
      <c r="N860" s="289">
        <f>N859</f>
        <v>12</v>
      </c>
      <c r="O860" s="289"/>
      <c r="P860" s="289"/>
      <c r="Q860" s="289"/>
      <c r="R860" s="289"/>
      <c r="S860" s="289"/>
      <c r="T860" s="289"/>
      <c r="U860" s="289"/>
      <c r="V860" s="289"/>
      <c r="W860" s="289"/>
      <c r="X860" s="289"/>
      <c r="Y860" s="405">
        <f>Y859</f>
        <v>0</v>
      </c>
      <c r="Z860" s="405">
        <f t="shared" ref="Z860:AB860" si="442">Z859</f>
        <v>0</v>
      </c>
      <c r="AA860" s="405">
        <f t="shared" si="442"/>
        <v>0</v>
      </c>
      <c r="AB860" s="405">
        <f t="shared" si="442"/>
        <v>0</v>
      </c>
      <c r="AC860" s="300"/>
    </row>
    <row r="861" spans="1:29" ht="15.5" hidden="1" outlineLevel="1">
      <c r="A861" s="525"/>
      <c r="B861" s="288"/>
      <c r="C861" s="285"/>
      <c r="D861" s="285"/>
      <c r="E861" s="285"/>
      <c r="F861" s="285"/>
      <c r="G861" s="285"/>
      <c r="H861" s="285"/>
      <c r="I861" s="285"/>
      <c r="J861" s="285"/>
      <c r="K861" s="285"/>
      <c r="L861" s="285"/>
      <c r="M861" s="285"/>
      <c r="N861" s="285"/>
      <c r="O861" s="285"/>
      <c r="P861" s="285"/>
      <c r="Q861" s="285"/>
      <c r="R861" s="285"/>
      <c r="S861" s="285"/>
      <c r="T861" s="285"/>
      <c r="U861" s="285"/>
      <c r="V861" s="285"/>
      <c r="W861" s="285"/>
      <c r="X861" s="285"/>
      <c r="Y861" s="406"/>
      <c r="Z861" s="419"/>
      <c r="AA861" s="419"/>
      <c r="AB861" s="419"/>
      <c r="AC861" s="300"/>
    </row>
    <row r="862" spans="1:29" ht="46.5" hidden="1" outlineLevel="1">
      <c r="A862" s="525">
        <v>29</v>
      </c>
      <c r="B862" s="422" t="s">
        <v>120</v>
      </c>
      <c r="C862" s="285" t="s">
        <v>582</v>
      </c>
      <c r="D862" s="289"/>
      <c r="E862" s="289"/>
      <c r="F862" s="289"/>
      <c r="G862" s="289"/>
      <c r="H862" s="289"/>
      <c r="I862" s="289"/>
      <c r="J862" s="289"/>
      <c r="K862" s="289"/>
      <c r="L862" s="289"/>
      <c r="M862" s="289"/>
      <c r="N862" s="289">
        <v>3</v>
      </c>
      <c r="O862" s="289"/>
      <c r="P862" s="289"/>
      <c r="Q862" s="289"/>
      <c r="R862" s="289"/>
      <c r="S862" s="289"/>
      <c r="T862" s="289"/>
      <c r="U862" s="289"/>
      <c r="V862" s="289"/>
      <c r="W862" s="289"/>
      <c r="X862" s="289"/>
      <c r="Y862" s="420"/>
      <c r="Z862" s="404"/>
      <c r="AA862" s="404"/>
      <c r="AB862" s="404"/>
      <c r="AC862" s="290">
        <f>SUM(Y862:AB862)</f>
        <v>0</v>
      </c>
    </row>
    <row r="863" spans="1:29" ht="15.5" hidden="1" outlineLevel="1">
      <c r="A863" s="525"/>
      <c r="B863" s="288" t="s">
        <v>340</v>
      </c>
      <c r="C863" s="285" t="s">
        <v>575</v>
      </c>
      <c r="D863" s="289"/>
      <c r="E863" s="289"/>
      <c r="F863" s="289"/>
      <c r="G863" s="289"/>
      <c r="H863" s="289"/>
      <c r="I863" s="289"/>
      <c r="J863" s="289"/>
      <c r="K863" s="289"/>
      <c r="L863" s="289"/>
      <c r="M863" s="289"/>
      <c r="N863" s="289">
        <f>N862</f>
        <v>3</v>
      </c>
      <c r="O863" s="289"/>
      <c r="P863" s="289"/>
      <c r="Q863" s="289"/>
      <c r="R863" s="289"/>
      <c r="S863" s="289"/>
      <c r="T863" s="289"/>
      <c r="U863" s="289"/>
      <c r="V863" s="289"/>
      <c r="W863" s="289"/>
      <c r="X863" s="289"/>
      <c r="Y863" s="405">
        <f>Y862</f>
        <v>0</v>
      </c>
      <c r="Z863" s="405">
        <f t="shared" ref="Z863:AB863" si="443">Z862</f>
        <v>0</v>
      </c>
      <c r="AA863" s="405">
        <f t="shared" si="443"/>
        <v>0</v>
      </c>
      <c r="AB863" s="405">
        <f t="shared" si="443"/>
        <v>0</v>
      </c>
      <c r="AC863" s="300"/>
    </row>
    <row r="864" spans="1:29" ht="15.5" hidden="1" outlineLevel="1">
      <c r="A864" s="525"/>
      <c r="B864" s="288"/>
      <c r="C864" s="285"/>
      <c r="D864" s="285"/>
      <c r="E864" s="285"/>
      <c r="F864" s="285"/>
      <c r="G864" s="285"/>
      <c r="H864" s="285"/>
      <c r="I864" s="285"/>
      <c r="J864" s="285"/>
      <c r="K864" s="285"/>
      <c r="L864" s="285"/>
      <c r="M864" s="285"/>
      <c r="N864" s="285"/>
      <c r="O864" s="285"/>
      <c r="P864" s="285"/>
      <c r="Q864" s="285"/>
      <c r="R864" s="285"/>
      <c r="S864" s="285"/>
      <c r="T864" s="285"/>
      <c r="U864" s="285"/>
      <c r="V864" s="285"/>
      <c r="W864" s="285"/>
      <c r="X864" s="285"/>
      <c r="Y864" s="406"/>
      <c r="Z864" s="419"/>
      <c r="AA864" s="419"/>
      <c r="AB864" s="419"/>
      <c r="AC864" s="300"/>
    </row>
    <row r="865" spans="1:29" ht="31" hidden="1" outlineLevel="1">
      <c r="A865" s="525">
        <v>30</v>
      </c>
      <c r="B865" s="422" t="s">
        <v>121</v>
      </c>
      <c r="C865" s="285" t="s">
        <v>582</v>
      </c>
      <c r="D865" s="289"/>
      <c r="E865" s="289"/>
      <c r="F865" s="289"/>
      <c r="G865" s="289"/>
      <c r="H865" s="289"/>
      <c r="I865" s="289"/>
      <c r="J865" s="289"/>
      <c r="K865" s="289"/>
      <c r="L865" s="289"/>
      <c r="M865" s="289"/>
      <c r="N865" s="289">
        <v>12</v>
      </c>
      <c r="O865" s="289"/>
      <c r="P865" s="289"/>
      <c r="Q865" s="289"/>
      <c r="R865" s="289"/>
      <c r="S865" s="289"/>
      <c r="T865" s="289"/>
      <c r="U865" s="289"/>
      <c r="V865" s="289"/>
      <c r="W865" s="289"/>
      <c r="X865" s="289"/>
      <c r="Y865" s="420"/>
      <c r="Z865" s="404"/>
      <c r="AA865" s="404"/>
      <c r="AB865" s="404"/>
      <c r="AC865" s="290">
        <f>SUM(Y865:AB865)</f>
        <v>0</v>
      </c>
    </row>
    <row r="866" spans="1:29" ht="15.5" hidden="1" outlineLevel="1">
      <c r="A866" s="525"/>
      <c r="B866" s="288" t="s">
        <v>340</v>
      </c>
      <c r="C866" s="285" t="s">
        <v>575</v>
      </c>
      <c r="D866" s="289"/>
      <c r="E866" s="289"/>
      <c r="F866" s="289"/>
      <c r="G866" s="289"/>
      <c r="H866" s="289"/>
      <c r="I866" s="289"/>
      <c r="J866" s="289"/>
      <c r="K866" s="289"/>
      <c r="L866" s="289"/>
      <c r="M866" s="289"/>
      <c r="N866" s="289">
        <f>N865</f>
        <v>12</v>
      </c>
      <c r="O866" s="289"/>
      <c r="P866" s="289"/>
      <c r="Q866" s="289"/>
      <c r="R866" s="289"/>
      <c r="S866" s="289"/>
      <c r="T866" s="289"/>
      <c r="U866" s="289"/>
      <c r="V866" s="289"/>
      <c r="W866" s="289"/>
      <c r="X866" s="289"/>
      <c r="Y866" s="405">
        <f>Y865</f>
        <v>0</v>
      </c>
      <c r="Z866" s="405">
        <f t="shared" ref="Z866:AB866" si="444">Z865</f>
        <v>0</v>
      </c>
      <c r="AA866" s="405">
        <f t="shared" si="444"/>
        <v>0</v>
      </c>
      <c r="AB866" s="405">
        <f t="shared" si="444"/>
        <v>0</v>
      </c>
      <c r="AC866" s="300"/>
    </row>
    <row r="867" spans="1:29" ht="15.5" hidden="1" outlineLevel="1">
      <c r="A867" s="525"/>
      <c r="B867" s="288"/>
      <c r="C867" s="285"/>
      <c r="D867" s="285"/>
      <c r="E867" s="285"/>
      <c r="F867" s="285"/>
      <c r="G867" s="285"/>
      <c r="H867" s="285"/>
      <c r="I867" s="285"/>
      <c r="J867" s="285"/>
      <c r="K867" s="285"/>
      <c r="L867" s="285"/>
      <c r="M867" s="285"/>
      <c r="N867" s="285"/>
      <c r="O867" s="285"/>
      <c r="P867" s="285"/>
      <c r="Q867" s="285"/>
      <c r="R867" s="285"/>
      <c r="S867" s="285"/>
      <c r="T867" s="285"/>
      <c r="U867" s="285"/>
      <c r="V867" s="285"/>
      <c r="W867" s="285"/>
      <c r="X867" s="285"/>
      <c r="Y867" s="406"/>
      <c r="Z867" s="419"/>
      <c r="AA867" s="419"/>
      <c r="AB867" s="419"/>
      <c r="AC867" s="300"/>
    </row>
    <row r="868" spans="1:29" ht="31" hidden="1" outlineLevel="1">
      <c r="A868" s="525">
        <v>31</v>
      </c>
      <c r="B868" s="422" t="s">
        <v>122</v>
      </c>
      <c r="C868" s="285" t="s">
        <v>582</v>
      </c>
      <c r="D868" s="289"/>
      <c r="E868" s="289"/>
      <c r="F868" s="289"/>
      <c r="G868" s="289"/>
      <c r="H868" s="289"/>
      <c r="I868" s="289"/>
      <c r="J868" s="289"/>
      <c r="K868" s="289"/>
      <c r="L868" s="289"/>
      <c r="M868" s="289"/>
      <c r="N868" s="289">
        <v>12</v>
      </c>
      <c r="O868" s="289"/>
      <c r="P868" s="289"/>
      <c r="Q868" s="289"/>
      <c r="R868" s="289"/>
      <c r="S868" s="289"/>
      <c r="T868" s="289"/>
      <c r="U868" s="289"/>
      <c r="V868" s="289"/>
      <c r="W868" s="289"/>
      <c r="X868" s="289"/>
      <c r="Y868" s="420"/>
      <c r="Z868" s="404"/>
      <c r="AA868" s="404"/>
      <c r="AB868" s="404"/>
      <c r="AC868" s="290">
        <f>SUM(Y868:AB868)</f>
        <v>0</v>
      </c>
    </row>
    <row r="869" spans="1:29" ht="15.5" hidden="1" outlineLevel="1">
      <c r="A869" s="525"/>
      <c r="B869" s="288" t="s">
        <v>340</v>
      </c>
      <c r="C869" s="285" t="s">
        <v>575</v>
      </c>
      <c r="D869" s="289"/>
      <c r="E869" s="289"/>
      <c r="F869" s="289"/>
      <c r="G869" s="289"/>
      <c r="H869" s="289"/>
      <c r="I869" s="289"/>
      <c r="J869" s="289"/>
      <c r="K869" s="289"/>
      <c r="L869" s="289"/>
      <c r="M869" s="289"/>
      <c r="N869" s="289">
        <f>N868</f>
        <v>12</v>
      </c>
      <c r="O869" s="289"/>
      <c r="P869" s="289"/>
      <c r="Q869" s="289"/>
      <c r="R869" s="289"/>
      <c r="S869" s="289"/>
      <c r="T869" s="289"/>
      <c r="U869" s="289"/>
      <c r="V869" s="289"/>
      <c r="W869" s="289"/>
      <c r="X869" s="289"/>
      <c r="Y869" s="405">
        <f>Y868</f>
        <v>0</v>
      </c>
      <c r="Z869" s="405">
        <f t="shared" ref="Z869:AB869" si="445">Z868</f>
        <v>0</v>
      </c>
      <c r="AA869" s="405">
        <f t="shared" si="445"/>
        <v>0</v>
      </c>
      <c r="AB869" s="405">
        <f t="shared" si="445"/>
        <v>0</v>
      </c>
      <c r="AC869" s="300"/>
    </row>
    <row r="870" spans="1:29" ht="15.5" hidden="1" outlineLevel="1">
      <c r="A870" s="525"/>
      <c r="B870" s="422"/>
      <c r="C870" s="285"/>
      <c r="D870" s="285"/>
      <c r="E870" s="285"/>
      <c r="F870" s="285"/>
      <c r="G870" s="285"/>
      <c r="H870" s="285"/>
      <c r="I870" s="285"/>
      <c r="J870" s="285"/>
      <c r="K870" s="285"/>
      <c r="L870" s="285"/>
      <c r="M870" s="285"/>
      <c r="N870" s="285"/>
      <c r="O870" s="285"/>
      <c r="P870" s="285"/>
      <c r="Q870" s="285"/>
      <c r="R870" s="285"/>
      <c r="S870" s="285"/>
      <c r="T870" s="285"/>
      <c r="U870" s="285"/>
      <c r="V870" s="285"/>
      <c r="W870" s="285"/>
      <c r="X870" s="285"/>
      <c r="Y870" s="406"/>
      <c r="Z870" s="419"/>
      <c r="AA870" s="419"/>
      <c r="AB870" s="419"/>
      <c r="AC870" s="300"/>
    </row>
    <row r="871" spans="1:29" ht="31" hidden="1" outlineLevel="1">
      <c r="A871" s="525">
        <v>32</v>
      </c>
      <c r="B871" s="422" t="s">
        <v>123</v>
      </c>
      <c r="C871" s="285" t="s">
        <v>582</v>
      </c>
      <c r="D871" s="289"/>
      <c r="E871" s="289"/>
      <c r="F871" s="289"/>
      <c r="G871" s="289"/>
      <c r="H871" s="289"/>
      <c r="I871" s="289"/>
      <c r="J871" s="289"/>
      <c r="K871" s="289"/>
      <c r="L871" s="289"/>
      <c r="M871" s="289"/>
      <c r="N871" s="289">
        <v>12</v>
      </c>
      <c r="O871" s="289"/>
      <c r="P871" s="289"/>
      <c r="Q871" s="289"/>
      <c r="R871" s="289"/>
      <c r="S871" s="289"/>
      <c r="T871" s="289"/>
      <c r="U871" s="289"/>
      <c r="V871" s="289"/>
      <c r="W871" s="289"/>
      <c r="X871" s="289"/>
      <c r="Y871" s="420"/>
      <c r="Z871" s="404"/>
      <c r="AA871" s="404"/>
      <c r="AB871" s="404"/>
      <c r="AC871" s="290">
        <f>SUM(Y871:AB871)</f>
        <v>0</v>
      </c>
    </row>
    <row r="872" spans="1:29" ht="15.5" hidden="1" outlineLevel="1">
      <c r="A872" s="525"/>
      <c r="B872" s="288" t="s">
        <v>340</v>
      </c>
      <c r="C872" s="285" t="s">
        <v>575</v>
      </c>
      <c r="D872" s="289"/>
      <c r="E872" s="289"/>
      <c r="F872" s="289"/>
      <c r="G872" s="289"/>
      <c r="H872" s="289"/>
      <c r="I872" s="289"/>
      <c r="J872" s="289"/>
      <c r="K872" s="289"/>
      <c r="L872" s="289"/>
      <c r="M872" s="289"/>
      <c r="N872" s="289">
        <f>N871</f>
        <v>12</v>
      </c>
      <c r="O872" s="289"/>
      <c r="P872" s="289"/>
      <c r="Q872" s="289"/>
      <c r="R872" s="289"/>
      <c r="S872" s="289"/>
      <c r="T872" s="289"/>
      <c r="U872" s="289"/>
      <c r="V872" s="289"/>
      <c r="W872" s="289"/>
      <c r="X872" s="289"/>
      <c r="Y872" s="405">
        <f>Y871</f>
        <v>0</v>
      </c>
      <c r="Z872" s="405">
        <f t="shared" ref="Z872:AB872" si="446">Z871</f>
        <v>0</v>
      </c>
      <c r="AA872" s="405">
        <f t="shared" si="446"/>
        <v>0</v>
      </c>
      <c r="AB872" s="405">
        <f t="shared" si="446"/>
        <v>0</v>
      </c>
      <c r="AC872" s="300"/>
    </row>
    <row r="873" spans="1:29" ht="15.5" hidden="1" outlineLevel="1">
      <c r="A873" s="525"/>
      <c r="B873" s="422"/>
      <c r="C873" s="285"/>
      <c r="D873" s="285"/>
      <c r="E873" s="285"/>
      <c r="F873" s="285"/>
      <c r="G873" s="285"/>
      <c r="H873" s="285"/>
      <c r="I873" s="285"/>
      <c r="J873" s="285"/>
      <c r="K873" s="285"/>
      <c r="L873" s="285"/>
      <c r="M873" s="285"/>
      <c r="N873" s="285"/>
      <c r="O873" s="285"/>
      <c r="P873" s="285"/>
      <c r="Q873" s="285"/>
      <c r="R873" s="285"/>
      <c r="S873" s="285"/>
      <c r="T873" s="285"/>
      <c r="U873" s="285"/>
      <c r="V873" s="285"/>
      <c r="W873" s="285"/>
      <c r="X873" s="285"/>
      <c r="Y873" s="406"/>
      <c r="Z873" s="419"/>
      <c r="AA873" s="419"/>
      <c r="AB873" s="419"/>
      <c r="AC873" s="300"/>
    </row>
    <row r="874" spans="1:29" ht="15.5" hidden="1" outlineLevel="1">
      <c r="A874" s="525"/>
      <c r="B874" s="282" t="s">
        <v>499</v>
      </c>
      <c r="C874" s="285"/>
      <c r="D874" s="285"/>
      <c r="E874" s="285"/>
      <c r="F874" s="285"/>
      <c r="G874" s="285"/>
      <c r="H874" s="285"/>
      <c r="I874" s="285"/>
      <c r="J874" s="285"/>
      <c r="K874" s="285"/>
      <c r="L874" s="285"/>
      <c r="M874" s="285"/>
      <c r="N874" s="285"/>
      <c r="O874" s="285"/>
      <c r="P874" s="285"/>
      <c r="Q874" s="285"/>
      <c r="R874" s="285"/>
      <c r="S874" s="285"/>
      <c r="T874" s="285"/>
      <c r="U874" s="285"/>
      <c r="V874" s="285"/>
      <c r="W874" s="285"/>
      <c r="X874" s="285"/>
      <c r="Y874" s="406"/>
      <c r="Z874" s="419"/>
      <c r="AA874" s="419"/>
      <c r="AB874" s="419"/>
      <c r="AC874" s="300"/>
    </row>
    <row r="875" spans="1:29" ht="31" hidden="1" outlineLevel="1">
      <c r="A875" s="525">
        <v>33</v>
      </c>
      <c r="B875" s="422" t="s">
        <v>124</v>
      </c>
      <c r="C875" s="285" t="s">
        <v>582</v>
      </c>
      <c r="D875" s="289"/>
      <c r="E875" s="289"/>
      <c r="F875" s="289"/>
      <c r="G875" s="289"/>
      <c r="H875" s="289"/>
      <c r="I875" s="289"/>
      <c r="J875" s="289"/>
      <c r="K875" s="289"/>
      <c r="L875" s="289"/>
      <c r="M875" s="289"/>
      <c r="N875" s="289">
        <v>0</v>
      </c>
      <c r="O875" s="289"/>
      <c r="P875" s="289"/>
      <c r="Q875" s="289"/>
      <c r="R875" s="289"/>
      <c r="S875" s="289"/>
      <c r="T875" s="289"/>
      <c r="U875" s="289"/>
      <c r="V875" s="289"/>
      <c r="W875" s="289"/>
      <c r="X875" s="289"/>
      <c r="Y875" s="420"/>
      <c r="Z875" s="404"/>
      <c r="AA875" s="404"/>
      <c r="AB875" s="404"/>
      <c r="AC875" s="290">
        <f>SUM(Y875:AB875)</f>
        <v>0</v>
      </c>
    </row>
    <row r="876" spans="1:29" ht="15.5" hidden="1" outlineLevel="1">
      <c r="A876" s="525"/>
      <c r="B876" s="288" t="s">
        <v>340</v>
      </c>
      <c r="C876" s="285" t="s">
        <v>575</v>
      </c>
      <c r="D876" s="289"/>
      <c r="E876" s="289"/>
      <c r="F876" s="289"/>
      <c r="G876" s="289"/>
      <c r="H876" s="289"/>
      <c r="I876" s="289"/>
      <c r="J876" s="289"/>
      <c r="K876" s="289"/>
      <c r="L876" s="289"/>
      <c r="M876" s="289"/>
      <c r="N876" s="289">
        <f>N875</f>
        <v>0</v>
      </c>
      <c r="O876" s="289"/>
      <c r="P876" s="289"/>
      <c r="Q876" s="289"/>
      <c r="R876" s="289"/>
      <c r="S876" s="289"/>
      <c r="T876" s="289"/>
      <c r="U876" s="289"/>
      <c r="V876" s="289"/>
      <c r="W876" s="289"/>
      <c r="X876" s="289"/>
      <c r="Y876" s="405">
        <f>Y875</f>
        <v>0</v>
      </c>
      <c r="Z876" s="405">
        <f t="shared" ref="Z876:AB876" si="447">Z875</f>
        <v>0</v>
      </c>
      <c r="AA876" s="405">
        <f t="shared" si="447"/>
        <v>0</v>
      </c>
      <c r="AB876" s="405">
        <f t="shared" si="447"/>
        <v>0</v>
      </c>
      <c r="AC876" s="300"/>
    </row>
    <row r="877" spans="1:29" ht="15.5" hidden="1" outlineLevel="1">
      <c r="A877" s="525"/>
      <c r="B877" s="422"/>
      <c r="C877" s="285"/>
      <c r="D877" s="285"/>
      <c r="E877" s="285"/>
      <c r="F877" s="285"/>
      <c r="G877" s="285"/>
      <c r="H877" s="285"/>
      <c r="I877" s="285"/>
      <c r="J877" s="285"/>
      <c r="K877" s="285"/>
      <c r="L877" s="285"/>
      <c r="M877" s="285"/>
      <c r="N877" s="285"/>
      <c r="O877" s="285"/>
      <c r="P877" s="285"/>
      <c r="Q877" s="285"/>
      <c r="R877" s="285"/>
      <c r="S877" s="285"/>
      <c r="T877" s="285"/>
      <c r="U877" s="285"/>
      <c r="V877" s="285"/>
      <c r="W877" s="285"/>
      <c r="X877" s="285"/>
      <c r="Y877" s="406"/>
      <c r="Z877" s="419"/>
      <c r="AA877" s="419"/>
      <c r="AB877" s="419"/>
      <c r="AC877" s="300"/>
    </row>
    <row r="878" spans="1:29" ht="31" hidden="1" outlineLevel="1">
      <c r="A878" s="525">
        <v>34</v>
      </c>
      <c r="B878" s="422" t="s">
        <v>125</v>
      </c>
      <c r="C878" s="285" t="s">
        <v>582</v>
      </c>
      <c r="D878" s="289"/>
      <c r="E878" s="289"/>
      <c r="F878" s="289"/>
      <c r="G878" s="289"/>
      <c r="H878" s="289"/>
      <c r="I878" s="289"/>
      <c r="J878" s="289"/>
      <c r="K878" s="289"/>
      <c r="L878" s="289"/>
      <c r="M878" s="289"/>
      <c r="N878" s="289">
        <v>0</v>
      </c>
      <c r="O878" s="289"/>
      <c r="P878" s="289"/>
      <c r="Q878" s="289"/>
      <c r="R878" s="289"/>
      <c r="S878" s="289"/>
      <c r="T878" s="289"/>
      <c r="U878" s="289"/>
      <c r="V878" s="289"/>
      <c r="W878" s="289"/>
      <c r="X878" s="289"/>
      <c r="Y878" s="420"/>
      <c r="Z878" s="404"/>
      <c r="AA878" s="404"/>
      <c r="AB878" s="404"/>
      <c r="AC878" s="290">
        <f>SUM(Y878:AB878)</f>
        <v>0</v>
      </c>
    </row>
    <row r="879" spans="1:29" ht="15.5" hidden="1" outlineLevel="1">
      <c r="A879" s="525"/>
      <c r="B879" s="288" t="s">
        <v>340</v>
      </c>
      <c r="C879" s="285" t="s">
        <v>575</v>
      </c>
      <c r="D879" s="289"/>
      <c r="E879" s="289"/>
      <c r="F879" s="289"/>
      <c r="G879" s="289"/>
      <c r="H879" s="289"/>
      <c r="I879" s="289"/>
      <c r="J879" s="289"/>
      <c r="K879" s="289"/>
      <c r="L879" s="289"/>
      <c r="M879" s="289"/>
      <c r="N879" s="289">
        <f>N878</f>
        <v>0</v>
      </c>
      <c r="O879" s="289"/>
      <c r="P879" s="289"/>
      <c r="Q879" s="289"/>
      <c r="R879" s="289"/>
      <c r="S879" s="289"/>
      <c r="T879" s="289"/>
      <c r="U879" s="289"/>
      <c r="V879" s="289"/>
      <c r="W879" s="289"/>
      <c r="X879" s="289"/>
      <c r="Y879" s="405">
        <f>Y878</f>
        <v>0</v>
      </c>
      <c r="Z879" s="405">
        <f t="shared" ref="Z879:AB879" si="448">Z878</f>
        <v>0</v>
      </c>
      <c r="AA879" s="405">
        <f t="shared" si="448"/>
        <v>0</v>
      </c>
      <c r="AB879" s="405">
        <f t="shared" si="448"/>
        <v>0</v>
      </c>
      <c r="AC879" s="300"/>
    </row>
    <row r="880" spans="1:29" ht="15.5" hidden="1" outlineLevel="1">
      <c r="A880" s="525"/>
      <c r="B880" s="422"/>
      <c r="C880" s="285"/>
      <c r="D880" s="285"/>
      <c r="E880" s="285"/>
      <c r="F880" s="285"/>
      <c r="G880" s="285"/>
      <c r="H880" s="285"/>
      <c r="I880" s="285"/>
      <c r="J880" s="285"/>
      <c r="K880" s="285"/>
      <c r="L880" s="285"/>
      <c r="M880" s="285"/>
      <c r="N880" s="285"/>
      <c r="O880" s="285"/>
      <c r="P880" s="285"/>
      <c r="Q880" s="285"/>
      <c r="R880" s="285"/>
      <c r="S880" s="285"/>
      <c r="T880" s="285"/>
      <c r="U880" s="285"/>
      <c r="V880" s="285"/>
      <c r="W880" s="285"/>
      <c r="X880" s="285"/>
      <c r="Y880" s="406"/>
      <c r="Z880" s="419"/>
      <c r="AA880" s="419"/>
      <c r="AB880" s="419"/>
      <c r="AC880" s="300"/>
    </row>
    <row r="881" spans="1:29" ht="31" hidden="1" outlineLevel="1">
      <c r="A881" s="525">
        <v>35</v>
      </c>
      <c r="B881" s="422" t="s">
        <v>126</v>
      </c>
      <c r="C881" s="285" t="s">
        <v>582</v>
      </c>
      <c r="D881" s="289"/>
      <c r="E881" s="289"/>
      <c r="F881" s="289"/>
      <c r="G881" s="289"/>
      <c r="H881" s="289"/>
      <c r="I881" s="289"/>
      <c r="J881" s="289"/>
      <c r="K881" s="289"/>
      <c r="L881" s="289"/>
      <c r="M881" s="289"/>
      <c r="N881" s="289">
        <v>0</v>
      </c>
      <c r="O881" s="289"/>
      <c r="P881" s="289"/>
      <c r="Q881" s="289"/>
      <c r="R881" s="289"/>
      <c r="S881" s="289"/>
      <c r="T881" s="289"/>
      <c r="U881" s="289"/>
      <c r="V881" s="289"/>
      <c r="W881" s="289"/>
      <c r="X881" s="289"/>
      <c r="Y881" s="420"/>
      <c r="Z881" s="404"/>
      <c r="AA881" s="404"/>
      <c r="AB881" s="404"/>
      <c r="AC881" s="290">
        <f>SUM(Y881:AB881)</f>
        <v>0</v>
      </c>
    </row>
    <row r="882" spans="1:29" ht="15.5" hidden="1" outlineLevel="1">
      <c r="A882" s="525"/>
      <c r="B882" s="288" t="s">
        <v>340</v>
      </c>
      <c r="C882" s="285" t="s">
        <v>575</v>
      </c>
      <c r="D882" s="289"/>
      <c r="E882" s="289"/>
      <c r="F882" s="289"/>
      <c r="G882" s="289"/>
      <c r="H882" s="289"/>
      <c r="I882" s="289"/>
      <c r="J882" s="289"/>
      <c r="K882" s="289"/>
      <c r="L882" s="289"/>
      <c r="M882" s="289"/>
      <c r="N882" s="289">
        <f>N881</f>
        <v>0</v>
      </c>
      <c r="O882" s="289"/>
      <c r="P882" s="289"/>
      <c r="Q882" s="289"/>
      <c r="R882" s="289"/>
      <c r="S882" s="289"/>
      <c r="T882" s="289"/>
      <c r="U882" s="289"/>
      <c r="V882" s="289"/>
      <c r="W882" s="289"/>
      <c r="X882" s="289"/>
      <c r="Y882" s="405">
        <f>Y881</f>
        <v>0</v>
      </c>
      <c r="Z882" s="405">
        <f t="shared" ref="Z882" si="449">Z881</f>
        <v>0</v>
      </c>
      <c r="AA882" s="405">
        <f t="shared" ref="AA882" si="450">AA881</f>
        <v>0</v>
      </c>
      <c r="AB882" s="405">
        <f t="shared" ref="AB882" si="451">AB881</f>
        <v>0</v>
      </c>
      <c r="AC882" s="300"/>
    </row>
    <row r="883" spans="1:29" ht="15.5" hidden="1" outlineLevel="1">
      <c r="A883" s="525"/>
      <c r="B883" s="425"/>
      <c r="C883" s="285"/>
      <c r="D883" s="285"/>
      <c r="E883" s="285"/>
      <c r="F883" s="285"/>
      <c r="G883" s="285"/>
      <c r="H883" s="285"/>
      <c r="I883" s="285"/>
      <c r="J883" s="285"/>
      <c r="K883" s="285"/>
      <c r="L883" s="285"/>
      <c r="M883" s="285"/>
      <c r="N883" s="285"/>
      <c r="O883" s="285"/>
      <c r="P883" s="285"/>
      <c r="Q883" s="285"/>
      <c r="R883" s="285"/>
      <c r="S883" s="285"/>
      <c r="T883" s="285"/>
      <c r="U883" s="285"/>
      <c r="V883" s="285"/>
      <c r="W883" s="285"/>
      <c r="X883" s="285"/>
      <c r="Y883" s="406"/>
      <c r="Z883" s="419"/>
      <c r="AA883" s="419"/>
      <c r="AB883" s="419"/>
      <c r="AC883" s="300"/>
    </row>
    <row r="884" spans="1:29" ht="15.5" hidden="1" outlineLevel="1">
      <c r="A884" s="525"/>
      <c r="B884" s="282" t="s">
        <v>500</v>
      </c>
      <c r="C884" s="285"/>
      <c r="D884" s="285"/>
      <c r="E884" s="285"/>
      <c r="F884" s="285"/>
      <c r="G884" s="285"/>
      <c r="H884" s="285"/>
      <c r="I884" s="285"/>
      <c r="J884" s="285"/>
      <c r="K884" s="285"/>
      <c r="L884" s="285"/>
      <c r="M884" s="285"/>
      <c r="N884" s="285"/>
      <c r="O884" s="285"/>
      <c r="P884" s="285"/>
      <c r="Q884" s="285"/>
      <c r="R884" s="285"/>
      <c r="S884" s="285"/>
      <c r="T884" s="285"/>
      <c r="U884" s="285"/>
      <c r="V884" s="285"/>
      <c r="W884" s="285"/>
      <c r="X884" s="285"/>
      <c r="Y884" s="406"/>
      <c r="Z884" s="419"/>
      <c r="AA884" s="419"/>
      <c r="AB884" s="419"/>
      <c r="AC884" s="300"/>
    </row>
    <row r="885" spans="1:29" ht="62" hidden="1" outlineLevel="1">
      <c r="A885" s="525">
        <v>36</v>
      </c>
      <c r="B885" s="422" t="s">
        <v>127</v>
      </c>
      <c r="C885" s="285" t="s">
        <v>582</v>
      </c>
      <c r="D885" s="289"/>
      <c r="E885" s="289"/>
      <c r="F885" s="289"/>
      <c r="G885" s="289"/>
      <c r="H885" s="289"/>
      <c r="I885" s="289"/>
      <c r="J885" s="289"/>
      <c r="K885" s="289"/>
      <c r="L885" s="289"/>
      <c r="M885" s="289"/>
      <c r="N885" s="289">
        <v>12</v>
      </c>
      <c r="O885" s="289"/>
      <c r="P885" s="289"/>
      <c r="Q885" s="289"/>
      <c r="R885" s="289"/>
      <c r="S885" s="289"/>
      <c r="T885" s="289"/>
      <c r="U885" s="289"/>
      <c r="V885" s="289"/>
      <c r="W885" s="289"/>
      <c r="X885" s="289"/>
      <c r="Y885" s="420"/>
      <c r="Z885" s="409"/>
      <c r="AA885" s="409"/>
      <c r="AB885" s="409"/>
      <c r="AC885" s="290">
        <f>SUM(Y885:AB885)</f>
        <v>0</v>
      </c>
    </row>
    <row r="886" spans="1:29" ht="15.5" hidden="1" outlineLevel="1">
      <c r="A886" s="525"/>
      <c r="B886" s="288" t="s">
        <v>340</v>
      </c>
      <c r="C886" s="285" t="s">
        <v>575</v>
      </c>
      <c r="D886" s="289"/>
      <c r="E886" s="289"/>
      <c r="F886" s="289"/>
      <c r="G886" s="289"/>
      <c r="H886" s="289"/>
      <c r="I886" s="289"/>
      <c r="J886" s="289"/>
      <c r="K886" s="289"/>
      <c r="L886" s="289"/>
      <c r="M886" s="289"/>
      <c r="N886" s="289">
        <f>N885</f>
        <v>12</v>
      </c>
      <c r="O886" s="289"/>
      <c r="P886" s="289"/>
      <c r="Q886" s="289"/>
      <c r="R886" s="289"/>
      <c r="S886" s="289"/>
      <c r="T886" s="289"/>
      <c r="U886" s="289"/>
      <c r="V886" s="289"/>
      <c r="W886" s="289"/>
      <c r="X886" s="289"/>
      <c r="Y886" s="405">
        <f>Y885</f>
        <v>0</v>
      </c>
      <c r="Z886" s="405">
        <f t="shared" ref="Z886" si="452">Z885</f>
        <v>0</v>
      </c>
      <c r="AA886" s="405">
        <f t="shared" ref="AA886" si="453">AA885</f>
        <v>0</v>
      </c>
      <c r="AB886" s="405">
        <f t="shared" ref="AB886" si="454">AB885</f>
        <v>0</v>
      </c>
      <c r="AC886" s="300"/>
    </row>
    <row r="887" spans="1:29" ht="15.5" hidden="1" outlineLevel="1">
      <c r="A887" s="525"/>
      <c r="B887" s="422"/>
      <c r="C887" s="285"/>
      <c r="D887" s="285"/>
      <c r="E887" s="285"/>
      <c r="F887" s="285"/>
      <c r="G887" s="285"/>
      <c r="H887" s="285"/>
      <c r="I887" s="285"/>
      <c r="J887" s="285"/>
      <c r="K887" s="285"/>
      <c r="L887" s="285"/>
      <c r="M887" s="285"/>
      <c r="N887" s="285"/>
      <c r="O887" s="285"/>
      <c r="P887" s="285"/>
      <c r="Q887" s="285"/>
      <c r="R887" s="285"/>
      <c r="S887" s="285"/>
      <c r="T887" s="285"/>
      <c r="U887" s="285"/>
      <c r="V887" s="285"/>
      <c r="W887" s="285"/>
      <c r="X887" s="285"/>
      <c r="Y887" s="406"/>
      <c r="Z887" s="419"/>
      <c r="AA887" s="419"/>
      <c r="AB887" s="419"/>
      <c r="AC887" s="300"/>
    </row>
    <row r="888" spans="1:29" ht="31" hidden="1" outlineLevel="1">
      <c r="A888" s="525">
        <v>37</v>
      </c>
      <c r="B888" s="422" t="s">
        <v>128</v>
      </c>
      <c r="C888" s="285" t="s">
        <v>582</v>
      </c>
      <c r="D888" s="289"/>
      <c r="E888" s="289"/>
      <c r="F888" s="289"/>
      <c r="G888" s="289"/>
      <c r="H888" s="289"/>
      <c r="I888" s="289"/>
      <c r="J888" s="289"/>
      <c r="K888" s="289"/>
      <c r="L888" s="289"/>
      <c r="M888" s="289"/>
      <c r="N888" s="289">
        <v>12</v>
      </c>
      <c r="O888" s="289"/>
      <c r="P888" s="289"/>
      <c r="Q888" s="289"/>
      <c r="R888" s="289"/>
      <c r="S888" s="289"/>
      <c r="T888" s="289"/>
      <c r="U888" s="289"/>
      <c r="V888" s="289"/>
      <c r="W888" s="289"/>
      <c r="X888" s="289"/>
      <c r="Y888" s="420"/>
      <c r="Z888" s="409"/>
      <c r="AA888" s="409"/>
      <c r="AB888" s="409"/>
      <c r="AC888" s="290">
        <f>SUM(Y888:AB888)</f>
        <v>0</v>
      </c>
    </row>
    <row r="889" spans="1:29" ht="15.5" hidden="1" outlineLevel="1">
      <c r="A889" s="525"/>
      <c r="B889" s="288" t="s">
        <v>340</v>
      </c>
      <c r="C889" s="285" t="s">
        <v>575</v>
      </c>
      <c r="D889" s="289"/>
      <c r="E889" s="289"/>
      <c r="F889" s="289"/>
      <c r="G889" s="289"/>
      <c r="H889" s="289"/>
      <c r="I889" s="289"/>
      <c r="J889" s="289"/>
      <c r="K889" s="289"/>
      <c r="L889" s="289"/>
      <c r="M889" s="289"/>
      <c r="N889" s="289">
        <f>N888</f>
        <v>12</v>
      </c>
      <c r="O889" s="289"/>
      <c r="P889" s="289"/>
      <c r="Q889" s="289"/>
      <c r="R889" s="289"/>
      <c r="S889" s="289"/>
      <c r="T889" s="289"/>
      <c r="U889" s="289"/>
      <c r="V889" s="289"/>
      <c r="W889" s="289"/>
      <c r="X889" s="289"/>
      <c r="Y889" s="405">
        <f>Y888</f>
        <v>0</v>
      </c>
      <c r="Z889" s="405">
        <f t="shared" ref="Z889" si="455">Z888</f>
        <v>0</v>
      </c>
      <c r="AA889" s="405">
        <f t="shared" ref="AA889" si="456">AA888</f>
        <v>0</v>
      </c>
      <c r="AB889" s="405">
        <f t="shared" ref="AB889" si="457">AB888</f>
        <v>0</v>
      </c>
      <c r="AC889" s="300"/>
    </row>
    <row r="890" spans="1:29" ht="15.5" hidden="1" outlineLevel="1">
      <c r="A890" s="525"/>
      <c r="B890" s="422"/>
      <c r="C890" s="285"/>
      <c r="D890" s="285"/>
      <c r="E890" s="285"/>
      <c r="F890" s="285"/>
      <c r="G890" s="285"/>
      <c r="H890" s="285"/>
      <c r="I890" s="285"/>
      <c r="J890" s="285"/>
      <c r="K890" s="285"/>
      <c r="L890" s="285"/>
      <c r="M890" s="285"/>
      <c r="N890" s="285"/>
      <c r="O890" s="285"/>
      <c r="P890" s="285"/>
      <c r="Q890" s="285"/>
      <c r="R890" s="285"/>
      <c r="S890" s="285"/>
      <c r="T890" s="285"/>
      <c r="U890" s="285"/>
      <c r="V890" s="285"/>
      <c r="W890" s="285"/>
      <c r="X890" s="285"/>
      <c r="Y890" s="406"/>
      <c r="Z890" s="419"/>
      <c r="AA890" s="419"/>
      <c r="AB890" s="419"/>
      <c r="AC890" s="300"/>
    </row>
    <row r="891" spans="1:29" ht="31" hidden="1" outlineLevel="1">
      <c r="A891" s="525">
        <v>38</v>
      </c>
      <c r="B891" s="422" t="s">
        <v>129</v>
      </c>
      <c r="C891" s="285" t="s">
        <v>582</v>
      </c>
      <c r="D891" s="289"/>
      <c r="E891" s="289"/>
      <c r="F891" s="289"/>
      <c r="G891" s="289"/>
      <c r="H891" s="289"/>
      <c r="I891" s="289"/>
      <c r="J891" s="289"/>
      <c r="K891" s="289"/>
      <c r="L891" s="289"/>
      <c r="M891" s="289"/>
      <c r="N891" s="289">
        <v>12</v>
      </c>
      <c r="O891" s="289"/>
      <c r="P891" s="289"/>
      <c r="Q891" s="289"/>
      <c r="R891" s="289"/>
      <c r="S891" s="289"/>
      <c r="T891" s="289"/>
      <c r="U891" s="289"/>
      <c r="V891" s="289"/>
      <c r="W891" s="289"/>
      <c r="X891" s="289"/>
      <c r="Y891" s="420"/>
      <c r="Z891" s="409"/>
      <c r="AA891" s="409"/>
      <c r="AB891" s="409"/>
      <c r="AC891" s="290">
        <f>SUM(Y891:AB891)</f>
        <v>0</v>
      </c>
    </row>
    <row r="892" spans="1:29" ht="15.5" hidden="1" outlineLevel="1">
      <c r="A892" s="525"/>
      <c r="B892" s="288" t="s">
        <v>340</v>
      </c>
      <c r="C892" s="285" t="s">
        <v>575</v>
      </c>
      <c r="D892" s="289"/>
      <c r="E892" s="289"/>
      <c r="F892" s="289"/>
      <c r="G892" s="289"/>
      <c r="H892" s="289"/>
      <c r="I892" s="289"/>
      <c r="J892" s="289"/>
      <c r="K892" s="289"/>
      <c r="L892" s="289"/>
      <c r="M892" s="289"/>
      <c r="N892" s="289">
        <f>N891</f>
        <v>12</v>
      </c>
      <c r="O892" s="289"/>
      <c r="P892" s="289"/>
      <c r="Q892" s="289"/>
      <c r="R892" s="289"/>
      <c r="S892" s="289"/>
      <c r="T892" s="289"/>
      <c r="U892" s="289"/>
      <c r="V892" s="289"/>
      <c r="W892" s="289"/>
      <c r="X892" s="289"/>
      <c r="Y892" s="405">
        <f>Y891</f>
        <v>0</v>
      </c>
      <c r="Z892" s="405">
        <f t="shared" ref="Z892" si="458">Z891</f>
        <v>0</v>
      </c>
      <c r="AA892" s="405">
        <f t="shared" ref="AA892" si="459">AA891</f>
        <v>0</v>
      </c>
      <c r="AB892" s="405">
        <f t="shared" ref="AB892" si="460">AB891</f>
        <v>0</v>
      </c>
      <c r="AC892" s="300"/>
    </row>
    <row r="893" spans="1:29" ht="15.5" hidden="1" outlineLevel="1">
      <c r="A893" s="525"/>
      <c r="B893" s="422"/>
      <c r="C893" s="285"/>
      <c r="D893" s="285"/>
      <c r="E893" s="285"/>
      <c r="F893" s="285"/>
      <c r="G893" s="285"/>
      <c r="H893" s="285"/>
      <c r="I893" s="285"/>
      <c r="J893" s="285"/>
      <c r="K893" s="285"/>
      <c r="L893" s="285"/>
      <c r="M893" s="285"/>
      <c r="N893" s="285"/>
      <c r="O893" s="285"/>
      <c r="P893" s="285"/>
      <c r="Q893" s="285"/>
      <c r="R893" s="285"/>
      <c r="S893" s="285"/>
      <c r="T893" s="285"/>
      <c r="U893" s="285"/>
      <c r="V893" s="285"/>
      <c r="W893" s="285"/>
      <c r="X893" s="285"/>
      <c r="Y893" s="406"/>
      <c r="Z893" s="419"/>
      <c r="AA893" s="419"/>
      <c r="AB893" s="419"/>
      <c r="AC893" s="300"/>
    </row>
    <row r="894" spans="1:29" ht="31" hidden="1" outlineLevel="1">
      <c r="A894" s="525">
        <v>39</v>
      </c>
      <c r="B894" s="422" t="s">
        <v>130</v>
      </c>
      <c r="C894" s="285" t="s">
        <v>582</v>
      </c>
      <c r="D894" s="289"/>
      <c r="E894" s="289"/>
      <c r="F894" s="289"/>
      <c r="G894" s="289"/>
      <c r="H894" s="289"/>
      <c r="I894" s="289"/>
      <c r="J894" s="289"/>
      <c r="K894" s="289"/>
      <c r="L894" s="289"/>
      <c r="M894" s="289"/>
      <c r="N894" s="289">
        <v>12</v>
      </c>
      <c r="O894" s="289"/>
      <c r="P894" s="289"/>
      <c r="Q894" s="289"/>
      <c r="R894" s="289"/>
      <c r="S894" s="289"/>
      <c r="T894" s="289"/>
      <c r="U894" s="289"/>
      <c r="V894" s="289"/>
      <c r="W894" s="289"/>
      <c r="X894" s="289"/>
      <c r="Y894" s="420"/>
      <c r="Z894" s="409"/>
      <c r="AA894" s="409"/>
      <c r="AB894" s="409"/>
      <c r="AC894" s="290">
        <f>SUM(Y894:AB894)</f>
        <v>0</v>
      </c>
    </row>
    <row r="895" spans="1:29" ht="15.5" hidden="1" outlineLevel="1">
      <c r="A895" s="525"/>
      <c r="B895" s="288" t="s">
        <v>340</v>
      </c>
      <c r="C895" s="285" t="s">
        <v>575</v>
      </c>
      <c r="D895" s="289"/>
      <c r="E895" s="289"/>
      <c r="F895" s="289"/>
      <c r="G895" s="289"/>
      <c r="H895" s="289"/>
      <c r="I895" s="289"/>
      <c r="J895" s="289"/>
      <c r="K895" s="289"/>
      <c r="L895" s="289"/>
      <c r="M895" s="289"/>
      <c r="N895" s="289">
        <f>N894</f>
        <v>12</v>
      </c>
      <c r="O895" s="289"/>
      <c r="P895" s="289"/>
      <c r="Q895" s="289"/>
      <c r="R895" s="289"/>
      <c r="S895" s="289"/>
      <c r="T895" s="289"/>
      <c r="U895" s="289"/>
      <c r="V895" s="289"/>
      <c r="W895" s="289"/>
      <c r="X895" s="289"/>
      <c r="Y895" s="405">
        <f>Y894</f>
        <v>0</v>
      </c>
      <c r="Z895" s="405">
        <f t="shared" ref="Z895" si="461">Z894</f>
        <v>0</v>
      </c>
      <c r="AA895" s="405">
        <f t="shared" ref="AA895" si="462">AA894</f>
        <v>0</v>
      </c>
      <c r="AB895" s="405">
        <f t="shared" ref="AB895" si="463">AB894</f>
        <v>0</v>
      </c>
      <c r="AC895" s="300"/>
    </row>
    <row r="896" spans="1:29" ht="15.5" hidden="1" outlineLevel="1">
      <c r="A896" s="525"/>
      <c r="B896" s="422"/>
      <c r="C896" s="285"/>
      <c r="D896" s="285"/>
      <c r="E896" s="285"/>
      <c r="F896" s="285"/>
      <c r="G896" s="285"/>
      <c r="H896" s="285"/>
      <c r="I896" s="285"/>
      <c r="J896" s="285"/>
      <c r="K896" s="285"/>
      <c r="L896" s="285"/>
      <c r="M896" s="285"/>
      <c r="N896" s="285"/>
      <c r="O896" s="285"/>
      <c r="P896" s="285"/>
      <c r="Q896" s="285"/>
      <c r="R896" s="285"/>
      <c r="S896" s="285"/>
      <c r="T896" s="285"/>
      <c r="U896" s="285"/>
      <c r="V896" s="285"/>
      <c r="W896" s="285"/>
      <c r="X896" s="285"/>
      <c r="Y896" s="406"/>
      <c r="Z896" s="419"/>
      <c r="AA896" s="419"/>
      <c r="AB896" s="419"/>
      <c r="AC896" s="300"/>
    </row>
    <row r="897" spans="1:29" ht="31" hidden="1" outlineLevel="1">
      <c r="A897" s="525">
        <v>40</v>
      </c>
      <c r="B897" s="422" t="s">
        <v>131</v>
      </c>
      <c r="C897" s="285" t="s">
        <v>582</v>
      </c>
      <c r="D897" s="289"/>
      <c r="E897" s="289"/>
      <c r="F897" s="289"/>
      <c r="G897" s="289"/>
      <c r="H897" s="289"/>
      <c r="I897" s="289"/>
      <c r="J897" s="289"/>
      <c r="K897" s="289"/>
      <c r="L897" s="289"/>
      <c r="M897" s="289"/>
      <c r="N897" s="289">
        <v>12</v>
      </c>
      <c r="O897" s="289"/>
      <c r="P897" s="289"/>
      <c r="Q897" s="289"/>
      <c r="R897" s="289"/>
      <c r="S897" s="289"/>
      <c r="T897" s="289"/>
      <c r="U897" s="289"/>
      <c r="V897" s="289"/>
      <c r="W897" s="289"/>
      <c r="X897" s="289"/>
      <c r="Y897" s="420"/>
      <c r="Z897" s="409"/>
      <c r="AA897" s="409"/>
      <c r="AB897" s="409"/>
      <c r="AC897" s="290">
        <f>SUM(Y897:AB897)</f>
        <v>0</v>
      </c>
    </row>
    <row r="898" spans="1:29" ht="15.5" hidden="1" outlineLevel="1">
      <c r="A898" s="525"/>
      <c r="B898" s="288" t="s">
        <v>340</v>
      </c>
      <c r="C898" s="285" t="s">
        <v>575</v>
      </c>
      <c r="D898" s="289"/>
      <c r="E898" s="289"/>
      <c r="F898" s="289"/>
      <c r="G898" s="289"/>
      <c r="H898" s="289"/>
      <c r="I898" s="289"/>
      <c r="J898" s="289"/>
      <c r="K898" s="289"/>
      <c r="L898" s="289"/>
      <c r="M898" s="289"/>
      <c r="N898" s="289">
        <f>N897</f>
        <v>12</v>
      </c>
      <c r="O898" s="289"/>
      <c r="P898" s="289"/>
      <c r="Q898" s="289"/>
      <c r="R898" s="289"/>
      <c r="S898" s="289"/>
      <c r="T898" s="289"/>
      <c r="U898" s="289"/>
      <c r="V898" s="289"/>
      <c r="W898" s="289"/>
      <c r="X898" s="289"/>
      <c r="Y898" s="405">
        <f>Y897</f>
        <v>0</v>
      </c>
      <c r="Z898" s="405">
        <f t="shared" ref="Z898" si="464">Z897</f>
        <v>0</v>
      </c>
      <c r="AA898" s="405">
        <f t="shared" ref="AA898" si="465">AA897</f>
        <v>0</v>
      </c>
      <c r="AB898" s="405">
        <f t="shared" ref="AB898" si="466">AB897</f>
        <v>0</v>
      </c>
      <c r="AC898" s="300"/>
    </row>
    <row r="899" spans="1:29" ht="15.5" hidden="1" outlineLevel="1">
      <c r="A899" s="525"/>
      <c r="B899" s="422"/>
      <c r="C899" s="285"/>
      <c r="D899" s="285"/>
      <c r="E899" s="285"/>
      <c r="F899" s="285"/>
      <c r="G899" s="285"/>
      <c r="H899" s="285"/>
      <c r="I899" s="285"/>
      <c r="J899" s="285"/>
      <c r="K899" s="285"/>
      <c r="L899" s="285"/>
      <c r="M899" s="285"/>
      <c r="N899" s="285"/>
      <c r="O899" s="285"/>
      <c r="P899" s="285"/>
      <c r="Q899" s="285"/>
      <c r="R899" s="285"/>
      <c r="S899" s="285"/>
      <c r="T899" s="285"/>
      <c r="U899" s="285"/>
      <c r="V899" s="285"/>
      <c r="W899" s="285"/>
      <c r="X899" s="285"/>
      <c r="Y899" s="406"/>
      <c r="Z899" s="419"/>
      <c r="AA899" s="419"/>
      <c r="AB899" s="419"/>
      <c r="AC899" s="300"/>
    </row>
    <row r="900" spans="1:29" ht="62" hidden="1" outlineLevel="1">
      <c r="A900" s="525">
        <v>41</v>
      </c>
      <c r="B900" s="422" t="s">
        <v>132</v>
      </c>
      <c r="C900" s="285" t="s">
        <v>582</v>
      </c>
      <c r="D900" s="289"/>
      <c r="E900" s="289"/>
      <c r="F900" s="289"/>
      <c r="G900" s="289"/>
      <c r="H900" s="289"/>
      <c r="I900" s="289"/>
      <c r="J900" s="289"/>
      <c r="K900" s="289"/>
      <c r="L900" s="289"/>
      <c r="M900" s="289"/>
      <c r="N900" s="289">
        <v>12</v>
      </c>
      <c r="O900" s="289"/>
      <c r="P900" s="289"/>
      <c r="Q900" s="289"/>
      <c r="R900" s="289"/>
      <c r="S900" s="289"/>
      <c r="T900" s="289"/>
      <c r="U900" s="289"/>
      <c r="V900" s="289"/>
      <c r="W900" s="289"/>
      <c r="X900" s="289"/>
      <c r="Y900" s="420"/>
      <c r="Z900" s="409"/>
      <c r="AA900" s="409"/>
      <c r="AB900" s="409"/>
      <c r="AC900" s="290">
        <f>SUM(Y900:AB900)</f>
        <v>0</v>
      </c>
    </row>
    <row r="901" spans="1:29" ht="15.5" hidden="1" outlineLevel="1">
      <c r="A901" s="525"/>
      <c r="B901" s="288" t="s">
        <v>340</v>
      </c>
      <c r="C901" s="285" t="s">
        <v>575</v>
      </c>
      <c r="D901" s="289"/>
      <c r="E901" s="289"/>
      <c r="F901" s="289"/>
      <c r="G901" s="289"/>
      <c r="H901" s="289"/>
      <c r="I901" s="289"/>
      <c r="J901" s="289"/>
      <c r="K901" s="289"/>
      <c r="L901" s="289"/>
      <c r="M901" s="289"/>
      <c r="N901" s="289">
        <f>N900</f>
        <v>12</v>
      </c>
      <c r="O901" s="289"/>
      <c r="P901" s="289"/>
      <c r="Q901" s="289"/>
      <c r="R901" s="289"/>
      <c r="S901" s="289"/>
      <c r="T901" s="289"/>
      <c r="U901" s="289"/>
      <c r="V901" s="289"/>
      <c r="W901" s="289"/>
      <c r="X901" s="289"/>
      <c r="Y901" s="405">
        <f>Y900</f>
        <v>0</v>
      </c>
      <c r="Z901" s="405">
        <f t="shared" ref="Z901" si="467">Z900</f>
        <v>0</v>
      </c>
      <c r="AA901" s="405">
        <f t="shared" ref="AA901" si="468">AA900</f>
        <v>0</v>
      </c>
      <c r="AB901" s="405">
        <f t="shared" ref="AB901" si="469">AB900</f>
        <v>0</v>
      </c>
      <c r="AC901" s="300"/>
    </row>
    <row r="902" spans="1:29" ht="15.5" hidden="1" outlineLevel="1">
      <c r="A902" s="525"/>
      <c r="B902" s="422"/>
      <c r="C902" s="285"/>
      <c r="D902" s="285"/>
      <c r="E902" s="285"/>
      <c r="F902" s="285"/>
      <c r="G902" s="285"/>
      <c r="H902" s="285"/>
      <c r="I902" s="285"/>
      <c r="J902" s="285"/>
      <c r="K902" s="285"/>
      <c r="L902" s="285"/>
      <c r="M902" s="285"/>
      <c r="N902" s="285"/>
      <c r="O902" s="285"/>
      <c r="P902" s="285"/>
      <c r="Q902" s="285"/>
      <c r="R902" s="285"/>
      <c r="S902" s="285"/>
      <c r="T902" s="285"/>
      <c r="U902" s="285"/>
      <c r="V902" s="285"/>
      <c r="W902" s="285"/>
      <c r="X902" s="285"/>
      <c r="Y902" s="406"/>
      <c r="Z902" s="419"/>
      <c r="AA902" s="419"/>
      <c r="AB902" s="419"/>
      <c r="AC902" s="300"/>
    </row>
    <row r="903" spans="1:29" ht="46.5" hidden="1" outlineLevel="1">
      <c r="A903" s="525">
        <v>42</v>
      </c>
      <c r="B903" s="422" t="s">
        <v>133</v>
      </c>
      <c r="C903" s="285" t="s">
        <v>582</v>
      </c>
      <c r="D903" s="289"/>
      <c r="E903" s="289"/>
      <c r="F903" s="289"/>
      <c r="G903" s="289"/>
      <c r="H903" s="289"/>
      <c r="I903" s="289"/>
      <c r="J903" s="289"/>
      <c r="K903" s="289"/>
      <c r="L903" s="289"/>
      <c r="M903" s="289"/>
      <c r="N903" s="285"/>
      <c r="O903" s="289"/>
      <c r="P903" s="289"/>
      <c r="Q903" s="289"/>
      <c r="R903" s="289"/>
      <c r="S903" s="289"/>
      <c r="T903" s="289"/>
      <c r="U903" s="289"/>
      <c r="V903" s="289"/>
      <c r="W903" s="289"/>
      <c r="X903" s="289"/>
      <c r="Y903" s="420"/>
      <c r="Z903" s="409"/>
      <c r="AA903" s="409"/>
      <c r="AB903" s="409"/>
      <c r="AC903" s="290">
        <f>SUM(Y903:AB903)</f>
        <v>0</v>
      </c>
    </row>
    <row r="904" spans="1:29" ht="15.5" hidden="1" outlineLevel="1">
      <c r="A904" s="525"/>
      <c r="B904" s="288" t="s">
        <v>340</v>
      </c>
      <c r="C904" s="285" t="s">
        <v>575</v>
      </c>
      <c r="D904" s="289"/>
      <c r="E904" s="289"/>
      <c r="F904" s="289"/>
      <c r="G904" s="289"/>
      <c r="H904" s="289"/>
      <c r="I904" s="289"/>
      <c r="J904" s="289"/>
      <c r="K904" s="289"/>
      <c r="L904" s="289"/>
      <c r="M904" s="289"/>
      <c r="N904" s="462"/>
      <c r="O904" s="289"/>
      <c r="P904" s="289"/>
      <c r="Q904" s="289"/>
      <c r="R904" s="289"/>
      <c r="S904" s="289"/>
      <c r="T904" s="289"/>
      <c r="U904" s="289"/>
      <c r="V904" s="289"/>
      <c r="W904" s="289"/>
      <c r="X904" s="289"/>
      <c r="Y904" s="405">
        <f>Y903</f>
        <v>0</v>
      </c>
      <c r="Z904" s="405">
        <f t="shared" ref="Z904" si="470">Z903</f>
        <v>0</v>
      </c>
      <c r="AA904" s="405">
        <f t="shared" ref="AA904" si="471">AA903</f>
        <v>0</v>
      </c>
      <c r="AB904" s="405">
        <f t="shared" ref="AB904" si="472">AB903</f>
        <v>0</v>
      </c>
      <c r="AC904" s="300"/>
    </row>
    <row r="905" spans="1:29" ht="15.5" hidden="1" outlineLevel="1">
      <c r="A905" s="525"/>
      <c r="B905" s="422"/>
      <c r="C905" s="285"/>
      <c r="D905" s="285"/>
      <c r="E905" s="285"/>
      <c r="F905" s="285"/>
      <c r="G905" s="285"/>
      <c r="H905" s="285"/>
      <c r="I905" s="285"/>
      <c r="J905" s="285"/>
      <c r="K905" s="285"/>
      <c r="L905" s="285"/>
      <c r="M905" s="285"/>
      <c r="N905" s="285"/>
      <c r="O905" s="285"/>
      <c r="P905" s="285"/>
      <c r="Q905" s="285"/>
      <c r="R905" s="285"/>
      <c r="S905" s="285"/>
      <c r="T905" s="285"/>
      <c r="U905" s="285"/>
      <c r="V905" s="285"/>
      <c r="W905" s="285"/>
      <c r="X905" s="285"/>
      <c r="Y905" s="406"/>
      <c r="Z905" s="419"/>
      <c r="AA905" s="419"/>
      <c r="AB905" s="419"/>
      <c r="AC905" s="300"/>
    </row>
    <row r="906" spans="1:29" ht="31" hidden="1" outlineLevel="1">
      <c r="A906" s="525">
        <v>43</v>
      </c>
      <c r="B906" s="422" t="s">
        <v>134</v>
      </c>
      <c r="C906" s="285" t="s">
        <v>582</v>
      </c>
      <c r="D906" s="289"/>
      <c r="E906" s="289"/>
      <c r="F906" s="289"/>
      <c r="G906" s="289"/>
      <c r="H906" s="289"/>
      <c r="I906" s="289"/>
      <c r="J906" s="289"/>
      <c r="K906" s="289"/>
      <c r="L906" s="289"/>
      <c r="M906" s="289"/>
      <c r="N906" s="289">
        <v>12</v>
      </c>
      <c r="O906" s="289"/>
      <c r="P906" s="289"/>
      <c r="Q906" s="289"/>
      <c r="R906" s="289"/>
      <c r="S906" s="289"/>
      <c r="T906" s="289"/>
      <c r="U906" s="289"/>
      <c r="V906" s="289"/>
      <c r="W906" s="289"/>
      <c r="X906" s="289"/>
      <c r="Y906" s="420"/>
      <c r="Z906" s="409"/>
      <c r="AA906" s="409"/>
      <c r="AB906" s="409"/>
      <c r="AC906" s="290">
        <f>SUM(Y906:AB906)</f>
        <v>0</v>
      </c>
    </row>
    <row r="907" spans="1:29" ht="15.5" hidden="1" outlineLevel="1">
      <c r="A907" s="525"/>
      <c r="B907" s="288" t="s">
        <v>340</v>
      </c>
      <c r="C907" s="285" t="s">
        <v>575</v>
      </c>
      <c r="D907" s="289"/>
      <c r="E907" s="289"/>
      <c r="F907" s="289"/>
      <c r="G907" s="289"/>
      <c r="H907" s="289"/>
      <c r="I907" s="289"/>
      <c r="J907" s="289"/>
      <c r="K907" s="289"/>
      <c r="L907" s="289"/>
      <c r="M907" s="289"/>
      <c r="N907" s="289">
        <f>N906</f>
        <v>12</v>
      </c>
      <c r="O907" s="289"/>
      <c r="P907" s="289"/>
      <c r="Q907" s="289"/>
      <c r="R907" s="289"/>
      <c r="S907" s="289"/>
      <c r="T907" s="289"/>
      <c r="U907" s="289"/>
      <c r="V907" s="289"/>
      <c r="W907" s="289"/>
      <c r="X907" s="289"/>
      <c r="Y907" s="405">
        <f>Y906</f>
        <v>0</v>
      </c>
      <c r="Z907" s="405">
        <f t="shared" ref="Z907" si="473">Z906</f>
        <v>0</v>
      </c>
      <c r="AA907" s="405">
        <f t="shared" ref="AA907" si="474">AA906</f>
        <v>0</v>
      </c>
      <c r="AB907" s="405">
        <f t="shared" ref="AB907" si="475">AB906</f>
        <v>0</v>
      </c>
      <c r="AC907" s="300"/>
    </row>
    <row r="908" spans="1:29" ht="15.5" hidden="1" outlineLevel="1">
      <c r="A908" s="525"/>
      <c r="B908" s="422"/>
      <c r="C908" s="285"/>
      <c r="D908" s="285"/>
      <c r="E908" s="285"/>
      <c r="F908" s="285"/>
      <c r="G908" s="285"/>
      <c r="H908" s="285"/>
      <c r="I908" s="285"/>
      <c r="J908" s="285"/>
      <c r="K908" s="285"/>
      <c r="L908" s="285"/>
      <c r="M908" s="285"/>
      <c r="N908" s="285"/>
      <c r="O908" s="285"/>
      <c r="P908" s="285"/>
      <c r="Q908" s="285"/>
      <c r="R908" s="285"/>
      <c r="S908" s="285"/>
      <c r="T908" s="285"/>
      <c r="U908" s="285"/>
      <c r="V908" s="285"/>
      <c r="W908" s="285"/>
      <c r="X908" s="285"/>
      <c r="Y908" s="406"/>
      <c r="Z908" s="419"/>
      <c r="AA908" s="419"/>
      <c r="AB908" s="419"/>
      <c r="AC908" s="300"/>
    </row>
    <row r="909" spans="1:29" ht="62" hidden="1" outlineLevel="1">
      <c r="A909" s="525">
        <v>44</v>
      </c>
      <c r="B909" s="422" t="s">
        <v>135</v>
      </c>
      <c r="C909" s="285" t="s">
        <v>582</v>
      </c>
      <c r="D909" s="289"/>
      <c r="E909" s="289"/>
      <c r="F909" s="289"/>
      <c r="G909" s="289"/>
      <c r="H909" s="289"/>
      <c r="I909" s="289"/>
      <c r="J909" s="289"/>
      <c r="K909" s="289"/>
      <c r="L909" s="289"/>
      <c r="M909" s="289"/>
      <c r="N909" s="289">
        <v>12</v>
      </c>
      <c r="O909" s="289"/>
      <c r="P909" s="289"/>
      <c r="Q909" s="289"/>
      <c r="R909" s="289"/>
      <c r="S909" s="289"/>
      <c r="T909" s="289"/>
      <c r="U909" s="289"/>
      <c r="V909" s="289"/>
      <c r="W909" s="289"/>
      <c r="X909" s="289"/>
      <c r="Y909" s="420"/>
      <c r="Z909" s="409"/>
      <c r="AA909" s="409"/>
      <c r="AB909" s="409"/>
      <c r="AC909" s="290">
        <f>SUM(Y909:AB909)</f>
        <v>0</v>
      </c>
    </row>
    <row r="910" spans="1:29" ht="15.5" hidden="1" outlineLevel="1">
      <c r="A910" s="525"/>
      <c r="B910" s="288" t="s">
        <v>340</v>
      </c>
      <c r="C910" s="285" t="s">
        <v>575</v>
      </c>
      <c r="D910" s="289"/>
      <c r="E910" s="289"/>
      <c r="F910" s="289"/>
      <c r="G910" s="289"/>
      <c r="H910" s="289"/>
      <c r="I910" s="289"/>
      <c r="J910" s="289"/>
      <c r="K910" s="289"/>
      <c r="L910" s="289"/>
      <c r="M910" s="289"/>
      <c r="N910" s="289">
        <f>N909</f>
        <v>12</v>
      </c>
      <c r="O910" s="289"/>
      <c r="P910" s="289"/>
      <c r="Q910" s="289"/>
      <c r="R910" s="289"/>
      <c r="S910" s="289"/>
      <c r="T910" s="289"/>
      <c r="U910" s="289"/>
      <c r="V910" s="289"/>
      <c r="W910" s="289"/>
      <c r="X910" s="289"/>
      <c r="Y910" s="405">
        <f>Y909</f>
        <v>0</v>
      </c>
      <c r="Z910" s="405">
        <f t="shared" ref="Z910" si="476">Z909</f>
        <v>0</v>
      </c>
      <c r="AA910" s="405">
        <f t="shared" ref="AA910" si="477">AA909</f>
        <v>0</v>
      </c>
      <c r="AB910" s="405">
        <f t="shared" ref="AB910" si="478">AB909</f>
        <v>0</v>
      </c>
      <c r="AC910" s="300"/>
    </row>
    <row r="911" spans="1:29" ht="15.5" hidden="1" outlineLevel="1">
      <c r="A911" s="525"/>
      <c r="B911" s="422"/>
      <c r="C911" s="285"/>
      <c r="D911" s="285"/>
      <c r="E911" s="285"/>
      <c r="F911" s="285"/>
      <c r="G911" s="285"/>
      <c r="H911" s="285"/>
      <c r="I911" s="285"/>
      <c r="J911" s="285"/>
      <c r="K911" s="285"/>
      <c r="L911" s="285"/>
      <c r="M911" s="285"/>
      <c r="N911" s="285"/>
      <c r="O911" s="285"/>
      <c r="P911" s="285"/>
      <c r="Q911" s="285"/>
      <c r="R911" s="285"/>
      <c r="S911" s="285"/>
      <c r="T911" s="285"/>
      <c r="U911" s="285"/>
      <c r="V911" s="285"/>
      <c r="W911" s="285"/>
      <c r="X911" s="285"/>
      <c r="Y911" s="406"/>
      <c r="Z911" s="419"/>
      <c r="AA911" s="419"/>
      <c r="AB911" s="419"/>
      <c r="AC911" s="300"/>
    </row>
    <row r="912" spans="1:29" ht="46.5" hidden="1" outlineLevel="1">
      <c r="A912" s="525">
        <v>45</v>
      </c>
      <c r="B912" s="422" t="s">
        <v>136</v>
      </c>
      <c r="C912" s="285" t="s">
        <v>582</v>
      </c>
      <c r="D912" s="289"/>
      <c r="E912" s="289"/>
      <c r="F912" s="289"/>
      <c r="G912" s="289"/>
      <c r="H912" s="289"/>
      <c r="I912" s="289"/>
      <c r="J912" s="289"/>
      <c r="K912" s="289"/>
      <c r="L912" s="289"/>
      <c r="M912" s="289"/>
      <c r="N912" s="289">
        <v>12</v>
      </c>
      <c r="O912" s="289"/>
      <c r="P912" s="289"/>
      <c r="Q912" s="289"/>
      <c r="R912" s="289"/>
      <c r="S912" s="289"/>
      <c r="T912" s="289"/>
      <c r="U912" s="289"/>
      <c r="V912" s="289"/>
      <c r="W912" s="289"/>
      <c r="X912" s="289"/>
      <c r="Y912" s="420"/>
      <c r="Z912" s="409"/>
      <c r="AA912" s="409"/>
      <c r="AB912" s="409"/>
      <c r="AC912" s="290">
        <f>SUM(Y912:AB912)</f>
        <v>0</v>
      </c>
    </row>
    <row r="913" spans="1:29" ht="15.5" hidden="1" outlineLevel="1">
      <c r="A913" s="525"/>
      <c r="B913" s="288" t="s">
        <v>340</v>
      </c>
      <c r="C913" s="285" t="s">
        <v>575</v>
      </c>
      <c r="D913" s="289"/>
      <c r="E913" s="289"/>
      <c r="F913" s="289"/>
      <c r="G913" s="289"/>
      <c r="H913" s="289"/>
      <c r="I913" s="289"/>
      <c r="J913" s="289"/>
      <c r="K913" s="289"/>
      <c r="L913" s="289"/>
      <c r="M913" s="289"/>
      <c r="N913" s="289">
        <f>N912</f>
        <v>12</v>
      </c>
      <c r="O913" s="289"/>
      <c r="P913" s="289"/>
      <c r="Q913" s="289"/>
      <c r="R913" s="289"/>
      <c r="S913" s="289"/>
      <c r="T913" s="289"/>
      <c r="U913" s="289"/>
      <c r="V913" s="289"/>
      <c r="W913" s="289"/>
      <c r="X913" s="289"/>
      <c r="Y913" s="405">
        <f>Y912</f>
        <v>0</v>
      </c>
      <c r="Z913" s="405">
        <f t="shared" ref="Z913" si="479">Z912</f>
        <v>0</v>
      </c>
      <c r="AA913" s="405">
        <f t="shared" ref="AA913" si="480">AA912</f>
        <v>0</v>
      </c>
      <c r="AB913" s="405">
        <f t="shared" ref="AB913" si="481">AB912</f>
        <v>0</v>
      </c>
      <c r="AC913" s="300"/>
    </row>
    <row r="914" spans="1:29" ht="15.5" hidden="1" outlineLevel="1">
      <c r="A914" s="525"/>
      <c r="B914" s="422"/>
      <c r="C914" s="285"/>
      <c r="D914" s="285"/>
      <c r="E914" s="285"/>
      <c r="F914" s="285"/>
      <c r="G914" s="285"/>
      <c r="H914" s="285"/>
      <c r="I914" s="285"/>
      <c r="J914" s="285"/>
      <c r="K914" s="285"/>
      <c r="L914" s="285"/>
      <c r="M914" s="285"/>
      <c r="N914" s="285"/>
      <c r="O914" s="285"/>
      <c r="P914" s="285"/>
      <c r="Q914" s="285"/>
      <c r="R914" s="285"/>
      <c r="S914" s="285"/>
      <c r="T914" s="285"/>
      <c r="U914" s="285"/>
      <c r="V914" s="285"/>
      <c r="W914" s="285"/>
      <c r="X914" s="285"/>
      <c r="Y914" s="406"/>
      <c r="Z914" s="419"/>
      <c r="AA914" s="419"/>
      <c r="AB914" s="419"/>
      <c r="AC914" s="300"/>
    </row>
    <row r="915" spans="1:29" ht="46.5" hidden="1" outlineLevel="1">
      <c r="A915" s="525">
        <v>46</v>
      </c>
      <c r="B915" s="422" t="s">
        <v>137</v>
      </c>
      <c r="C915" s="285" t="s">
        <v>582</v>
      </c>
      <c r="D915" s="289"/>
      <c r="E915" s="289"/>
      <c r="F915" s="289"/>
      <c r="G915" s="289"/>
      <c r="H915" s="289"/>
      <c r="I915" s="289"/>
      <c r="J915" s="289"/>
      <c r="K915" s="289"/>
      <c r="L915" s="289"/>
      <c r="M915" s="289"/>
      <c r="N915" s="289">
        <v>12</v>
      </c>
      <c r="O915" s="289"/>
      <c r="P915" s="289"/>
      <c r="Q915" s="289"/>
      <c r="R915" s="289"/>
      <c r="S915" s="289"/>
      <c r="T915" s="289"/>
      <c r="U915" s="289"/>
      <c r="V915" s="289"/>
      <c r="W915" s="289"/>
      <c r="X915" s="289"/>
      <c r="Y915" s="420"/>
      <c r="Z915" s="409"/>
      <c r="AA915" s="409"/>
      <c r="AB915" s="409"/>
      <c r="AC915" s="290">
        <f>SUM(Y915:AB915)</f>
        <v>0</v>
      </c>
    </row>
    <row r="916" spans="1:29" ht="15.5" hidden="1" outlineLevel="1">
      <c r="A916" s="525"/>
      <c r="B916" s="288" t="s">
        <v>340</v>
      </c>
      <c r="C916" s="285" t="s">
        <v>575</v>
      </c>
      <c r="D916" s="289"/>
      <c r="E916" s="289"/>
      <c r="F916" s="289"/>
      <c r="G916" s="289"/>
      <c r="H916" s="289"/>
      <c r="I916" s="289"/>
      <c r="J916" s="289"/>
      <c r="K916" s="289"/>
      <c r="L916" s="289"/>
      <c r="M916" s="289"/>
      <c r="N916" s="289">
        <f>N915</f>
        <v>12</v>
      </c>
      <c r="O916" s="289"/>
      <c r="P916" s="289"/>
      <c r="Q916" s="289"/>
      <c r="R916" s="289"/>
      <c r="S916" s="289"/>
      <c r="T916" s="289"/>
      <c r="U916" s="289"/>
      <c r="V916" s="289"/>
      <c r="W916" s="289"/>
      <c r="X916" s="289"/>
      <c r="Y916" s="405">
        <f>Y915</f>
        <v>0</v>
      </c>
      <c r="Z916" s="405">
        <f t="shared" ref="Z916" si="482">Z915</f>
        <v>0</v>
      </c>
      <c r="AA916" s="405">
        <f t="shared" ref="AA916" si="483">AA915</f>
        <v>0</v>
      </c>
      <c r="AB916" s="405">
        <f t="shared" ref="AB916" si="484">AB915</f>
        <v>0</v>
      </c>
      <c r="AC916" s="300"/>
    </row>
    <row r="917" spans="1:29" ht="15.5" hidden="1" outlineLevel="1">
      <c r="A917" s="525"/>
      <c r="B917" s="422"/>
      <c r="C917" s="285"/>
      <c r="D917" s="285"/>
      <c r="E917" s="285"/>
      <c r="F917" s="285"/>
      <c r="G917" s="285"/>
      <c r="H917" s="285"/>
      <c r="I917" s="285"/>
      <c r="J917" s="285"/>
      <c r="K917" s="285"/>
      <c r="L917" s="285"/>
      <c r="M917" s="285"/>
      <c r="N917" s="285"/>
      <c r="O917" s="285"/>
      <c r="P917" s="285"/>
      <c r="Q917" s="285"/>
      <c r="R917" s="285"/>
      <c r="S917" s="285"/>
      <c r="T917" s="285"/>
      <c r="U917" s="285"/>
      <c r="V917" s="285"/>
      <c r="W917" s="285"/>
      <c r="X917" s="285"/>
      <c r="Y917" s="406"/>
      <c r="Z917" s="419"/>
      <c r="AA917" s="419"/>
      <c r="AB917" s="419"/>
      <c r="AC917" s="300"/>
    </row>
    <row r="918" spans="1:29" ht="46.5" hidden="1" outlineLevel="1">
      <c r="A918" s="525">
        <v>47</v>
      </c>
      <c r="B918" s="422" t="s">
        <v>138</v>
      </c>
      <c r="C918" s="285" t="s">
        <v>582</v>
      </c>
      <c r="D918" s="289"/>
      <c r="E918" s="289"/>
      <c r="F918" s="289"/>
      <c r="G918" s="289"/>
      <c r="H918" s="289"/>
      <c r="I918" s="289"/>
      <c r="J918" s="289"/>
      <c r="K918" s="289"/>
      <c r="L918" s="289"/>
      <c r="M918" s="289"/>
      <c r="N918" s="289">
        <v>12</v>
      </c>
      <c r="O918" s="289"/>
      <c r="P918" s="289"/>
      <c r="Q918" s="289"/>
      <c r="R918" s="289"/>
      <c r="S918" s="289"/>
      <c r="T918" s="289"/>
      <c r="U918" s="289"/>
      <c r="V918" s="289"/>
      <c r="W918" s="289"/>
      <c r="X918" s="289"/>
      <c r="Y918" s="420"/>
      <c r="Z918" s="409"/>
      <c r="AA918" s="409"/>
      <c r="AB918" s="409"/>
      <c r="AC918" s="290">
        <f>SUM(Y918:AB918)</f>
        <v>0</v>
      </c>
    </row>
    <row r="919" spans="1:29" ht="15.5" hidden="1" outlineLevel="1">
      <c r="A919" s="525"/>
      <c r="B919" s="288" t="s">
        <v>340</v>
      </c>
      <c r="C919" s="285" t="s">
        <v>575</v>
      </c>
      <c r="D919" s="289"/>
      <c r="E919" s="289"/>
      <c r="F919" s="289"/>
      <c r="G919" s="289"/>
      <c r="H919" s="289"/>
      <c r="I919" s="289"/>
      <c r="J919" s="289"/>
      <c r="K919" s="289"/>
      <c r="L919" s="289"/>
      <c r="M919" s="289"/>
      <c r="N919" s="289">
        <f>N918</f>
        <v>12</v>
      </c>
      <c r="O919" s="289"/>
      <c r="P919" s="289"/>
      <c r="Q919" s="289"/>
      <c r="R919" s="289"/>
      <c r="S919" s="289"/>
      <c r="T919" s="289"/>
      <c r="U919" s="289"/>
      <c r="V919" s="289"/>
      <c r="W919" s="289"/>
      <c r="X919" s="289"/>
      <c r="Y919" s="405">
        <f>Y918</f>
        <v>0</v>
      </c>
      <c r="Z919" s="405">
        <f t="shared" ref="Z919" si="485">Z918</f>
        <v>0</v>
      </c>
      <c r="AA919" s="405">
        <f t="shared" ref="AA919" si="486">AA918</f>
        <v>0</v>
      </c>
      <c r="AB919" s="405">
        <f t="shared" ref="AB919" si="487">AB918</f>
        <v>0</v>
      </c>
      <c r="AC919" s="300"/>
    </row>
    <row r="920" spans="1:29" ht="15.5" hidden="1" outlineLevel="1">
      <c r="A920" s="525"/>
      <c r="B920" s="422"/>
      <c r="C920" s="285"/>
      <c r="D920" s="285"/>
      <c r="E920" s="285"/>
      <c r="F920" s="285"/>
      <c r="G920" s="285"/>
      <c r="H920" s="285"/>
      <c r="I920" s="285"/>
      <c r="J920" s="285"/>
      <c r="K920" s="285"/>
      <c r="L920" s="285"/>
      <c r="M920" s="285"/>
      <c r="N920" s="285"/>
      <c r="O920" s="285"/>
      <c r="P920" s="285"/>
      <c r="Q920" s="285"/>
      <c r="R920" s="285"/>
      <c r="S920" s="285"/>
      <c r="T920" s="285"/>
      <c r="U920" s="285"/>
      <c r="V920" s="285"/>
      <c r="W920" s="285"/>
      <c r="X920" s="285"/>
      <c r="Y920" s="406"/>
      <c r="Z920" s="419"/>
      <c r="AA920" s="419"/>
      <c r="AB920" s="419"/>
      <c r="AC920" s="300"/>
    </row>
    <row r="921" spans="1:29" ht="46.5" hidden="1" outlineLevel="1">
      <c r="A921" s="525">
        <v>48</v>
      </c>
      <c r="B921" s="422" t="s">
        <v>139</v>
      </c>
      <c r="C921" s="285" t="s">
        <v>582</v>
      </c>
      <c r="D921" s="289"/>
      <c r="E921" s="289"/>
      <c r="F921" s="289"/>
      <c r="G921" s="289"/>
      <c r="H921" s="289"/>
      <c r="I921" s="289"/>
      <c r="J921" s="289"/>
      <c r="K921" s="289"/>
      <c r="L921" s="289"/>
      <c r="M921" s="289"/>
      <c r="N921" s="289">
        <v>12</v>
      </c>
      <c r="O921" s="289"/>
      <c r="P921" s="289"/>
      <c r="Q921" s="289"/>
      <c r="R921" s="289"/>
      <c r="S921" s="289"/>
      <c r="T921" s="289"/>
      <c r="U921" s="289"/>
      <c r="V921" s="289"/>
      <c r="W921" s="289"/>
      <c r="X921" s="289"/>
      <c r="Y921" s="420"/>
      <c r="Z921" s="409"/>
      <c r="AA921" s="409"/>
      <c r="AB921" s="409"/>
      <c r="AC921" s="290">
        <f>SUM(Y921:AB921)</f>
        <v>0</v>
      </c>
    </row>
    <row r="922" spans="1:29" ht="15.5" hidden="1" outlineLevel="1">
      <c r="A922" s="525"/>
      <c r="B922" s="288" t="s">
        <v>340</v>
      </c>
      <c r="C922" s="285" t="s">
        <v>575</v>
      </c>
      <c r="D922" s="289"/>
      <c r="E922" s="289"/>
      <c r="F922" s="289"/>
      <c r="G922" s="289"/>
      <c r="H922" s="289"/>
      <c r="I922" s="289"/>
      <c r="J922" s="289"/>
      <c r="K922" s="289"/>
      <c r="L922" s="289"/>
      <c r="M922" s="289"/>
      <c r="N922" s="289">
        <f>N921</f>
        <v>12</v>
      </c>
      <c r="O922" s="289"/>
      <c r="P922" s="289"/>
      <c r="Q922" s="289"/>
      <c r="R922" s="289"/>
      <c r="S922" s="289"/>
      <c r="T922" s="289"/>
      <c r="U922" s="289"/>
      <c r="V922" s="289"/>
      <c r="W922" s="289"/>
      <c r="X922" s="289"/>
      <c r="Y922" s="405">
        <f>Y921</f>
        <v>0</v>
      </c>
      <c r="Z922" s="405">
        <f t="shared" ref="Z922" si="488">Z921</f>
        <v>0</v>
      </c>
      <c r="AA922" s="405">
        <f t="shared" ref="AA922" si="489">AA921</f>
        <v>0</v>
      </c>
      <c r="AB922" s="405">
        <f t="shared" ref="AB922" si="490">AB921</f>
        <v>0</v>
      </c>
      <c r="AC922" s="300"/>
    </row>
    <row r="923" spans="1:29" ht="15.5" hidden="1" outlineLevel="1">
      <c r="A923" s="525"/>
      <c r="B923" s="422"/>
      <c r="C923" s="285"/>
      <c r="D923" s="285"/>
      <c r="E923" s="285"/>
      <c r="F923" s="285"/>
      <c r="G923" s="285"/>
      <c r="H923" s="285"/>
      <c r="I923" s="285"/>
      <c r="J923" s="285"/>
      <c r="K923" s="285"/>
      <c r="L923" s="285"/>
      <c r="M923" s="285"/>
      <c r="N923" s="285"/>
      <c r="O923" s="285"/>
      <c r="P923" s="285"/>
      <c r="Q923" s="285"/>
      <c r="R923" s="285"/>
      <c r="S923" s="285"/>
      <c r="T923" s="285"/>
      <c r="U923" s="285"/>
      <c r="V923" s="285"/>
      <c r="W923" s="285"/>
      <c r="X923" s="285"/>
      <c r="Y923" s="406"/>
      <c r="Z923" s="419"/>
      <c r="AA923" s="419"/>
      <c r="AB923" s="419"/>
      <c r="AC923" s="300"/>
    </row>
    <row r="924" spans="1:29" ht="46.5" hidden="1" outlineLevel="1">
      <c r="A924" s="525">
        <v>49</v>
      </c>
      <c r="B924" s="422" t="s">
        <v>140</v>
      </c>
      <c r="C924" s="285" t="s">
        <v>582</v>
      </c>
      <c r="D924" s="289"/>
      <c r="E924" s="289"/>
      <c r="F924" s="289"/>
      <c r="G924" s="289"/>
      <c r="H924" s="289"/>
      <c r="I924" s="289"/>
      <c r="J924" s="289"/>
      <c r="K924" s="289"/>
      <c r="L924" s="289"/>
      <c r="M924" s="289"/>
      <c r="N924" s="289">
        <v>12</v>
      </c>
      <c r="O924" s="289"/>
      <c r="P924" s="289"/>
      <c r="Q924" s="289"/>
      <c r="R924" s="289"/>
      <c r="S924" s="289"/>
      <c r="T924" s="289"/>
      <c r="U924" s="289"/>
      <c r="V924" s="289"/>
      <c r="W924" s="289"/>
      <c r="X924" s="289"/>
      <c r="Y924" s="420"/>
      <c r="Z924" s="409"/>
      <c r="AA924" s="409"/>
      <c r="AB924" s="409"/>
      <c r="AC924" s="290">
        <f>SUM(Y924:AB924)</f>
        <v>0</v>
      </c>
    </row>
    <row r="925" spans="1:29" ht="15.5" hidden="1" outlineLevel="1">
      <c r="A925" s="525"/>
      <c r="B925" s="288" t="s">
        <v>340</v>
      </c>
      <c r="C925" s="285" t="s">
        <v>575</v>
      </c>
      <c r="D925" s="289"/>
      <c r="E925" s="289"/>
      <c r="F925" s="289"/>
      <c r="G925" s="289"/>
      <c r="H925" s="289"/>
      <c r="I925" s="289"/>
      <c r="J925" s="289"/>
      <c r="K925" s="289"/>
      <c r="L925" s="289"/>
      <c r="M925" s="289"/>
      <c r="N925" s="289">
        <f>N924</f>
        <v>12</v>
      </c>
      <c r="O925" s="289"/>
      <c r="P925" s="289"/>
      <c r="Q925" s="289"/>
      <c r="R925" s="289"/>
      <c r="S925" s="289"/>
      <c r="T925" s="289"/>
      <c r="U925" s="289"/>
      <c r="V925" s="289"/>
      <c r="W925" s="289"/>
      <c r="X925" s="289"/>
      <c r="Y925" s="405">
        <f>Y924</f>
        <v>0</v>
      </c>
      <c r="Z925" s="405">
        <f t="shared" ref="Z925" si="491">Z924</f>
        <v>0</v>
      </c>
      <c r="AA925" s="405">
        <f t="shared" ref="AA925" si="492">AA924</f>
        <v>0</v>
      </c>
      <c r="AB925" s="405">
        <f t="shared" ref="AB925" si="493">AB924</f>
        <v>0</v>
      </c>
      <c r="AC925" s="300"/>
    </row>
    <row r="926" spans="1:29" ht="15.5" outlineLevel="1">
      <c r="A926" s="525"/>
      <c r="B926" s="288"/>
      <c r="C926" s="299"/>
      <c r="D926" s="285"/>
      <c r="E926" s="285"/>
      <c r="F926" s="285"/>
      <c r="G926" s="285"/>
      <c r="H926" s="285"/>
      <c r="I926" s="285"/>
      <c r="J926" s="285"/>
      <c r="K926" s="285"/>
      <c r="L926" s="285"/>
      <c r="M926" s="285"/>
      <c r="N926" s="285"/>
      <c r="O926" s="285"/>
      <c r="P926" s="285"/>
      <c r="Q926" s="285"/>
      <c r="R926" s="285"/>
      <c r="S926" s="285"/>
      <c r="T926" s="285"/>
      <c r="U926" s="285"/>
      <c r="V926" s="285"/>
      <c r="W926" s="285"/>
      <c r="X926" s="285"/>
      <c r="Y926" s="295"/>
      <c r="Z926" s="295"/>
      <c r="AA926" s="295"/>
      <c r="AB926" s="295"/>
      <c r="AC926" s="300"/>
    </row>
    <row r="927" spans="1:29" ht="15.5">
      <c r="B927" s="321" t="s">
        <v>326</v>
      </c>
      <c r="C927" s="323"/>
      <c r="D927" s="323">
        <f>SUM(D770:D925)</f>
        <v>2453189</v>
      </c>
      <c r="E927" s="323">
        <f t="shared" ref="E927:M927" si="494">SUM(E770:E925)</f>
        <v>0</v>
      </c>
      <c r="F927" s="323">
        <f t="shared" si="494"/>
        <v>0</v>
      </c>
      <c r="G927" s="323">
        <f t="shared" si="494"/>
        <v>0</v>
      </c>
      <c r="H927" s="323">
        <f t="shared" si="494"/>
        <v>0</v>
      </c>
      <c r="I927" s="323">
        <f t="shared" si="494"/>
        <v>0</v>
      </c>
      <c r="J927" s="323">
        <f t="shared" si="494"/>
        <v>0</v>
      </c>
      <c r="K927" s="323">
        <f t="shared" si="494"/>
        <v>0</v>
      </c>
      <c r="L927" s="323">
        <f t="shared" si="494"/>
        <v>0</v>
      </c>
      <c r="M927" s="323">
        <f t="shared" si="494"/>
        <v>0</v>
      </c>
      <c r="N927" s="323"/>
      <c r="O927" s="323">
        <f>SUM(O770:O925)</f>
        <v>245.51747469106149</v>
      </c>
      <c r="P927" s="323">
        <f t="shared" ref="P927:X927" si="495">SUM(P770:P925)</f>
        <v>0</v>
      </c>
      <c r="Q927" s="323">
        <f t="shared" si="495"/>
        <v>0</v>
      </c>
      <c r="R927" s="323">
        <f t="shared" si="495"/>
        <v>0</v>
      </c>
      <c r="S927" s="323">
        <f t="shared" si="495"/>
        <v>0</v>
      </c>
      <c r="T927" s="323">
        <f t="shared" si="495"/>
        <v>0</v>
      </c>
      <c r="U927" s="323">
        <f t="shared" si="495"/>
        <v>0</v>
      </c>
      <c r="V927" s="323">
        <f t="shared" si="495"/>
        <v>0</v>
      </c>
      <c r="W927" s="323">
        <f t="shared" si="495"/>
        <v>0</v>
      </c>
      <c r="X927" s="323">
        <f t="shared" si="495"/>
        <v>0</v>
      </c>
      <c r="Y927" s="323">
        <f>IF(Y768="kWh",SUMPRODUCT(D770:D925,Y770:Y925))</f>
        <v>5670</v>
      </c>
      <c r="Z927" s="323">
        <f>IF(Z768="kWh",SUMPRODUCT(D770:D925,Z770:Z925))</f>
        <v>255696.80000000002</v>
      </c>
      <c r="AA927" s="323">
        <f>IF(AA768="kw",SUMPRODUCT(N770:N925,O770:O925,AA770:AA925),SUMPRODUCT(D770:D925,AA770:AA925))</f>
        <v>2624.4</v>
      </c>
      <c r="AB927" s="323">
        <f>IF(AB768="kw",SUMPRODUCT(N770:N925,O770:O925,AB770:AB925),SUMPRODUCT(D770:D925,AB770:AB925))</f>
        <v>0</v>
      </c>
      <c r="AC927" s="324"/>
    </row>
    <row r="928" spans="1:29" ht="15.5">
      <c r="B928" s="385" t="s">
        <v>327</v>
      </c>
      <c r="C928" s="386"/>
      <c r="D928" s="386"/>
      <c r="E928" s="386"/>
      <c r="F928" s="386"/>
      <c r="G928" s="386"/>
      <c r="H928" s="386"/>
      <c r="I928" s="386"/>
      <c r="J928" s="386"/>
      <c r="K928" s="386"/>
      <c r="L928" s="386"/>
      <c r="M928" s="386"/>
      <c r="N928" s="386"/>
      <c r="O928" s="386"/>
      <c r="P928" s="386"/>
      <c r="Q928" s="386"/>
      <c r="R928" s="386"/>
      <c r="S928" s="386"/>
      <c r="T928" s="386"/>
      <c r="U928" s="386"/>
      <c r="V928" s="386"/>
      <c r="W928" s="386"/>
      <c r="X928" s="386"/>
      <c r="Y928" s="386">
        <f>HLOOKUP(Y584,'2. LRAMVA Threshold'!$B$42:$L$53,11,FALSE)</f>
        <v>494885</v>
      </c>
      <c r="Z928" s="386">
        <f>HLOOKUP(Z584,'2. LRAMVA Threshold'!$B$42:$L$53,11,FALSE)</f>
        <v>2573404</v>
      </c>
      <c r="AA928" s="386">
        <f>HLOOKUP(AA584,'2. LRAMVA Threshold'!$B$42:$L$53,11,FALSE)</f>
        <v>576</v>
      </c>
      <c r="AB928" s="386">
        <f>HLOOKUP(AB584,'2. LRAMVA Threshold'!$B$42:$L$53,11,FALSE)</f>
        <v>0</v>
      </c>
      <c r="AC928" s="436"/>
    </row>
    <row r="929" spans="2:29" ht="15.5">
      <c r="B929" s="388"/>
      <c r="C929" s="426"/>
      <c r="D929" s="427"/>
      <c r="E929" s="427"/>
      <c r="F929" s="427"/>
      <c r="G929" s="427"/>
      <c r="H929" s="427"/>
      <c r="I929" s="427"/>
      <c r="J929" s="427"/>
      <c r="K929" s="427"/>
      <c r="L929" s="427"/>
      <c r="M929" s="427"/>
      <c r="N929" s="427"/>
      <c r="O929" s="428"/>
      <c r="P929" s="427"/>
      <c r="Q929" s="427"/>
      <c r="R929" s="427"/>
      <c r="S929" s="429"/>
      <c r="T929" s="429"/>
      <c r="U929" s="429"/>
      <c r="V929" s="429"/>
      <c r="W929" s="427"/>
      <c r="X929" s="427"/>
      <c r="Y929" s="430"/>
      <c r="Z929" s="430"/>
      <c r="AA929" s="430"/>
      <c r="AB929" s="430"/>
      <c r="AC929" s="394"/>
    </row>
    <row r="930" spans="2:29" ht="15.5">
      <c r="B930" s="318" t="s">
        <v>328</v>
      </c>
      <c r="C930" s="332"/>
      <c r="D930" s="332"/>
      <c r="E930" s="370"/>
      <c r="F930" s="370"/>
      <c r="G930" s="370"/>
      <c r="H930" s="370"/>
      <c r="I930" s="370"/>
      <c r="J930" s="370"/>
      <c r="K930" s="370"/>
      <c r="L930" s="370"/>
      <c r="M930" s="370"/>
      <c r="N930" s="370"/>
      <c r="O930" s="285"/>
      <c r="P930" s="334"/>
      <c r="Q930" s="334"/>
      <c r="R930" s="334"/>
      <c r="S930" s="333"/>
      <c r="T930" s="333"/>
      <c r="U930" s="333"/>
      <c r="V930" s="333"/>
      <c r="W930" s="334"/>
      <c r="X930" s="334"/>
      <c r="Y930" s="335">
        <f>HLOOKUP(Y$35,'3.  Distribution Rates'!$C$122:$P$133,11,FALSE)</f>
        <v>1.8E-3</v>
      </c>
      <c r="Z930" s="335">
        <f>HLOOKUP(Z$35,'3.  Distribution Rates'!$C$122:$P$133,11,FALSE)</f>
        <v>1.6899999999999998E-2</v>
      </c>
      <c r="AA930" s="335">
        <f>HLOOKUP(AA$35,'3.  Distribution Rates'!$C$122:$P$133,11,FALSE)</f>
        <v>3.3054999999999999</v>
      </c>
      <c r="AB930" s="335">
        <f>HLOOKUP(AB$35,'3.  Distribution Rates'!$C$122:$P$133,11,FALSE)</f>
        <v>9.0619999999999994</v>
      </c>
      <c r="AC930" s="371"/>
    </row>
    <row r="931" spans="2:29" ht="15.5">
      <c r="B931" s="318" t="s">
        <v>329</v>
      </c>
      <c r="C931" s="339"/>
      <c r="D931" s="303"/>
      <c r="E931" s="273"/>
      <c r="F931" s="273"/>
      <c r="G931" s="273"/>
      <c r="H931" s="273"/>
      <c r="I931" s="273"/>
      <c r="J931" s="273"/>
      <c r="K931" s="273"/>
      <c r="L931" s="273"/>
      <c r="M931" s="273"/>
      <c r="N931" s="273"/>
      <c r="O931" s="285"/>
      <c r="P931" s="273"/>
      <c r="Q931" s="273"/>
      <c r="R931" s="273"/>
      <c r="S931" s="303"/>
      <c r="T931" s="303"/>
      <c r="U931" s="303"/>
      <c r="V931" s="303"/>
      <c r="W931" s="273"/>
      <c r="X931" s="273"/>
      <c r="Y931" s="372">
        <f>'4.  2011-2014 LRAM'!Y142*Y930</f>
        <v>0</v>
      </c>
      <c r="Z931" s="372">
        <f>'4.  2011-2014 LRAM'!Z142*Z930</f>
        <v>0</v>
      </c>
      <c r="AA931" s="372">
        <f>'4.  2011-2014 LRAM'!AA142*AA930</f>
        <v>0</v>
      </c>
      <c r="AB931" s="372">
        <f>'4.  2011-2014 LRAM'!AB142*AB930</f>
        <v>0</v>
      </c>
      <c r="AC931" s="617">
        <f t="shared" ref="AC931:AC939" si="496">SUM(Y931:AB931)</f>
        <v>0</v>
      </c>
    </row>
    <row r="932" spans="2:29" ht="15.5">
      <c r="B932" s="318" t="s">
        <v>330</v>
      </c>
      <c r="C932" s="339"/>
      <c r="D932" s="303"/>
      <c r="E932" s="273"/>
      <c r="F932" s="273"/>
      <c r="G932" s="273"/>
      <c r="H932" s="273"/>
      <c r="I932" s="273"/>
      <c r="J932" s="273"/>
      <c r="K932" s="273"/>
      <c r="L932" s="273"/>
      <c r="M932" s="273"/>
      <c r="N932" s="273"/>
      <c r="O932" s="285"/>
      <c r="P932" s="273"/>
      <c r="Q932" s="273"/>
      <c r="R932" s="273"/>
      <c r="S932" s="303"/>
      <c r="T932" s="303"/>
      <c r="U932" s="303"/>
      <c r="V932" s="303"/>
      <c r="W932" s="273"/>
      <c r="X932" s="273"/>
      <c r="Y932" s="372">
        <f>'4.  2011-2014 LRAM'!Y271*Y930</f>
        <v>0</v>
      </c>
      <c r="Z932" s="372">
        <f>'4.  2011-2014 LRAM'!Z271*Z930</f>
        <v>0</v>
      </c>
      <c r="AA932" s="372">
        <f>'4.  2011-2014 LRAM'!AA271*AA930</f>
        <v>0</v>
      </c>
      <c r="AB932" s="372">
        <f>'4.  2011-2014 LRAM'!AB271*AB930</f>
        <v>0</v>
      </c>
      <c r="AC932" s="617">
        <f t="shared" si="496"/>
        <v>0</v>
      </c>
    </row>
    <row r="933" spans="2:29" ht="15.5">
      <c r="B933" s="318" t="s">
        <v>331</v>
      </c>
      <c r="C933" s="339"/>
      <c r="D933" s="303"/>
      <c r="E933" s="273"/>
      <c r="F933" s="273"/>
      <c r="G933" s="273"/>
      <c r="H933" s="273"/>
      <c r="I933" s="273"/>
      <c r="J933" s="273"/>
      <c r="K933" s="273"/>
      <c r="L933" s="273"/>
      <c r="M933" s="273"/>
      <c r="N933" s="273"/>
      <c r="O933" s="285"/>
      <c r="P933" s="273"/>
      <c r="Q933" s="273"/>
      <c r="R933" s="273"/>
      <c r="S933" s="303"/>
      <c r="T933" s="303"/>
      <c r="U933" s="303"/>
      <c r="V933" s="303"/>
      <c r="W933" s="273"/>
      <c r="X933" s="273"/>
      <c r="Y933" s="372">
        <f>'4.  2011-2014 LRAM'!Y400*Y930</f>
        <v>0</v>
      </c>
      <c r="Z933" s="372">
        <f>'4.  2011-2014 LRAM'!Z400*Z930</f>
        <v>0</v>
      </c>
      <c r="AA933" s="372">
        <f>'4.  2011-2014 LRAM'!AA400*AA930</f>
        <v>0</v>
      </c>
      <c r="AB933" s="372">
        <f>'4.  2011-2014 LRAM'!AB400*AB930</f>
        <v>0</v>
      </c>
      <c r="AC933" s="617">
        <f t="shared" si="496"/>
        <v>0</v>
      </c>
    </row>
    <row r="934" spans="2:29" ht="15.5">
      <c r="B934" s="318" t="s">
        <v>332</v>
      </c>
      <c r="C934" s="339"/>
      <c r="D934" s="303"/>
      <c r="E934" s="273"/>
      <c r="F934" s="273"/>
      <c r="G934" s="273"/>
      <c r="H934" s="273"/>
      <c r="I934" s="273"/>
      <c r="J934" s="273"/>
      <c r="K934" s="273"/>
      <c r="L934" s="273"/>
      <c r="M934" s="273"/>
      <c r="N934" s="273"/>
      <c r="O934" s="285"/>
      <c r="P934" s="273"/>
      <c r="Q934" s="273"/>
      <c r="R934" s="273"/>
      <c r="S934" s="303"/>
      <c r="T934" s="303"/>
      <c r="U934" s="303"/>
      <c r="V934" s="303"/>
      <c r="W934" s="273"/>
      <c r="X934" s="273"/>
      <c r="Y934" s="372">
        <f>'4.  2011-2014 LRAM'!Y530*Y930</f>
        <v>379.13558083559997</v>
      </c>
      <c r="Z934" s="372">
        <f>'4.  2011-2014 LRAM'!Z530*Z930</f>
        <v>5966.7571798379986</v>
      </c>
      <c r="AA934" s="372">
        <f>'4.  2011-2014 LRAM'!AA530*AA930</f>
        <v>9495.8389595509434</v>
      </c>
      <c r="AB934" s="372">
        <f>'4.  2011-2014 LRAM'!AB530*AB930</f>
        <v>286.07430057945595</v>
      </c>
      <c r="AC934" s="617">
        <f t="shared" si="496"/>
        <v>16127.806020803999</v>
      </c>
    </row>
    <row r="935" spans="2:29" ht="15.5">
      <c r="B935" s="318" t="s">
        <v>333</v>
      </c>
      <c r="C935" s="339"/>
      <c r="D935" s="303"/>
      <c r="E935" s="273"/>
      <c r="F935" s="273"/>
      <c r="G935" s="273"/>
      <c r="H935" s="273"/>
      <c r="I935" s="273"/>
      <c r="J935" s="273"/>
      <c r="K935" s="273"/>
      <c r="L935" s="273"/>
      <c r="M935" s="273"/>
      <c r="N935" s="273"/>
      <c r="O935" s="285"/>
      <c r="P935" s="273"/>
      <c r="Q935" s="273"/>
      <c r="R935" s="273"/>
      <c r="S935" s="303"/>
      <c r="T935" s="303"/>
      <c r="U935" s="303"/>
      <c r="V935" s="303"/>
      <c r="W935" s="273"/>
      <c r="X935" s="273"/>
      <c r="Y935" s="372">
        <f t="shared" ref="Y935:AB935" si="497">Y211*Y930</f>
        <v>927.10079999999994</v>
      </c>
      <c r="Z935" s="372">
        <f t="shared" si="497"/>
        <v>6392.7591674896485</v>
      </c>
      <c r="AA935" s="372">
        <f t="shared" si="497"/>
        <v>13387.194777031116</v>
      </c>
      <c r="AB935" s="372">
        <f t="shared" si="497"/>
        <v>0</v>
      </c>
      <c r="AC935" s="617">
        <f t="shared" si="496"/>
        <v>20707.054744520763</v>
      </c>
    </row>
    <row r="936" spans="2:29" ht="15.5">
      <c r="B936" s="318" t="s">
        <v>334</v>
      </c>
      <c r="C936" s="339"/>
      <c r="D936" s="303"/>
      <c r="E936" s="273"/>
      <c r="F936" s="273"/>
      <c r="G936" s="273"/>
      <c r="H936" s="273"/>
      <c r="I936" s="273"/>
      <c r="J936" s="273"/>
      <c r="K936" s="273"/>
      <c r="L936" s="273"/>
      <c r="M936" s="273"/>
      <c r="N936" s="273"/>
      <c r="O936" s="285"/>
      <c r="P936" s="273"/>
      <c r="Q936" s="273"/>
      <c r="R936" s="273"/>
      <c r="S936" s="303"/>
      <c r="T936" s="303"/>
      <c r="U936" s="303"/>
      <c r="V936" s="303"/>
      <c r="W936" s="273"/>
      <c r="X936" s="273"/>
      <c r="Y936" s="372">
        <f t="shared" ref="Y936:AB936" si="498">Y394*Y930</f>
        <v>2719.665</v>
      </c>
      <c r="Z936" s="372">
        <f t="shared" si="498"/>
        <v>2457.23803</v>
      </c>
      <c r="AA936" s="372">
        <f t="shared" si="498"/>
        <v>4569.5232000000005</v>
      </c>
      <c r="AB936" s="372">
        <f t="shared" si="498"/>
        <v>0</v>
      </c>
      <c r="AC936" s="617">
        <f t="shared" si="496"/>
        <v>9746.4262300000009</v>
      </c>
    </row>
    <row r="937" spans="2:29" ht="15.5">
      <c r="B937" s="318" t="s">
        <v>335</v>
      </c>
      <c r="C937" s="339"/>
      <c r="D937" s="303"/>
      <c r="E937" s="273"/>
      <c r="F937" s="273"/>
      <c r="G937" s="273"/>
      <c r="H937" s="273"/>
      <c r="I937" s="273"/>
      <c r="J937" s="273"/>
      <c r="K937" s="273"/>
      <c r="L937" s="273"/>
      <c r="M937" s="273"/>
      <c r="N937" s="273"/>
      <c r="O937" s="285"/>
      <c r="P937" s="273"/>
      <c r="Q937" s="273"/>
      <c r="R937" s="273"/>
      <c r="S937" s="303"/>
      <c r="T937" s="303"/>
      <c r="U937" s="303"/>
      <c r="V937" s="303"/>
      <c r="W937" s="273"/>
      <c r="X937" s="273"/>
      <c r="Y937" s="372">
        <f t="shared" ref="Y937:AB937" si="499">Y577*Y930</f>
        <v>4985.0855999999994</v>
      </c>
      <c r="Z937" s="372">
        <f t="shared" si="499"/>
        <v>7876.7587599999997</v>
      </c>
      <c r="AA937" s="372">
        <f t="shared" si="499"/>
        <v>20991.247200000002</v>
      </c>
      <c r="AB937" s="372">
        <f t="shared" si="499"/>
        <v>0</v>
      </c>
      <c r="AC937" s="617">
        <f t="shared" si="496"/>
        <v>33853.091560000001</v>
      </c>
    </row>
    <row r="938" spans="2:29" ht="15.5">
      <c r="B938" s="318" t="s">
        <v>336</v>
      </c>
      <c r="C938" s="339"/>
      <c r="D938" s="303"/>
      <c r="E938" s="273"/>
      <c r="F938" s="273"/>
      <c r="G938" s="273"/>
      <c r="H938" s="273"/>
      <c r="I938" s="273"/>
      <c r="J938" s="273"/>
      <c r="K938" s="273"/>
      <c r="L938" s="273"/>
      <c r="M938" s="273"/>
      <c r="N938" s="273"/>
      <c r="O938" s="285"/>
      <c r="P938" s="273"/>
      <c r="Q938" s="273"/>
      <c r="R938" s="273"/>
      <c r="S938" s="303"/>
      <c r="T938" s="303"/>
      <c r="U938" s="303"/>
      <c r="V938" s="303"/>
      <c r="W938" s="273"/>
      <c r="X938" s="273"/>
      <c r="Y938" s="372">
        <f t="shared" ref="Y938:AB938" si="500">Y760*Y930</f>
        <v>512.67020477695758</v>
      </c>
      <c r="Z938" s="372">
        <f t="shared" si="500"/>
        <v>1256.6680731415281</v>
      </c>
      <c r="AA938" s="372">
        <f t="shared" si="500"/>
        <v>2784.5531999999998</v>
      </c>
      <c r="AB938" s="372">
        <f t="shared" si="500"/>
        <v>0</v>
      </c>
      <c r="AC938" s="617">
        <f t="shared" si="496"/>
        <v>4553.8914779184852</v>
      </c>
    </row>
    <row r="939" spans="2:29" ht="15.5">
      <c r="B939" s="318" t="s">
        <v>337</v>
      </c>
      <c r="C939" s="339"/>
      <c r="D939" s="303"/>
      <c r="E939" s="273"/>
      <c r="F939" s="273"/>
      <c r="G939" s="273"/>
      <c r="H939" s="273"/>
      <c r="I939" s="273"/>
      <c r="J939" s="273"/>
      <c r="K939" s="273"/>
      <c r="L939" s="273"/>
      <c r="M939" s="273"/>
      <c r="N939" s="273"/>
      <c r="O939" s="285"/>
      <c r="P939" s="273"/>
      <c r="Q939" s="273"/>
      <c r="R939" s="273"/>
      <c r="S939" s="303"/>
      <c r="T939" s="303"/>
      <c r="U939" s="303"/>
      <c r="V939" s="303"/>
      <c r="W939" s="273"/>
      <c r="X939" s="273"/>
      <c r="Y939" s="372">
        <f>Y927*Y930</f>
        <v>10.206</v>
      </c>
      <c r="Z939" s="372">
        <f t="shared" ref="Z939:AB939" si="501">Z927*Z930</f>
        <v>4321.27592</v>
      </c>
      <c r="AA939" s="372">
        <f t="shared" si="501"/>
        <v>8674.9542000000001</v>
      </c>
      <c r="AB939" s="372">
        <f t="shared" si="501"/>
        <v>0</v>
      </c>
      <c r="AC939" s="617">
        <f t="shared" si="496"/>
        <v>13006.43612</v>
      </c>
    </row>
    <row r="940" spans="2:29" ht="15.5">
      <c r="B940" s="343" t="s">
        <v>341</v>
      </c>
      <c r="C940" s="339"/>
      <c r="D940" s="330"/>
      <c r="E940" s="328"/>
      <c r="F940" s="328"/>
      <c r="G940" s="328"/>
      <c r="H940" s="328"/>
      <c r="I940" s="328"/>
      <c r="J940" s="328"/>
      <c r="K940" s="328"/>
      <c r="L940" s="328"/>
      <c r="M940" s="328"/>
      <c r="N940" s="328"/>
      <c r="O940" s="294"/>
      <c r="P940" s="328"/>
      <c r="Q940" s="328"/>
      <c r="R940" s="328"/>
      <c r="S940" s="330"/>
      <c r="T940" s="330"/>
      <c r="U940" s="330"/>
      <c r="V940" s="330"/>
      <c r="W940" s="328"/>
      <c r="X940" s="328"/>
      <c r="Y940" s="340">
        <f>SUM(Y931:Y939)</f>
        <v>9533.8631856125576</v>
      </c>
      <c r="Z940" s="340">
        <f t="shared" ref="Z940:AB940" si="502">SUM(Z931:Z939)</f>
        <v>28271.457130469178</v>
      </c>
      <c r="AA940" s="340">
        <f t="shared" si="502"/>
        <v>59903.311536582063</v>
      </c>
      <c r="AB940" s="340">
        <f t="shared" si="502"/>
        <v>286.07430057945595</v>
      </c>
      <c r="AC940" s="401">
        <f>SUM(AC931:AC939)</f>
        <v>97994.706153243242</v>
      </c>
    </row>
    <row r="941" spans="2:29" ht="15.5">
      <c r="B941" s="343" t="s">
        <v>342</v>
      </c>
      <c r="C941" s="339"/>
      <c r="D941" s="344"/>
      <c r="E941" s="328"/>
      <c r="F941" s="328"/>
      <c r="G941" s="328"/>
      <c r="H941" s="328"/>
      <c r="I941" s="328"/>
      <c r="J941" s="328"/>
      <c r="K941" s="328"/>
      <c r="L941" s="328"/>
      <c r="M941" s="328"/>
      <c r="N941" s="328"/>
      <c r="O941" s="294"/>
      <c r="P941" s="328"/>
      <c r="Q941" s="328"/>
      <c r="R941" s="328"/>
      <c r="S941" s="330"/>
      <c r="T941" s="330"/>
      <c r="U941" s="330"/>
      <c r="V941" s="330"/>
      <c r="W941" s="328"/>
      <c r="X941" s="328"/>
      <c r="Y941" s="341">
        <f>Y928*Y930</f>
        <v>890.79300000000001</v>
      </c>
      <c r="Z941" s="341">
        <f t="shared" ref="Z941:AB941" si="503">Z928*Z930</f>
        <v>43490.527599999994</v>
      </c>
      <c r="AA941" s="341">
        <f t="shared" si="503"/>
        <v>1903.9679999999998</v>
      </c>
      <c r="AB941" s="341">
        <f t="shared" si="503"/>
        <v>0</v>
      </c>
      <c r="AC941" s="401">
        <f>SUM(Y941:AB941)</f>
        <v>46285.288599999993</v>
      </c>
    </row>
    <row r="942" spans="2:29" ht="15.5">
      <c r="B942" s="343" t="s">
        <v>343</v>
      </c>
      <c r="C942" s="339"/>
      <c r="D942" s="344"/>
      <c r="E942" s="328"/>
      <c r="F942" s="328"/>
      <c r="G942" s="328"/>
      <c r="H942" s="328"/>
      <c r="I942" s="328"/>
      <c r="J942" s="328"/>
      <c r="K942" s="328"/>
      <c r="L942" s="328"/>
      <c r="M942" s="328"/>
      <c r="N942" s="328"/>
      <c r="O942" s="294"/>
      <c r="P942" s="328"/>
      <c r="Q942" s="328"/>
      <c r="R942" s="328"/>
      <c r="S942" s="344"/>
      <c r="T942" s="344"/>
      <c r="U942" s="344"/>
      <c r="V942" s="344"/>
      <c r="W942" s="328"/>
      <c r="X942" s="328"/>
      <c r="Y942" s="345"/>
      <c r="Z942" s="345"/>
      <c r="AA942" s="345"/>
      <c r="AB942" s="345"/>
      <c r="AC942" s="401">
        <f>AC940-AC941</f>
        <v>51709.417553243249</v>
      </c>
    </row>
    <row r="943" spans="2:29" ht="15.5">
      <c r="B943" s="318"/>
      <c r="C943" s="344"/>
      <c r="D943" s="344"/>
      <c r="E943" s="328"/>
      <c r="F943" s="328"/>
      <c r="G943" s="328"/>
      <c r="H943" s="328"/>
      <c r="I943" s="328"/>
      <c r="J943" s="328"/>
      <c r="K943" s="328"/>
      <c r="L943" s="328"/>
      <c r="M943" s="328"/>
      <c r="N943" s="328"/>
      <c r="O943" s="294"/>
      <c r="P943" s="328"/>
      <c r="Q943" s="328"/>
      <c r="R943" s="328"/>
      <c r="S943" s="344"/>
      <c r="T943" s="339"/>
      <c r="U943" s="344"/>
      <c r="V943" s="344"/>
      <c r="W943" s="328"/>
      <c r="X943" s="328"/>
      <c r="Y943" s="346"/>
      <c r="Z943" s="346"/>
      <c r="AA943" s="346"/>
      <c r="AB943" s="346"/>
      <c r="AC943" s="331"/>
    </row>
    <row r="944" spans="2:29" ht="15.5">
      <c r="B944" s="434" t="s">
        <v>338</v>
      </c>
      <c r="C944" s="358"/>
      <c r="D944" s="378"/>
      <c r="E944" s="378"/>
      <c r="F944" s="378"/>
      <c r="G944" s="378"/>
      <c r="H944" s="378"/>
      <c r="I944" s="378"/>
      <c r="J944" s="378"/>
      <c r="K944" s="378"/>
      <c r="L944" s="378"/>
      <c r="M944" s="378"/>
      <c r="N944" s="378"/>
      <c r="O944" s="377"/>
      <c r="P944" s="378"/>
      <c r="Q944" s="378"/>
      <c r="R944" s="378"/>
      <c r="S944" s="358"/>
      <c r="T944" s="379"/>
      <c r="U944" s="379"/>
      <c r="V944" s="378"/>
      <c r="W944" s="378"/>
      <c r="X944" s="379"/>
      <c r="Y944" s="320">
        <f>SUMPRODUCT(E770:E925,Y770:Y925)</f>
        <v>0</v>
      </c>
      <c r="Z944" s="320">
        <f>SUMPRODUCT(E770:E925,Z770:Z925)</f>
        <v>0</v>
      </c>
      <c r="AA944" s="320">
        <f t="shared" ref="AA944:AB944" si="504">IF(AA768="kw",SUMPRODUCT($N$770:$N$925,$P$770:$P$925,AA770:AA925),SUMPRODUCT($E$770:$E$925,AA770:AA925))</f>
        <v>0</v>
      </c>
      <c r="AB944" s="320">
        <f t="shared" si="504"/>
        <v>0</v>
      </c>
      <c r="AC944" s="380"/>
    </row>
    <row r="945" spans="1:29" ht="18.75" customHeight="1">
      <c r="B945" s="362" t="s">
        <v>579</v>
      </c>
      <c r="C945" s="381"/>
      <c r="D945" s="382"/>
      <c r="E945" s="382"/>
      <c r="F945" s="382"/>
      <c r="G945" s="382"/>
      <c r="H945" s="382"/>
      <c r="I945" s="382"/>
      <c r="J945" s="382"/>
      <c r="K945" s="382"/>
      <c r="L945" s="382"/>
      <c r="M945" s="382"/>
      <c r="N945" s="382"/>
      <c r="O945" s="382"/>
      <c r="P945" s="382"/>
      <c r="Q945" s="382"/>
      <c r="R945" s="382"/>
      <c r="S945" s="365"/>
      <c r="T945" s="366"/>
      <c r="U945" s="382"/>
      <c r="V945" s="382"/>
      <c r="W945" s="382"/>
      <c r="X945" s="382"/>
      <c r="Y945" s="403"/>
      <c r="Z945" s="403"/>
      <c r="AA945" s="403"/>
      <c r="AB945" s="403"/>
      <c r="AC945" s="383"/>
    </row>
    <row r="946" spans="1:29" collapsed="1"/>
    <row r="948" spans="1:29" ht="15.5">
      <c r="B948" s="274" t="s">
        <v>339</v>
      </c>
      <c r="C948" s="275"/>
      <c r="D948" s="580" t="s">
        <v>524</v>
      </c>
      <c r="E948" s="249"/>
      <c r="F948" s="580"/>
      <c r="G948" s="249"/>
      <c r="H948" s="249"/>
      <c r="I948" s="249"/>
      <c r="J948" s="249"/>
      <c r="K948" s="249"/>
      <c r="L948" s="249"/>
      <c r="M948" s="249"/>
      <c r="N948" s="249"/>
      <c r="O948" s="275"/>
      <c r="P948" s="249"/>
      <c r="Q948" s="249"/>
      <c r="R948" s="249"/>
      <c r="S948" s="249"/>
      <c r="T948" s="249"/>
      <c r="U948" s="249"/>
      <c r="V948" s="249"/>
      <c r="W948" s="249"/>
      <c r="X948" s="249"/>
      <c r="Y948" s="265"/>
      <c r="Z948" s="263"/>
      <c r="AA948" s="263"/>
      <c r="AB948" s="263"/>
    </row>
    <row r="949" spans="1:29" ht="39.75" customHeight="1">
      <c r="B949" s="848" t="s">
        <v>209</v>
      </c>
      <c r="C949" s="850" t="s">
        <v>32</v>
      </c>
      <c r="D949" s="278" t="s">
        <v>420</v>
      </c>
      <c r="E949" s="852" t="s">
        <v>207</v>
      </c>
      <c r="F949" s="853"/>
      <c r="G949" s="853"/>
      <c r="H949" s="853"/>
      <c r="I949" s="853"/>
      <c r="J949" s="853"/>
      <c r="K949" s="853"/>
      <c r="L949" s="853"/>
      <c r="M949" s="854"/>
      <c r="N949" s="855" t="s">
        <v>211</v>
      </c>
      <c r="O949" s="278" t="s">
        <v>421</v>
      </c>
      <c r="P949" s="852" t="s">
        <v>210</v>
      </c>
      <c r="Q949" s="853"/>
      <c r="R949" s="853"/>
      <c r="S949" s="853"/>
      <c r="T949" s="853"/>
      <c r="U949" s="853"/>
      <c r="V949" s="853"/>
      <c r="W949" s="853"/>
      <c r="X949" s="854"/>
      <c r="Y949" s="845" t="s">
        <v>241</v>
      </c>
      <c r="Z949" s="846"/>
      <c r="AA949" s="846"/>
      <c r="AB949" s="846"/>
      <c r="AC949" s="847"/>
    </row>
    <row r="950" spans="1:29" ht="65.25" customHeight="1">
      <c r="B950" s="849"/>
      <c r="C950" s="851"/>
      <c r="D950" s="279">
        <v>2020</v>
      </c>
      <c r="E950" s="279">
        <v>2021</v>
      </c>
      <c r="F950" s="279">
        <v>2022</v>
      </c>
      <c r="G950" s="279">
        <v>2023</v>
      </c>
      <c r="H950" s="279">
        <v>2024</v>
      </c>
      <c r="I950" s="279">
        <v>2025</v>
      </c>
      <c r="J950" s="279">
        <v>2026</v>
      </c>
      <c r="K950" s="279">
        <v>2027</v>
      </c>
      <c r="L950" s="279">
        <v>2028</v>
      </c>
      <c r="M950" s="279">
        <v>2029</v>
      </c>
      <c r="N950" s="856"/>
      <c r="O950" s="279">
        <v>2020</v>
      </c>
      <c r="P950" s="279">
        <v>2021</v>
      </c>
      <c r="Q950" s="279">
        <v>2022</v>
      </c>
      <c r="R950" s="279">
        <v>2023</v>
      </c>
      <c r="S950" s="279">
        <v>2024</v>
      </c>
      <c r="T950" s="279">
        <v>2025</v>
      </c>
      <c r="U950" s="279">
        <v>2026</v>
      </c>
      <c r="V950" s="279">
        <v>2027</v>
      </c>
      <c r="W950" s="279">
        <v>2028</v>
      </c>
      <c r="X950" s="279">
        <v>2029</v>
      </c>
      <c r="Y950" s="279" t="str">
        <f>'1.  LRAMVA Summary'!D52</f>
        <v>Residential</v>
      </c>
      <c r="Z950" s="279" t="str">
        <f>'1.  LRAMVA Summary'!E52</f>
        <v>GS&lt;50</v>
      </c>
      <c r="AA950" s="279" t="str">
        <f>'1.  LRAMVA Summary'!F52</f>
        <v>GS&gt;50</v>
      </c>
      <c r="AB950" s="279" t="str">
        <f>'1.  LRAMVA Summary'!G52</f>
        <v>Street Lights</v>
      </c>
      <c r="AC950" s="281" t="str">
        <f>'1.  LRAMVA Summary'!M52</f>
        <v>Total</v>
      </c>
    </row>
    <row r="951" spans="1:29" ht="15" customHeight="1">
      <c r="A951" s="525"/>
      <c r="B951" s="511" t="s">
        <v>502</v>
      </c>
      <c r="C951" s="283"/>
      <c r="D951" s="283"/>
      <c r="E951" s="283"/>
      <c r="F951" s="283"/>
      <c r="G951" s="283"/>
      <c r="H951" s="283"/>
      <c r="I951" s="283"/>
      <c r="J951" s="283"/>
      <c r="K951" s="283"/>
      <c r="L951" s="283"/>
      <c r="M951" s="283"/>
      <c r="N951" s="284"/>
      <c r="O951" s="283"/>
      <c r="P951" s="283"/>
      <c r="Q951" s="283"/>
      <c r="R951" s="283"/>
      <c r="S951" s="283"/>
      <c r="T951" s="283"/>
      <c r="U951" s="283"/>
      <c r="V951" s="283"/>
      <c r="W951" s="283"/>
      <c r="X951" s="283"/>
      <c r="Y951" s="285" t="str">
        <f>'1.  LRAMVA Summary'!D53</f>
        <v>kWh</v>
      </c>
      <c r="Z951" s="285" t="str">
        <f>'1.  LRAMVA Summary'!E53</f>
        <v>kWh</v>
      </c>
      <c r="AA951" s="285" t="str">
        <f>'1.  LRAMVA Summary'!F53</f>
        <v>kW</v>
      </c>
      <c r="AB951" s="285" t="str">
        <f>'1.  LRAMVA Summary'!G53</f>
        <v>kW</v>
      </c>
      <c r="AC951" s="286"/>
    </row>
    <row r="952" spans="1:29" ht="15" hidden="1" customHeight="1" outlineLevel="1">
      <c r="A952" s="525"/>
      <c r="B952" s="497" t="s">
        <v>495</v>
      </c>
      <c r="C952" s="283"/>
      <c r="D952" s="283"/>
      <c r="E952" s="283"/>
      <c r="F952" s="283"/>
      <c r="G952" s="283"/>
      <c r="H952" s="283"/>
      <c r="I952" s="283"/>
      <c r="J952" s="283"/>
      <c r="K952" s="283"/>
      <c r="L952" s="283"/>
      <c r="M952" s="283"/>
      <c r="N952" s="284"/>
      <c r="O952" s="283"/>
      <c r="P952" s="283"/>
      <c r="Q952" s="283"/>
      <c r="R952" s="283"/>
      <c r="S952" s="283"/>
      <c r="T952" s="283"/>
      <c r="U952" s="283"/>
      <c r="V952" s="283"/>
      <c r="W952" s="283"/>
      <c r="X952" s="283"/>
      <c r="Y952" s="285"/>
      <c r="Z952" s="285"/>
      <c r="AA952" s="285"/>
      <c r="AB952" s="285"/>
      <c r="AC952" s="286"/>
    </row>
    <row r="953" spans="1:29" ht="15" hidden="1" customHeight="1" outlineLevel="1">
      <c r="A953" s="525">
        <v>1</v>
      </c>
      <c r="B953" s="422" t="s">
        <v>94</v>
      </c>
      <c r="C953" s="285" t="s">
        <v>582</v>
      </c>
      <c r="D953" s="289"/>
      <c r="E953" s="289"/>
      <c r="F953" s="289"/>
      <c r="G953" s="289"/>
      <c r="H953" s="289"/>
      <c r="I953" s="289"/>
      <c r="J953" s="289"/>
      <c r="K953" s="289"/>
      <c r="L953" s="289"/>
      <c r="M953" s="289"/>
      <c r="N953" s="285"/>
      <c r="O953" s="289"/>
      <c r="P953" s="289"/>
      <c r="Q953" s="289"/>
      <c r="R953" s="289"/>
      <c r="S953" s="289"/>
      <c r="T953" s="289"/>
      <c r="U953" s="289"/>
      <c r="V953" s="289"/>
      <c r="W953" s="289"/>
      <c r="X953" s="289"/>
      <c r="Y953" s="409"/>
      <c r="Z953" s="409"/>
      <c r="AA953" s="409"/>
      <c r="AB953" s="409"/>
      <c r="AC953" s="290">
        <f>SUM(Y953:AB953)</f>
        <v>0</v>
      </c>
    </row>
    <row r="954" spans="1:29" ht="15" hidden="1" customHeight="1" outlineLevel="1">
      <c r="A954" s="525"/>
      <c r="B954" s="288" t="s">
        <v>344</v>
      </c>
      <c r="C954" s="285" t="s">
        <v>575</v>
      </c>
      <c r="D954" s="289"/>
      <c r="E954" s="289"/>
      <c r="F954" s="289"/>
      <c r="G954" s="289"/>
      <c r="H954" s="289"/>
      <c r="I954" s="289"/>
      <c r="J954" s="289"/>
      <c r="K954" s="289"/>
      <c r="L954" s="289"/>
      <c r="M954" s="289"/>
      <c r="N954" s="462"/>
      <c r="O954" s="289"/>
      <c r="P954" s="289"/>
      <c r="Q954" s="289"/>
      <c r="R954" s="289"/>
      <c r="S954" s="289"/>
      <c r="T954" s="289"/>
      <c r="U954" s="289"/>
      <c r="V954" s="289"/>
      <c r="W954" s="289"/>
      <c r="X954" s="289"/>
      <c r="Y954" s="405">
        <f>Y953</f>
        <v>0</v>
      </c>
      <c r="Z954" s="405">
        <f t="shared" ref="Z954" si="505">Z953</f>
        <v>0</v>
      </c>
      <c r="AA954" s="405">
        <f t="shared" ref="AA954" si="506">AA953</f>
        <v>0</v>
      </c>
      <c r="AB954" s="405">
        <f t="shared" ref="AB954" si="507">AB953</f>
        <v>0</v>
      </c>
      <c r="AC954" s="291"/>
    </row>
    <row r="955" spans="1:29" ht="15" hidden="1" customHeight="1" outlineLevel="1">
      <c r="A955" s="525"/>
      <c r="B955" s="292"/>
      <c r="C955" s="293"/>
      <c r="D955" s="293"/>
      <c r="E955" s="293"/>
      <c r="F955" s="293"/>
      <c r="G955" s="293"/>
      <c r="H955" s="293"/>
      <c r="I955" s="293"/>
      <c r="J955" s="293"/>
      <c r="K955" s="293"/>
      <c r="L955" s="293"/>
      <c r="M955" s="293"/>
      <c r="N955" s="294"/>
      <c r="O955" s="293"/>
      <c r="P955" s="293"/>
      <c r="Q955" s="293"/>
      <c r="R955" s="293"/>
      <c r="S955" s="293"/>
      <c r="T955" s="293"/>
      <c r="U955" s="293"/>
      <c r="V955" s="293"/>
      <c r="W955" s="293"/>
      <c r="X955" s="293"/>
      <c r="Y955" s="406"/>
      <c r="Z955" s="407"/>
      <c r="AA955" s="407"/>
      <c r="AB955" s="407"/>
      <c r="AC955" s="296"/>
    </row>
    <row r="956" spans="1:29" ht="15" hidden="1" customHeight="1" outlineLevel="1">
      <c r="A956" s="525">
        <v>2</v>
      </c>
      <c r="B956" s="422" t="s">
        <v>95</v>
      </c>
      <c r="C956" s="285" t="s">
        <v>582</v>
      </c>
      <c r="D956" s="289"/>
      <c r="E956" s="289"/>
      <c r="F956" s="289"/>
      <c r="G956" s="289"/>
      <c r="H956" s="289"/>
      <c r="I956" s="289"/>
      <c r="J956" s="289"/>
      <c r="K956" s="289"/>
      <c r="L956" s="289"/>
      <c r="M956" s="289"/>
      <c r="N956" s="285"/>
      <c r="O956" s="289"/>
      <c r="P956" s="289"/>
      <c r="Q956" s="289"/>
      <c r="R956" s="289"/>
      <c r="S956" s="289"/>
      <c r="T956" s="289"/>
      <c r="U956" s="289"/>
      <c r="V956" s="289"/>
      <c r="W956" s="289"/>
      <c r="X956" s="289"/>
      <c r="Y956" s="409"/>
      <c r="Z956" s="409"/>
      <c r="AA956" s="409"/>
      <c r="AB956" s="409"/>
      <c r="AC956" s="290">
        <f>SUM(Y956:AB956)</f>
        <v>0</v>
      </c>
    </row>
    <row r="957" spans="1:29" ht="15" hidden="1" customHeight="1" outlineLevel="1">
      <c r="A957" s="525"/>
      <c r="B957" s="288" t="s">
        <v>344</v>
      </c>
      <c r="C957" s="285" t="s">
        <v>575</v>
      </c>
      <c r="D957" s="289"/>
      <c r="E957" s="289"/>
      <c r="F957" s="289"/>
      <c r="G957" s="289"/>
      <c r="H957" s="289"/>
      <c r="I957" s="289"/>
      <c r="J957" s="289"/>
      <c r="K957" s="289"/>
      <c r="L957" s="289"/>
      <c r="M957" s="289"/>
      <c r="N957" s="462"/>
      <c r="O957" s="289"/>
      <c r="P957" s="289"/>
      <c r="Q957" s="289"/>
      <c r="R957" s="289"/>
      <c r="S957" s="289"/>
      <c r="T957" s="289"/>
      <c r="U957" s="289"/>
      <c r="V957" s="289"/>
      <c r="W957" s="289"/>
      <c r="X957" s="289"/>
      <c r="Y957" s="405">
        <f>Y956</f>
        <v>0</v>
      </c>
      <c r="Z957" s="405">
        <f t="shared" ref="Z957" si="508">Z956</f>
        <v>0</v>
      </c>
      <c r="AA957" s="405">
        <f t="shared" ref="AA957" si="509">AA956</f>
        <v>0</v>
      </c>
      <c r="AB957" s="405">
        <f t="shared" ref="AB957" si="510">AB956</f>
        <v>0</v>
      </c>
      <c r="AC957" s="291"/>
    </row>
    <row r="958" spans="1:29" ht="15" hidden="1" customHeight="1" outlineLevel="1">
      <c r="A958" s="525"/>
      <c r="B958" s="292"/>
      <c r="C958" s="293"/>
      <c r="D958" s="298"/>
      <c r="E958" s="298"/>
      <c r="F958" s="298"/>
      <c r="G958" s="298"/>
      <c r="H958" s="298"/>
      <c r="I958" s="298"/>
      <c r="J958" s="298"/>
      <c r="K958" s="298"/>
      <c r="L958" s="298"/>
      <c r="M958" s="298"/>
      <c r="N958" s="294"/>
      <c r="O958" s="298"/>
      <c r="P958" s="298"/>
      <c r="Q958" s="298"/>
      <c r="R958" s="298"/>
      <c r="S958" s="298"/>
      <c r="T958" s="298"/>
      <c r="U958" s="298"/>
      <c r="V958" s="298"/>
      <c r="W958" s="298"/>
      <c r="X958" s="298"/>
      <c r="Y958" s="406"/>
      <c r="Z958" s="407"/>
      <c r="AA958" s="407"/>
      <c r="AB958" s="407"/>
      <c r="AC958" s="296"/>
    </row>
    <row r="959" spans="1:29" ht="15" hidden="1" customHeight="1" outlineLevel="1">
      <c r="A959" s="525">
        <v>3</v>
      </c>
      <c r="B959" s="422" t="s">
        <v>96</v>
      </c>
      <c r="C959" s="285" t="s">
        <v>582</v>
      </c>
      <c r="D959" s="289"/>
      <c r="E959" s="289"/>
      <c r="F959" s="289"/>
      <c r="G959" s="289"/>
      <c r="H959" s="289"/>
      <c r="I959" s="289"/>
      <c r="J959" s="289"/>
      <c r="K959" s="289"/>
      <c r="L959" s="289"/>
      <c r="M959" s="289"/>
      <c r="N959" s="285"/>
      <c r="O959" s="289"/>
      <c r="P959" s="289"/>
      <c r="Q959" s="289"/>
      <c r="R959" s="289"/>
      <c r="S959" s="289"/>
      <c r="T959" s="289"/>
      <c r="U959" s="289"/>
      <c r="V959" s="289"/>
      <c r="W959" s="289"/>
      <c r="X959" s="289"/>
      <c r="Y959" s="409"/>
      <c r="Z959" s="409"/>
      <c r="AA959" s="409"/>
      <c r="AB959" s="409"/>
      <c r="AC959" s="290">
        <f>SUM(Y959:AB959)</f>
        <v>0</v>
      </c>
    </row>
    <row r="960" spans="1:29" ht="15" hidden="1" customHeight="1" outlineLevel="1">
      <c r="A960" s="525"/>
      <c r="B960" s="288" t="s">
        <v>344</v>
      </c>
      <c r="C960" s="285" t="s">
        <v>575</v>
      </c>
      <c r="D960" s="289"/>
      <c r="E960" s="289"/>
      <c r="F960" s="289"/>
      <c r="G960" s="289"/>
      <c r="H960" s="289"/>
      <c r="I960" s="289"/>
      <c r="J960" s="289"/>
      <c r="K960" s="289"/>
      <c r="L960" s="289"/>
      <c r="M960" s="289"/>
      <c r="N960" s="462"/>
      <c r="O960" s="289"/>
      <c r="P960" s="289"/>
      <c r="Q960" s="289"/>
      <c r="R960" s="289"/>
      <c r="S960" s="289"/>
      <c r="T960" s="289"/>
      <c r="U960" s="289"/>
      <c r="V960" s="289"/>
      <c r="W960" s="289"/>
      <c r="X960" s="289"/>
      <c r="Y960" s="405">
        <f>Y959</f>
        <v>0</v>
      </c>
      <c r="Z960" s="405">
        <f t="shared" ref="Z960" si="511">Z959</f>
        <v>0</v>
      </c>
      <c r="AA960" s="405">
        <f t="shared" ref="AA960" si="512">AA959</f>
        <v>0</v>
      </c>
      <c r="AB960" s="405">
        <f t="shared" ref="AB960" si="513">AB959</f>
        <v>0</v>
      </c>
      <c r="AC960" s="291"/>
    </row>
    <row r="961" spans="1:29" ht="15" hidden="1" customHeight="1" outlineLevel="1">
      <c r="A961" s="525"/>
      <c r="B961" s="288"/>
      <c r="C961" s="299"/>
      <c r="D961" s="285"/>
      <c r="E961" s="285"/>
      <c r="F961" s="285"/>
      <c r="G961" s="285"/>
      <c r="H961" s="285"/>
      <c r="I961" s="285"/>
      <c r="J961" s="285"/>
      <c r="K961" s="285"/>
      <c r="L961" s="285"/>
      <c r="M961" s="285"/>
      <c r="N961" s="285"/>
      <c r="O961" s="285"/>
      <c r="P961" s="285"/>
      <c r="Q961" s="285"/>
      <c r="R961" s="285"/>
      <c r="S961" s="285"/>
      <c r="T961" s="285"/>
      <c r="U961" s="285"/>
      <c r="V961" s="285"/>
      <c r="W961" s="285"/>
      <c r="X961" s="285"/>
      <c r="Y961" s="406"/>
      <c r="Z961" s="406"/>
      <c r="AA961" s="406"/>
      <c r="AB961" s="406"/>
      <c r="AC961" s="300"/>
    </row>
    <row r="962" spans="1:29" ht="15" hidden="1" customHeight="1" outlineLevel="1">
      <c r="A962" s="525">
        <v>4</v>
      </c>
      <c r="B962" s="513" t="s">
        <v>669</v>
      </c>
      <c r="C962" s="285" t="s">
        <v>582</v>
      </c>
      <c r="D962" s="289"/>
      <c r="E962" s="289"/>
      <c r="F962" s="289"/>
      <c r="G962" s="289"/>
      <c r="H962" s="289"/>
      <c r="I962" s="289"/>
      <c r="J962" s="289"/>
      <c r="K962" s="289"/>
      <c r="L962" s="289"/>
      <c r="M962" s="289"/>
      <c r="N962" s="285"/>
      <c r="O962" s="289"/>
      <c r="P962" s="289"/>
      <c r="Q962" s="289"/>
      <c r="R962" s="289"/>
      <c r="S962" s="289"/>
      <c r="T962" s="289"/>
      <c r="U962" s="289"/>
      <c r="V962" s="289"/>
      <c r="W962" s="289"/>
      <c r="X962" s="289"/>
      <c r="Y962" s="409"/>
      <c r="Z962" s="409"/>
      <c r="AA962" s="409"/>
      <c r="AB962" s="409"/>
      <c r="AC962" s="290">
        <f>SUM(Y962:AB962)</f>
        <v>0</v>
      </c>
    </row>
    <row r="963" spans="1:29" ht="15" hidden="1" customHeight="1" outlineLevel="1">
      <c r="A963" s="525"/>
      <c r="B963" s="288" t="s">
        <v>344</v>
      </c>
      <c r="C963" s="285" t="s">
        <v>575</v>
      </c>
      <c r="D963" s="289"/>
      <c r="E963" s="289"/>
      <c r="F963" s="289"/>
      <c r="G963" s="289"/>
      <c r="H963" s="289"/>
      <c r="I963" s="289"/>
      <c r="J963" s="289"/>
      <c r="K963" s="289"/>
      <c r="L963" s="289"/>
      <c r="M963" s="289"/>
      <c r="N963" s="462"/>
      <c r="O963" s="289"/>
      <c r="P963" s="289"/>
      <c r="Q963" s="289"/>
      <c r="R963" s="289"/>
      <c r="S963" s="289"/>
      <c r="T963" s="289"/>
      <c r="U963" s="289"/>
      <c r="V963" s="289"/>
      <c r="W963" s="289"/>
      <c r="X963" s="289"/>
      <c r="Y963" s="405">
        <f>Y962</f>
        <v>0</v>
      </c>
      <c r="Z963" s="405">
        <f t="shared" ref="Z963" si="514">Z962</f>
        <v>0</v>
      </c>
      <c r="AA963" s="405">
        <f t="shared" ref="AA963" si="515">AA962</f>
        <v>0</v>
      </c>
      <c r="AB963" s="405">
        <f t="shared" ref="AB963" si="516">AB962</f>
        <v>0</v>
      </c>
      <c r="AC963" s="291"/>
    </row>
    <row r="964" spans="1:29" ht="15" hidden="1" customHeight="1" outlineLevel="1">
      <c r="A964" s="525"/>
      <c r="B964" s="288"/>
      <c r="C964" s="299"/>
      <c r="D964" s="298"/>
      <c r="E964" s="298"/>
      <c r="F964" s="298"/>
      <c r="G964" s="298"/>
      <c r="H964" s="298"/>
      <c r="I964" s="298"/>
      <c r="J964" s="298"/>
      <c r="K964" s="298"/>
      <c r="L964" s="298"/>
      <c r="M964" s="298"/>
      <c r="N964" s="285"/>
      <c r="O964" s="298"/>
      <c r="P964" s="298"/>
      <c r="Q964" s="298"/>
      <c r="R964" s="298"/>
      <c r="S964" s="298"/>
      <c r="T964" s="298"/>
      <c r="U964" s="298"/>
      <c r="V964" s="298"/>
      <c r="W964" s="298"/>
      <c r="X964" s="298"/>
      <c r="Y964" s="406"/>
      <c r="Z964" s="406"/>
      <c r="AA964" s="406"/>
      <c r="AB964" s="406"/>
      <c r="AC964" s="300"/>
    </row>
    <row r="965" spans="1:29" ht="15" hidden="1" customHeight="1" outlineLevel="1">
      <c r="A965" s="525">
        <v>5</v>
      </c>
      <c r="B965" s="422" t="s">
        <v>97</v>
      </c>
      <c r="C965" s="285" t="s">
        <v>582</v>
      </c>
      <c r="D965" s="289"/>
      <c r="E965" s="289"/>
      <c r="F965" s="289"/>
      <c r="G965" s="289"/>
      <c r="H965" s="289"/>
      <c r="I965" s="289"/>
      <c r="J965" s="289"/>
      <c r="K965" s="289"/>
      <c r="L965" s="289"/>
      <c r="M965" s="289"/>
      <c r="N965" s="285"/>
      <c r="O965" s="289"/>
      <c r="P965" s="289"/>
      <c r="Q965" s="289"/>
      <c r="R965" s="289"/>
      <c r="S965" s="289"/>
      <c r="T965" s="289"/>
      <c r="U965" s="289"/>
      <c r="V965" s="289"/>
      <c r="W965" s="289"/>
      <c r="X965" s="289"/>
      <c r="Y965" s="409"/>
      <c r="Z965" s="409"/>
      <c r="AA965" s="409"/>
      <c r="AB965" s="409"/>
      <c r="AC965" s="290">
        <f>SUM(Y965:AB965)</f>
        <v>0</v>
      </c>
    </row>
    <row r="966" spans="1:29" ht="15" hidden="1" customHeight="1" outlineLevel="1">
      <c r="A966" s="525"/>
      <c r="B966" s="288" t="s">
        <v>344</v>
      </c>
      <c r="C966" s="285" t="s">
        <v>575</v>
      </c>
      <c r="D966" s="289"/>
      <c r="E966" s="289"/>
      <c r="F966" s="289"/>
      <c r="G966" s="289"/>
      <c r="H966" s="289"/>
      <c r="I966" s="289"/>
      <c r="J966" s="289"/>
      <c r="K966" s="289"/>
      <c r="L966" s="289"/>
      <c r="M966" s="289"/>
      <c r="N966" s="462"/>
      <c r="O966" s="289"/>
      <c r="P966" s="289"/>
      <c r="Q966" s="289"/>
      <c r="R966" s="289"/>
      <c r="S966" s="289"/>
      <c r="T966" s="289"/>
      <c r="U966" s="289"/>
      <c r="V966" s="289"/>
      <c r="W966" s="289"/>
      <c r="X966" s="289"/>
      <c r="Y966" s="405">
        <f>Y965</f>
        <v>0</v>
      </c>
      <c r="Z966" s="405">
        <f t="shared" ref="Z966" si="517">Z965</f>
        <v>0</v>
      </c>
      <c r="AA966" s="405">
        <f t="shared" ref="AA966" si="518">AA965</f>
        <v>0</v>
      </c>
      <c r="AB966" s="405">
        <f t="shared" ref="AB966" si="519">AB965</f>
        <v>0</v>
      </c>
      <c r="AC966" s="291"/>
    </row>
    <row r="967" spans="1:29" ht="15" hidden="1" customHeight="1" outlineLevel="1">
      <c r="A967" s="525"/>
      <c r="B967" s="288"/>
      <c r="C967" s="285"/>
      <c r="D967" s="285"/>
      <c r="E967" s="285"/>
      <c r="F967" s="285"/>
      <c r="G967" s="285"/>
      <c r="H967" s="285"/>
      <c r="I967" s="285"/>
      <c r="J967" s="285"/>
      <c r="K967" s="285"/>
      <c r="L967" s="285"/>
      <c r="M967" s="285"/>
      <c r="N967" s="285"/>
      <c r="O967" s="285"/>
      <c r="P967" s="285"/>
      <c r="Q967" s="285"/>
      <c r="R967" s="285"/>
      <c r="S967" s="285"/>
      <c r="T967" s="285"/>
      <c r="U967" s="285"/>
      <c r="V967" s="285"/>
      <c r="W967" s="285"/>
      <c r="X967" s="285"/>
      <c r="Y967" s="416"/>
      <c r="Z967" s="417"/>
      <c r="AA967" s="417"/>
      <c r="AB967" s="417"/>
      <c r="AC967" s="291"/>
    </row>
    <row r="968" spans="1:29" ht="31" hidden="1" outlineLevel="1">
      <c r="A968" s="525"/>
      <c r="B968" s="313" t="s">
        <v>496</v>
      </c>
      <c r="C968" s="283"/>
      <c r="D968" s="283"/>
      <c r="E968" s="283"/>
      <c r="F968" s="283"/>
      <c r="G968" s="283"/>
      <c r="H968" s="283"/>
      <c r="I968" s="283"/>
      <c r="J968" s="283"/>
      <c r="K968" s="283"/>
      <c r="L968" s="283"/>
      <c r="M968" s="283"/>
      <c r="N968" s="284"/>
      <c r="O968" s="283"/>
      <c r="P968" s="283"/>
      <c r="Q968" s="283"/>
      <c r="R968" s="283"/>
      <c r="S968" s="283"/>
      <c r="T968" s="283"/>
      <c r="U968" s="283"/>
      <c r="V968" s="283"/>
      <c r="W968" s="283"/>
      <c r="X968" s="283"/>
      <c r="Y968" s="408"/>
      <c r="Z968" s="408"/>
      <c r="AA968" s="408"/>
      <c r="AB968" s="408"/>
      <c r="AC968" s="286"/>
    </row>
    <row r="969" spans="1:29" ht="15" hidden="1" customHeight="1" outlineLevel="1">
      <c r="A969" s="525">
        <v>6</v>
      </c>
      <c r="B969" s="422" t="s">
        <v>98</v>
      </c>
      <c r="C969" s="285" t="s">
        <v>582</v>
      </c>
      <c r="D969" s="289"/>
      <c r="E969" s="289"/>
      <c r="F969" s="289"/>
      <c r="G969" s="289"/>
      <c r="H969" s="289"/>
      <c r="I969" s="289"/>
      <c r="J969" s="289"/>
      <c r="K969" s="289"/>
      <c r="L969" s="289"/>
      <c r="M969" s="289"/>
      <c r="N969" s="289">
        <v>12</v>
      </c>
      <c r="O969" s="289"/>
      <c r="P969" s="289"/>
      <c r="Q969" s="289"/>
      <c r="R969" s="289"/>
      <c r="S969" s="289"/>
      <c r="T969" s="289"/>
      <c r="U969" s="289"/>
      <c r="V969" s="289"/>
      <c r="W969" s="289"/>
      <c r="X969" s="289"/>
      <c r="Y969" s="409"/>
      <c r="Z969" s="409"/>
      <c r="AA969" s="409"/>
      <c r="AB969" s="409"/>
      <c r="AC969" s="290">
        <f>SUM(Y969:AB969)</f>
        <v>0</v>
      </c>
    </row>
    <row r="970" spans="1:29" ht="15" hidden="1" customHeight="1" outlineLevel="1">
      <c r="A970" s="525"/>
      <c r="B970" s="288" t="s">
        <v>344</v>
      </c>
      <c r="C970" s="285" t="s">
        <v>575</v>
      </c>
      <c r="D970" s="289"/>
      <c r="E970" s="289"/>
      <c r="F970" s="289"/>
      <c r="G970" s="289"/>
      <c r="H970" s="289"/>
      <c r="I970" s="289"/>
      <c r="J970" s="289"/>
      <c r="K970" s="289"/>
      <c r="L970" s="289"/>
      <c r="M970" s="289"/>
      <c r="N970" s="289">
        <f>N969</f>
        <v>12</v>
      </c>
      <c r="O970" s="289"/>
      <c r="P970" s="289"/>
      <c r="Q970" s="289"/>
      <c r="R970" s="289"/>
      <c r="S970" s="289"/>
      <c r="T970" s="289"/>
      <c r="U970" s="289"/>
      <c r="V970" s="289"/>
      <c r="W970" s="289"/>
      <c r="X970" s="289"/>
      <c r="Y970" s="405">
        <f>Y969</f>
        <v>0</v>
      </c>
      <c r="Z970" s="405">
        <f t="shared" ref="Z970" si="520">Z969</f>
        <v>0</v>
      </c>
      <c r="AA970" s="405">
        <f t="shared" ref="AA970" si="521">AA969</f>
        <v>0</v>
      </c>
      <c r="AB970" s="405">
        <f t="shared" ref="AB970" si="522">AB969</f>
        <v>0</v>
      </c>
      <c r="AC970" s="305"/>
    </row>
    <row r="971" spans="1:29" ht="15" hidden="1" customHeight="1" outlineLevel="1">
      <c r="A971" s="525"/>
      <c r="B971" s="304"/>
      <c r="C971" s="306"/>
      <c r="D971" s="285"/>
      <c r="E971" s="285"/>
      <c r="F971" s="285"/>
      <c r="G971" s="285"/>
      <c r="H971" s="285"/>
      <c r="I971" s="285"/>
      <c r="J971" s="285"/>
      <c r="K971" s="285"/>
      <c r="L971" s="285"/>
      <c r="M971" s="285"/>
      <c r="N971" s="285"/>
      <c r="O971" s="285"/>
      <c r="P971" s="285"/>
      <c r="Q971" s="285"/>
      <c r="R971" s="285"/>
      <c r="S971" s="285"/>
      <c r="T971" s="285"/>
      <c r="U971" s="285"/>
      <c r="V971" s="285"/>
      <c r="W971" s="285"/>
      <c r="X971" s="285"/>
      <c r="Y971" s="410"/>
      <c r="Z971" s="410"/>
      <c r="AA971" s="410"/>
      <c r="AB971" s="410"/>
      <c r="AC971" s="307"/>
    </row>
    <row r="972" spans="1:29" ht="15" hidden="1" customHeight="1" outlineLevel="1">
      <c r="A972" s="525">
        <v>7</v>
      </c>
      <c r="B972" s="422" t="s">
        <v>99</v>
      </c>
      <c r="C972" s="285" t="s">
        <v>582</v>
      </c>
      <c r="D972" s="289"/>
      <c r="E972" s="289"/>
      <c r="F972" s="289"/>
      <c r="G972" s="289"/>
      <c r="H972" s="289"/>
      <c r="I972" s="289"/>
      <c r="J972" s="289"/>
      <c r="K972" s="289"/>
      <c r="L972" s="289"/>
      <c r="M972" s="289"/>
      <c r="N972" s="289">
        <v>12</v>
      </c>
      <c r="O972" s="289"/>
      <c r="P972" s="289"/>
      <c r="Q972" s="289"/>
      <c r="R972" s="289"/>
      <c r="S972" s="289"/>
      <c r="T972" s="289"/>
      <c r="U972" s="289"/>
      <c r="V972" s="289"/>
      <c r="W972" s="289"/>
      <c r="X972" s="289"/>
      <c r="Y972" s="409"/>
      <c r="Z972" s="409"/>
      <c r="AA972" s="409"/>
      <c r="AB972" s="409"/>
      <c r="AC972" s="290">
        <f>SUM(Y972:AB972)</f>
        <v>0</v>
      </c>
    </row>
    <row r="973" spans="1:29" ht="15" hidden="1" customHeight="1" outlineLevel="1">
      <c r="A973" s="525"/>
      <c r="B973" s="288" t="s">
        <v>344</v>
      </c>
      <c r="C973" s="285" t="s">
        <v>575</v>
      </c>
      <c r="D973" s="289"/>
      <c r="E973" s="289"/>
      <c r="F973" s="289"/>
      <c r="G973" s="289"/>
      <c r="H973" s="289"/>
      <c r="I973" s="289"/>
      <c r="J973" s="289"/>
      <c r="K973" s="289"/>
      <c r="L973" s="289"/>
      <c r="M973" s="289"/>
      <c r="N973" s="289">
        <f>N972</f>
        <v>12</v>
      </c>
      <c r="O973" s="289"/>
      <c r="P973" s="289"/>
      <c r="Q973" s="289"/>
      <c r="R973" s="289"/>
      <c r="S973" s="289"/>
      <c r="T973" s="289"/>
      <c r="U973" s="289"/>
      <c r="V973" s="289"/>
      <c r="W973" s="289"/>
      <c r="X973" s="289"/>
      <c r="Y973" s="405">
        <f>Y972</f>
        <v>0</v>
      </c>
      <c r="Z973" s="405">
        <f t="shared" ref="Z973" si="523">Z972</f>
        <v>0</v>
      </c>
      <c r="AA973" s="405">
        <f t="shared" ref="AA973" si="524">AA972</f>
        <v>0</v>
      </c>
      <c r="AB973" s="405">
        <f t="shared" ref="AB973" si="525">AB972</f>
        <v>0</v>
      </c>
      <c r="AC973" s="305"/>
    </row>
    <row r="974" spans="1:29" ht="15" hidden="1" customHeight="1" outlineLevel="1">
      <c r="A974" s="525"/>
      <c r="B974" s="308"/>
      <c r="C974" s="306"/>
      <c r="D974" s="285"/>
      <c r="E974" s="285"/>
      <c r="F974" s="285"/>
      <c r="G974" s="285"/>
      <c r="H974" s="285"/>
      <c r="I974" s="285"/>
      <c r="J974" s="285"/>
      <c r="K974" s="285"/>
      <c r="L974" s="285"/>
      <c r="M974" s="285"/>
      <c r="N974" s="285"/>
      <c r="O974" s="285"/>
      <c r="P974" s="285"/>
      <c r="Q974" s="285"/>
      <c r="R974" s="285"/>
      <c r="S974" s="285"/>
      <c r="T974" s="285"/>
      <c r="U974" s="285"/>
      <c r="V974" s="285"/>
      <c r="W974" s="285"/>
      <c r="X974" s="285"/>
      <c r="Y974" s="410"/>
      <c r="Z974" s="411"/>
      <c r="AA974" s="410"/>
      <c r="AB974" s="410"/>
      <c r="AC974" s="307"/>
    </row>
    <row r="975" spans="1:29" ht="15" hidden="1" customHeight="1" outlineLevel="1">
      <c r="A975" s="525">
        <v>8</v>
      </c>
      <c r="B975" s="422" t="s">
        <v>100</v>
      </c>
      <c r="C975" s="285" t="s">
        <v>582</v>
      </c>
      <c r="D975" s="289"/>
      <c r="E975" s="289"/>
      <c r="F975" s="289"/>
      <c r="G975" s="289"/>
      <c r="H975" s="289"/>
      <c r="I975" s="289"/>
      <c r="J975" s="289"/>
      <c r="K975" s="289"/>
      <c r="L975" s="289"/>
      <c r="M975" s="289"/>
      <c r="N975" s="289">
        <v>12</v>
      </c>
      <c r="O975" s="289"/>
      <c r="P975" s="289"/>
      <c r="Q975" s="289"/>
      <c r="R975" s="289"/>
      <c r="S975" s="289"/>
      <c r="T975" s="289"/>
      <c r="U975" s="289"/>
      <c r="V975" s="289"/>
      <c r="W975" s="289"/>
      <c r="X975" s="289"/>
      <c r="Y975" s="409"/>
      <c r="Z975" s="409"/>
      <c r="AA975" s="409"/>
      <c r="AB975" s="409"/>
      <c r="AC975" s="290">
        <f>SUM(Y975:AB975)</f>
        <v>0</v>
      </c>
    </row>
    <row r="976" spans="1:29" ht="15" hidden="1" customHeight="1" outlineLevel="1">
      <c r="A976" s="525"/>
      <c r="B976" s="288" t="s">
        <v>344</v>
      </c>
      <c r="C976" s="285" t="s">
        <v>575</v>
      </c>
      <c r="D976" s="289"/>
      <c r="E976" s="289"/>
      <c r="F976" s="289"/>
      <c r="G976" s="289"/>
      <c r="H976" s="289"/>
      <c r="I976" s="289"/>
      <c r="J976" s="289"/>
      <c r="K976" s="289"/>
      <c r="L976" s="289"/>
      <c r="M976" s="289"/>
      <c r="N976" s="289">
        <f>N975</f>
        <v>12</v>
      </c>
      <c r="O976" s="289"/>
      <c r="P976" s="289"/>
      <c r="Q976" s="289"/>
      <c r="R976" s="289"/>
      <c r="S976" s="289"/>
      <c r="T976" s="289"/>
      <c r="U976" s="289"/>
      <c r="V976" s="289"/>
      <c r="W976" s="289"/>
      <c r="X976" s="289"/>
      <c r="Y976" s="405">
        <f>Y975</f>
        <v>0</v>
      </c>
      <c r="Z976" s="405">
        <f t="shared" ref="Z976" si="526">Z975</f>
        <v>0</v>
      </c>
      <c r="AA976" s="405">
        <f t="shared" ref="AA976" si="527">AA975</f>
        <v>0</v>
      </c>
      <c r="AB976" s="405">
        <f t="shared" ref="AB976" si="528">AB975</f>
        <v>0</v>
      </c>
      <c r="AC976" s="305"/>
    </row>
    <row r="977" spans="1:29" ht="15" hidden="1" customHeight="1" outlineLevel="1">
      <c r="A977" s="525"/>
      <c r="B977" s="308"/>
      <c r="C977" s="306"/>
      <c r="D977" s="310"/>
      <c r="E977" s="310"/>
      <c r="F977" s="310"/>
      <c r="G977" s="310"/>
      <c r="H977" s="310"/>
      <c r="I977" s="310"/>
      <c r="J977" s="310"/>
      <c r="K977" s="310"/>
      <c r="L977" s="310"/>
      <c r="M977" s="310"/>
      <c r="N977" s="285"/>
      <c r="O977" s="310"/>
      <c r="P977" s="310"/>
      <c r="Q977" s="310"/>
      <c r="R977" s="310"/>
      <c r="S977" s="310"/>
      <c r="T977" s="310"/>
      <c r="U977" s="310"/>
      <c r="V977" s="310"/>
      <c r="W977" s="310"/>
      <c r="X977" s="310"/>
      <c r="Y977" s="410"/>
      <c r="Z977" s="411"/>
      <c r="AA977" s="410"/>
      <c r="AB977" s="410"/>
      <c r="AC977" s="307"/>
    </row>
    <row r="978" spans="1:29" ht="15" hidden="1" customHeight="1" outlineLevel="1">
      <c r="A978" s="525">
        <v>9</v>
      </c>
      <c r="B978" s="422" t="s">
        <v>101</v>
      </c>
      <c r="C978" s="285" t="s">
        <v>582</v>
      </c>
      <c r="D978" s="289"/>
      <c r="E978" s="289"/>
      <c r="F978" s="289"/>
      <c r="G978" s="289"/>
      <c r="H978" s="289"/>
      <c r="I978" s="289"/>
      <c r="J978" s="289"/>
      <c r="K978" s="289"/>
      <c r="L978" s="289"/>
      <c r="M978" s="289"/>
      <c r="N978" s="289">
        <v>12</v>
      </c>
      <c r="O978" s="289"/>
      <c r="P978" s="289"/>
      <c r="Q978" s="289"/>
      <c r="R978" s="289"/>
      <c r="S978" s="289"/>
      <c r="T978" s="289"/>
      <c r="U978" s="289"/>
      <c r="V978" s="289"/>
      <c r="W978" s="289"/>
      <c r="X978" s="289"/>
      <c r="Y978" s="409"/>
      <c r="Z978" s="409"/>
      <c r="AA978" s="409"/>
      <c r="AB978" s="409"/>
      <c r="AC978" s="290">
        <f>SUM(Y978:AB978)</f>
        <v>0</v>
      </c>
    </row>
    <row r="979" spans="1:29" ht="15" hidden="1" customHeight="1" outlineLevel="1">
      <c r="A979" s="525"/>
      <c r="B979" s="288" t="s">
        <v>344</v>
      </c>
      <c r="C979" s="285" t="s">
        <v>575</v>
      </c>
      <c r="D979" s="289"/>
      <c r="E979" s="289"/>
      <c r="F979" s="289"/>
      <c r="G979" s="289"/>
      <c r="H979" s="289"/>
      <c r="I979" s="289"/>
      <c r="J979" s="289"/>
      <c r="K979" s="289"/>
      <c r="L979" s="289"/>
      <c r="M979" s="289"/>
      <c r="N979" s="289">
        <f>N978</f>
        <v>12</v>
      </c>
      <c r="O979" s="289"/>
      <c r="P979" s="289"/>
      <c r="Q979" s="289"/>
      <c r="R979" s="289"/>
      <c r="S979" s="289"/>
      <c r="T979" s="289"/>
      <c r="U979" s="289"/>
      <c r="V979" s="289"/>
      <c r="W979" s="289"/>
      <c r="X979" s="289"/>
      <c r="Y979" s="405">
        <f>Y978</f>
        <v>0</v>
      </c>
      <c r="Z979" s="405">
        <f t="shared" ref="Z979" si="529">Z978</f>
        <v>0</v>
      </c>
      <c r="AA979" s="405">
        <f t="shared" ref="AA979" si="530">AA978</f>
        <v>0</v>
      </c>
      <c r="AB979" s="405">
        <f t="shared" ref="AB979" si="531">AB978</f>
        <v>0</v>
      </c>
      <c r="AC979" s="305"/>
    </row>
    <row r="980" spans="1:29" ht="15" hidden="1" customHeight="1" outlineLevel="1">
      <c r="A980" s="525"/>
      <c r="B980" s="308"/>
      <c r="C980" s="306"/>
      <c r="D980" s="310"/>
      <c r="E980" s="310"/>
      <c r="F980" s="310"/>
      <c r="G980" s="310"/>
      <c r="H980" s="310"/>
      <c r="I980" s="310"/>
      <c r="J980" s="310"/>
      <c r="K980" s="310"/>
      <c r="L980" s="310"/>
      <c r="M980" s="310"/>
      <c r="N980" s="285"/>
      <c r="O980" s="310"/>
      <c r="P980" s="310"/>
      <c r="Q980" s="310"/>
      <c r="R980" s="310"/>
      <c r="S980" s="310"/>
      <c r="T980" s="310"/>
      <c r="U980" s="310"/>
      <c r="V980" s="310"/>
      <c r="W980" s="310"/>
      <c r="X980" s="310"/>
      <c r="Y980" s="410"/>
      <c r="Z980" s="410"/>
      <c r="AA980" s="410"/>
      <c r="AB980" s="410"/>
      <c r="AC980" s="307"/>
    </row>
    <row r="981" spans="1:29" ht="15" hidden="1" customHeight="1" outlineLevel="1">
      <c r="A981" s="525">
        <v>10</v>
      </c>
      <c r="B981" s="422" t="s">
        <v>102</v>
      </c>
      <c r="C981" s="285" t="s">
        <v>582</v>
      </c>
      <c r="D981" s="289"/>
      <c r="E981" s="289"/>
      <c r="F981" s="289"/>
      <c r="G981" s="289"/>
      <c r="H981" s="289"/>
      <c r="I981" s="289"/>
      <c r="J981" s="289"/>
      <c r="K981" s="289"/>
      <c r="L981" s="289"/>
      <c r="M981" s="289"/>
      <c r="N981" s="289">
        <v>3</v>
      </c>
      <c r="O981" s="289"/>
      <c r="P981" s="289"/>
      <c r="Q981" s="289"/>
      <c r="R981" s="289"/>
      <c r="S981" s="289"/>
      <c r="T981" s="289"/>
      <c r="U981" s="289"/>
      <c r="V981" s="289"/>
      <c r="W981" s="289"/>
      <c r="X981" s="289"/>
      <c r="Y981" s="409"/>
      <c r="Z981" s="409"/>
      <c r="AA981" s="409"/>
      <c r="AB981" s="409"/>
      <c r="AC981" s="290">
        <f>SUM(Y981:AB981)</f>
        <v>0</v>
      </c>
    </row>
    <row r="982" spans="1:29" ht="15" hidden="1" customHeight="1" outlineLevel="1">
      <c r="A982" s="525"/>
      <c r="B982" s="288" t="s">
        <v>344</v>
      </c>
      <c r="C982" s="285" t="s">
        <v>575</v>
      </c>
      <c r="D982" s="289"/>
      <c r="E982" s="289"/>
      <c r="F982" s="289"/>
      <c r="G982" s="289"/>
      <c r="H982" s="289"/>
      <c r="I982" s="289"/>
      <c r="J982" s="289"/>
      <c r="K982" s="289"/>
      <c r="L982" s="289"/>
      <c r="M982" s="289"/>
      <c r="N982" s="289">
        <f>N981</f>
        <v>3</v>
      </c>
      <c r="O982" s="289"/>
      <c r="P982" s="289"/>
      <c r="Q982" s="289"/>
      <c r="R982" s="289"/>
      <c r="S982" s="289"/>
      <c r="T982" s="289"/>
      <c r="U982" s="289"/>
      <c r="V982" s="289"/>
      <c r="W982" s="289"/>
      <c r="X982" s="289"/>
      <c r="Y982" s="405">
        <f>Y981</f>
        <v>0</v>
      </c>
      <c r="Z982" s="405">
        <f t="shared" ref="Z982" si="532">Z981</f>
        <v>0</v>
      </c>
      <c r="AA982" s="405">
        <f t="shared" ref="AA982" si="533">AA981</f>
        <v>0</v>
      </c>
      <c r="AB982" s="405">
        <f t="shared" ref="AB982" si="534">AB981</f>
        <v>0</v>
      </c>
      <c r="AC982" s="305"/>
    </row>
    <row r="983" spans="1:29" ht="15" hidden="1" customHeight="1" outlineLevel="1">
      <c r="A983" s="525"/>
      <c r="B983" s="308"/>
      <c r="C983" s="306"/>
      <c r="D983" s="310"/>
      <c r="E983" s="310"/>
      <c r="F983" s="310"/>
      <c r="G983" s="310"/>
      <c r="H983" s="310"/>
      <c r="I983" s="310"/>
      <c r="J983" s="310"/>
      <c r="K983" s="310"/>
      <c r="L983" s="310"/>
      <c r="M983" s="310"/>
      <c r="N983" s="285"/>
      <c r="O983" s="310"/>
      <c r="P983" s="310"/>
      <c r="Q983" s="310"/>
      <c r="R983" s="310"/>
      <c r="S983" s="310"/>
      <c r="T983" s="310"/>
      <c r="U983" s="310"/>
      <c r="V983" s="310"/>
      <c r="W983" s="310"/>
      <c r="X983" s="310"/>
      <c r="Y983" s="410"/>
      <c r="Z983" s="411"/>
      <c r="AA983" s="410"/>
      <c r="AB983" s="410"/>
      <c r="AC983" s="307"/>
    </row>
    <row r="984" spans="1:29" ht="15" hidden="1" customHeight="1" outlineLevel="1">
      <c r="A984" s="525"/>
      <c r="B984" s="282" t="s">
        <v>10</v>
      </c>
      <c r="C984" s="283"/>
      <c r="D984" s="283"/>
      <c r="E984" s="283"/>
      <c r="F984" s="283"/>
      <c r="G984" s="283"/>
      <c r="H984" s="283"/>
      <c r="I984" s="283"/>
      <c r="J984" s="283"/>
      <c r="K984" s="283"/>
      <c r="L984" s="283"/>
      <c r="M984" s="283"/>
      <c r="N984" s="284"/>
      <c r="O984" s="283"/>
      <c r="P984" s="283"/>
      <c r="Q984" s="283"/>
      <c r="R984" s="283"/>
      <c r="S984" s="283"/>
      <c r="T984" s="283"/>
      <c r="U984" s="283"/>
      <c r="V984" s="283"/>
      <c r="W984" s="283"/>
      <c r="X984" s="283"/>
      <c r="Y984" s="408"/>
      <c r="Z984" s="408"/>
      <c r="AA984" s="408"/>
      <c r="AB984" s="408"/>
      <c r="AC984" s="286"/>
    </row>
    <row r="985" spans="1:29" ht="15" hidden="1" customHeight="1" outlineLevel="1">
      <c r="A985" s="525">
        <v>11</v>
      </c>
      <c r="B985" s="422" t="s">
        <v>103</v>
      </c>
      <c r="C985" s="285" t="s">
        <v>582</v>
      </c>
      <c r="D985" s="289"/>
      <c r="E985" s="289"/>
      <c r="F985" s="289"/>
      <c r="G985" s="289"/>
      <c r="H985" s="289"/>
      <c r="I985" s="289"/>
      <c r="J985" s="289"/>
      <c r="K985" s="289"/>
      <c r="L985" s="289"/>
      <c r="M985" s="289"/>
      <c r="N985" s="289">
        <v>12</v>
      </c>
      <c r="O985" s="289"/>
      <c r="P985" s="289"/>
      <c r="Q985" s="289"/>
      <c r="R985" s="289"/>
      <c r="S985" s="289"/>
      <c r="T985" s="289"/>
      <c r="U985" s="289"/>
      <c r="V985" s="289"/>
      <c r="W985" s="289"/>
      <c r="X985" s="289"/>
      <c r="Y985" s="420"/>
      <c r="Z985" s="409"/>
      <c r="AA985" s="409"/>
      <c r="AB985" s="409"/>
      <c r="AC985" s="290">
        <f>SUM(Y985:AB985)</f>
        <v>0</v>
      </c>
    </row>
    <row r="986" spans="1:29" ht="15" hidden="1" customHeight="1" outlineLevel="1">
      <c r="A986" s="525"/>
      <c r="B986" s="288" t="s">
        <v>344</v>
      </c>
      <c r="C986" s="285" t="s">
        <v>575</v>
      </c>
      <c r="D986" s="289"/>
      <c r="E986" s="289"/>
      <c r="F986" s="289"/>
      <c r="G986" s="289"/>
      <c r="H986" s="289"/>
      <c r="I986" s="289"/>
      <c r="J986" s="289"/>
      <c r="K986" s="289"/>
      <c r="L986" s="289"/>
      <c r="M986" s="289"/>
      <c r="N986" s="289">
        <f>N985</f>
        <v>12</v>
      </c>
      <c r="O986" s="289"/>
      <c r="P986" s="289"/>
      <c r="Q986" s="289"/>
      <c r="R986" s="289"/>
      <c r="S986" s="289"/>
      <c r="T986" s="289"/>
      <c r="U986" s="289"/>
      <c r="V986" s="289"/>
      <c r="W986" s="289"/>
      <c r="X986" s="289"/>
      <c r="Y986" s="405">
        <f>Y985</f>
        <v>0</v>
      </c>
      <c r="Z986" s="405">
        <f t="shared" ref="Z986" si="535">Z985</f>
        <v>0</v>
      </c>
      <c r="AA986" s="405">
        <f t="shared" ref="AA986" si="536">AA985</f>
        <v>0</v>
      </c>
      <c r="AB986" s="405">
        <f t="shared" ref="AB986" si="537">AB985</f>
        <v>0</v>
      </c>
      <c r="AC986" s="291"/>
    </row>
    <row r="987" spans="1:29" ht="15" hidden="1" customHeight="1" outlineLevel="1">
      <c r="A987" s="525"/>
      <c r="B987" s="309"/>
      <c r="C987" s="299"/>
      <c r="D987" s="285"/>
      <c r="E987" s="285"/>
      <c r="F987" s="285"/>
      <c r="G987" s="285"/>
      <c r="H987" s="285"/>
      <c r="I987" s="285"/>
      <c r="J987" s="285"/>
      <c r="K987" s="285"/>
      <c r="L987" s="285"/>
      <c r="M987" s="285"/>
      <c r="N987" s="285"/>
      <c r="O987" s="285"/>
      <c r="P987" s="285"/>
      <c r="Q987" s="285"/>
      <c r="R987" s="285"/>
      <c r="S987" s="285"/>
      <c r="T987" s="285"/>
      <c r="U987" s="285"/>
      <c r="V987" s="285"/>
      <c r="W987" s="285"/>
      <c r="X987" s="285"/>
      <c r="Y987" s="406"/>
      <c r="Z987" s="415"/>
      <c r="AA987" s="415"/>
      <c r="AB987" s="415"/>
      <c r="AC987" s="300"/>
    </row>
    <row r="988" spans="1:29" ht="28.5" hidden="1" customHeight="1" outlineLevel="1">
      <c r="A988" s="525">
        <v>12</v>
      </c>
      <c r="B988" s="422" t="s">
        <v>104</v>
      </c>
      <c r="C988" s="285" t="s">
        <v>582</v>
      </c>
      <c r="D988" s="289"/>
      <c r="E988" s="289"/>
      <c r="F988" s="289"/>
      <c r="G988" s="289"/>
      <c r="H988" s="289"/>
      <c r="I988" s="289"/>
      <c r="J988" s="289"/>
      <c r="K988" s="289"/>
      <c r="L988" s="289"/>
      <c r="M988" s="289"/>
      <c r="N988" s="289">
        <v>12</v>
      </c>
      <c r="O988" s="289"/>
      <c r="P988" s="289"/>
      <c r="Q988" s="289"/>
      <c r="R988" s="289"/>
      <c r="S988" s="289"/>
      <c r="T988" s="289"/>
      <c r="U988" s="289"/>
      <c r="V988" s="289"/>
      <c r="W988" s="289"/>
      <c r="X988" s="289"/>
      <c r="Y988" s="404"/>
      <c r="Z988" s="409"/>
      <c r="AA988" s="409"/>
      <c r="AB988" s="409"/>
      <c r="AC988" s="290">
        <f>SUM(Y988:AB988)</f>
        <v>0</v>
      </c>
    </row>
    <row r="989" spans="1:29" ht="15" hidden="1" customHeight="1" outlineLevel="1">
      <c r="A989" s="525"/>
      <c r="B989" s="288" t="s">
        <v>344</v>
      </c>
      <c r="C989" s="285" t="s">
        <v>575</v>
      </c>
      <c r="D989" s="289"/>
      <c r="E989" s="289"/>
      <c r="F989" s="289"/>
      <c r="G989" s="289"/>
      <c r="H989" s="289"/>
      <c r="I989" s="289"/>
      <c r="J989" s="289"/>
      <c r="K989" s="289"/>
      <c r="L989" s="289"/>
      <c r="M989" s="289"/>
      <c r="N989" s="289">
        <f>N988</f>
        <v>12</v>
      </c>
      <c r="O989" s="289"/>
      <c r="P989" s="289"/>
      <c r="Q989" s="289"/>
      <c r="R989" s="289"/>
      <c r="S989" s="289"/>
      <c r="T989" s="289"/>
      <c r="U989" s="289"/>
      <c r="V989" s="289"/>
      <c r="W989" s="289"/>
      <c r="X989" s="289"/>
      <c r="Y989" s="405">
        <f>Y988</f>
        <v>0</v>
      </c>
      <c r="Z989" s="405">
        <f t="shared" ref="Z989" si="538">Z988</f>
        <v>0</v>
      </c>
      <c r="AA989" s="405">
        <f t="shared" ref="AA989" si="539">AA988</f>
        <v>0</v>
      </c>
      <c r="AB989" s="405">
        <f t="shared" ref="AB989" si="540">AB988</f>
        <v>0</v>
      </c>
      <c r="AC989" s="291"/>
    </row>
    <row r="990" spans="1:29" ht="15" hidden="1" customHeight="1" outlineLevel="1">
      <c r="A990" s="525"/>
      <c r="B990" s="309"/>
      <c r="C990" s="299"/>
      <c r="D990" s="285"/>
      <c r="E990" s="285"/>
      <c r="F990" s="285"/>
      <c r="G990" s="285"/>
      <c r="H990" s="285"/>
      <c r="I990" s="285"/>
      <c r="J990" s="285"/>
      <c r="K990" s="285"/>
      <c r="L990" s="285"/>
      <c r="M990" s="285"/>
      <c r="N990" s="285"/>
      <c r="O990" s="285"/>
      <c r="P990" s="285"/>
      <c r="Q990" s="285"/>
      <c r="R990" s="285"/>
      <c r="S990" s="285"/>
      <c r="T990" s="285"/>
      <c r="U990" s="285"/>
      <c r="V990" s="285"/>
      <c r="W990" s="285"/>
      <c r="X990" s="285"/>
      <c r="Y990" s="416"/>
      <c r="Z990" s="416"/>
      <c r="AA990" s="406"/>
      <c r="AB990" s="406"/>
      <c r="AC990" s="300"/>
    </row>
    <row r="991" spans="1:29" ht="15" hidden="1" customHeight="1" outlineLevel="1">
      <c r="A991" s="525">
        <v>13</v>
      </c>
      <c r="B991" s="422" t="s">
        <v>105</v>
      </c>
      <c r="C991" s="285" t="s">
        <v>582</v>
      </c>
      <c r="D991" s="289"/>
      <c r="E991" s="289"/>
      <c r="F991" s="289"/>
      <c r="G991" s="289"/>
      <c r="H991" s="289"/>
      <c r="I991" s="289"/>
      <c r="J991" s="289"/>
      <c r="K991" s="289"/>
      <c r="L991" s="289"/>
      <c r="M991" s="289"/>
      <c r="N991" s="289">
        <v>12</v>
      </c>
      <c r="O991" s="289"/>
      <c r="P991" s="289"/>
      <c r="Q991" s="289"/>
      <c r="R991" s="289"/>
      <c r="S991" s="289"/>
      <c r="T991" s="289"/>
      <c r="U991" s="289"/>
      <c r="V991" s="289"/>
      <c r="W991" s="289"/>
      <c r="X991" s="289"/>
      <c r="Y991" s="404"/>
      <c r="Z991" s="409"/>
      <c r="AA991" s="409"/>
      <c r="AB991" s="409"/>
      <c r="AC991" s="290">
        <f>SUM(Y991:AB991)</f>
        <v>0</v>
      </c>
    </row>
    <row r="992" spans="1:29" ht="15" hidden="1" customHeight="1" outlineLevel="1">
      <c r="A992" s="525"/>
      <c r="B992" s="288" t="s">
        <v>344</v>
      </c>
      <c r="C992" s="285" t="s">
        <v>575</v>
      </c>
      <c r="D992" s="289"/>
      <c r="E992" s="289"/>
      <c r="F992" s="289"/>
      <c r="G992" s="289"/>
      <c r="H992" s="289"/>
      <c r="I992" s="289"/>
      <c r="J992" s="289"/>
      <c r="K992" s="289"/>
      <c r="L992" s="289"/>
      <c r="M992" s="289"/>
      <c r="N992" s="289">
        <f>N991</f>
        <v>12</v>
      </c>
      <c r="O992" s="289"/>
      <c r="P992" s="289"/>
      <c r="Q992" s="289"/>
      <c r="R992" s="289"/>
      <c r="S992" s="289"/>
      <c r="T992" s="289"/>
      <c r="U992" s="289"/>
      <c r="V992" s="289"/>
      <c r="W992" s="289"/>
      <c r="X992" s="289"/>
      <c r="Y992" s="405">
        <f>Y991</f>
        <v>0</v>
      </c>
      <c r="Z992" s="405">
        <f t="shared" ref="Z992" si="541">Z991</f>
        <v>0</v>
      </c>
      <c r="AA992" s="405">
        <f t="shared" ref="AA992" si="542">AA991</f>
        <v>0</v>
      </c>
      <c r="AB992" s="405">
        <f t="shared" ref="AB992" si="543">AB991</f>
        <v>0</v>
      </c>
      <c r="AC992" s="300"/>
    </row>
    <row r="993" spans="1:30" ht="15" hidden="1" customHeight="1" outlineLevel="1">
      <c r="A993" s="525"/>
      <c r="B993" s="309"/>
      <c r="C993" s="299"/>
      <c r="D993" s="285"/>
      <c r="E993" s="285"/>
      <c r="F993" s="285"/>
      <c r="G993" s="285"/>
      <c r="H993" s="285"/>
      <c r="I993" s="285"/>
      <c r="J993" s="285"/>
      <c r="K993" s="285"/>
      <c r="L993" s="285"/>
      <c r="M993" s="285"/>
      <c r="N993" s="285"/>
      <c r="O993" s="285"/>
      <c r="P993" s="285"/>
      <c r="Q993" s="285"/>
      <c r="R993" s="285"/>
      <c r="S993" s="285"/>
      <c r="T993" s="285"/>
      <c r="U993" s="285"/>
      <c r="V993" s="285"/>
      <c r="W993" s="285"/>
      <c r="X993" s="285"/>
      <c r="Y993" s="406"/>
      <c r="Z993" s="406"/>
      <c r="AA993" s="406"/>
      <c r="AB993" s="406"/>
      <c r="AC993" s="300"/>
    </row>
    <row r="994" spans="1:30" ht="15" hidden="1" customHeight="1" outlineLevel="1">
      <c r="A994" s="525"/>
      <c r="B994" s="282" t="s">
        <v>106</v>
      </c>
      <c r="C994" s="283"/>
      <c r="D994" s="284"/>
      <c r="E994" s="284"/>
      <c r="F994" s="284"/>
      <c r="G994" s="284"/>
      <c r="H994" s="284"/>
      <c r="I994" s="284"/>
      <c r="J994" s="284"/>
      <c r="K994" s="284"/>
      <c r="L994" s="284"/>
      <c r="M994" s="284"/>
      <c r="N994" s="284"/>
      <c r="O994" s="284"/>
      <c r="P994" s="283"/>
      <c r="Q994" s="283"/>
      <c r="R994" s="283"/>
      <c r="S994" s="283"/>
      <c r="T994" s="283"/>
      <c r="U994" s="283"/>
      <c r="V994" s="283"/>
      <c r="W994" s="283"/>
      <c r="X994" s="283"/>
      <c r="Y994" s="408"/>
      <c r="Z994" s="408"/>
      <c r="AA994" s="408"/>
      <c r="AB994" s="408"/>
      <c r="AC994" s="286"/>
    </row>
    <row r="995" spans="1:30" ht="15" hidden="1" customHeight="1" outlineLevel="1">
      <c r="A995" s="525">
        <v>14</v>
      </c>
      <c r="B995" s="309" t="s">
        <v>107</v>
      </c>
      <c r="C995" s="285" t="s">
        <v>582</v>
      </c>
      <c r="D995" s="289"/>
      <c r="E995" s="289"/>
      <c r="F995" s="289"/>
      <c r="G995" s="289"/>
      <c r="H995" s="289"/>
      <c r="I995" s="289"/>
      <c r="J995" s="289"/>
      <c r="K995" s="289"/>
      <c r="L995" s="289"/>
      <c r="M995" s="289"/>
      <c r="N995" s="289">
        <v>12</v>
      </c>
      <c r="O995" s="289"/>
      <c r="P995" s="289"/>
      <c r="Q995" s="289"/>
      <c r="R995" s="289"/>
      <c r="S995" s="289"/>
      <c r="T995" s="289"/>
      <c r="U995" s="289"/>
      <c r="V995" s="289"/>
      <c r="W995" s="289"/>
      <c r="X995" s="289"/>
      <c r="Y995" s="404"/>
      <c r="Z995" s="404"/>
      <c r="AA995" s="404"/>
      <c r="AB995" s="404"/>
      <c r="AC995" s="290">
        <f>SUM(Y995:AB995)</f>
        <v>0</v>
      </c>
    </row>
    <row r="996" spans="1:30" ht="15" hidden="1" customHeight="1" outlineLevel="1">
      <c r="A996" s="525"/>
      <c r="B996" s="288" t="s">
        <v>344</v>
      </c>
      <c r="C996" s="285" t="s">
        <v>575</v>
      </c>
      <c r="D996" s="289"/>
      <c r="E996" s="289"/>
      <c r="F996" s="289"/>
      <c r="G996" s="289"/>
      <c r="H996" s="289"/>
      <c r="I996" s="289"/>
      <c r="J996" s="289"/>
      <c r="K996" s="289"/>
      <c r="L996" s="289"/>
      <c r="M996" s="289"/>
      <c r="N996" s="289">
        <f>N995</f>
        <v>12</v>
      </c>
      <c r="O996" s="289"/>
      <c r="P996" s="289"/>
      <c r="Q996" s="289"/>
      <c r="R996" s="289"/>
      <c r="S996" s="289"/>
      <c r="T996" s="289"/>
      <c r="U996" s="289"/>
      <c r="V996" s="289"/>
      <c r="W996" s="289"/>
      <c r="X996" s="289"/>
      <c r="Y996" s="405">
        <f>Y995</f>
        <v>0</v>
      </c>
      <c r="Z996" s="405">
        <f t="shared" ref="Z996" si="544">Z995</f>
        <v>0</v>
      </c>
      <c r="AA996" s="405">
        <f t="shared" ref="AA996" si="545">AA995</f>
        <v>0</v>
      </c>
      <c r="AB996" s="405">
        <f t="shared" ref="AB996" si="546">AB995</f>
        <v>0</v>
      </c>
      <c r="AC996" s="291"/>
    </row>
    <row r="997" spans="1:30" ht="15" hidden="1" customHeight="1" outlineLevel="1">
      <c r="A997" s="525"/>
      <c r="B997" s="309"/>
      <c r="C997" s="299"/>
      <c r="D997" s="285"/>
      <c r="E997" s="285"/>
      <c r="F997" s="285"/>
      <c r="G997" s="285"/>
      <c r="H997" s="285"/>
      <c r="I997" s="285"/>
      <c r="J997" s="285"/>
      <c r="K997" s="285"/>
      <c r="L997" s="285"/>
      <c r="M997" s="285"/>
      <c r="N997" s="462"/>
      <c r="O997" s="285"/>
      <c r="P997" s="285"/>
      <c r="Q997" s="285"/>
      <c r="R997" s="285"/>
      <c r="S997" s="285"/>
      <c r="T997" s="285"/>
      <c r="U997" s="285"/>
      <c r="V997" s="285"/>
      <c r="W997" s="285"/>
      <c r="X997" s="285"/>
      <c r="Y997" s="406"/>
      <c r="Z997" s="406"/>
      <c r="AA997" s="406"/>
      <c r="AB997" s="406"/>
      <c r="AC997" s="295"/>
      <c r="AD997" s="618"/>
    </row>
    <row r="998" spans="1:30" s="303" customFormat="1" ht="15.5" hidden="1" outlineLevel="1">
      <c r="A998" s="525"/>
      <c r="B998" s="282" t="s">
        <v>488</v>
      </c>
      <c r="C998" s="285"/>
      <c r="D998" s="285"/>
      <c r="E998" s="285"/>
      <c r="F998" s="285"/>
      <c r="G998" s="285"/>
      <c r="H998" s="285"/>
      <c r="I998" s="285"/>
      <c r="J998" s="285"/>
      <c r="K998" s="285"/>
      <c r="L998" s="285"/>
      <c r="M998" s="285"/>
      <c r="N998" s="285"/>
      <c r="O998" s="285"/>
      <c r="P998" s="285"/>
      <c r="Q998" s="285"/>
      <c r="R998" s="285"/>
      <c r="S998" s="285"/>
      <c r="T998" s="285"/>
      <c r="U998" s="285"/>
      <c r="V998" s="285"/>
      <c r="W998" s="285"/>
      <c r="X998" s="285"/>
      <c r="Y998" s="406"/>
      <c r="Z998" s="406"/>
      <c r="AA998" s="406"/>
      <c r="AB998" s="406"/>
      <c r="AC998" s="510"/>
      <c r="AD998" s="619"/>
    </row>
    <row r="999" spans="1:30" ht="15.5" hidden="1" outlineLevel="1">
      <c r="A999" s="525">
        <v>15</v>
      </c>
      <c r="B999" s="288" t="s">
        <v>493</v>
      </c>
      <c r="C999" s="285" t="s">
        <v>582</v>
      </c>
      <c r="D999" s="289"/>
      <c r="E999" s="289"/>
      <c r="F999" s="289"/>
      <c r="G999" s="289"/>
      <c r="H999" s="289"/>
      <c r="I999" s="289"/>
      <c r="J999" s="289"/>
      <c r="K999" s="289"/>
      <c r="L999" s="289"/>
      <c r="M999" s="289"/>
      <c r="N999" s="289">
        <v>0</v>
      </c>
      <c r="O999" s="289"/>
      <c r="P999" s="289"/>
      <c r="Q999" s="289"/>
      <c r="R999" s="289"/>
      <c r="S999" s="289"/>
      <c r="T999" s="289"/>
      <c r="U999" s="289"/>
      <c r="V999" s="289"/>
      <c r="W999" s="289"/>
      <c r="X999" s="289"/>
      <c r="Y999" s="404"/>
      <c r="Z999" s="404"/>
      <c r="AA999" s="404"/>
      <c r="AB999" s="404"/>
      <c r="AC999" s="620">
        <f>SUM(Y999:AB999)</f>
        <v>0</v>
      </c>
      <c r="AD999" s="618"/>
    </row>
    <row r="1000" spans="1:30" ht="15.5" hidden="1" outlineLevel="1">
      <c r="A1000" s="525"/>
      <c r="B1000" s="288" t="s">
        <v>340</v>
      </c>
      <c r="C1000" s="285" t="s">
        <v>575</v>
      </c>
      <c r="D1000" s="289"/>
      <c r="E1000" s="289"/>
      <c r="F1000" s="289"/>
      <c r="G1000" s="289"/>
      <c r="H1000" s="289"/>
      <c r="I1000" s="289"/>
      <c r="J1000" s="289"/>
      <c r="K1000" s="289"/>
      <c r="L1000" s="289"/>
      <c r="M1000" s="289"/>
      <c r="N1000" s="289">
        <f>N999</f>
        <v>0</v>
      </c>
      <c r="O1000" s="289"/>
      <c r="P1000" s="289"/>
      <c r="Q1000" s="289"/>
      <c r="R1000" s="289"/>
      <c r="S1000" s="289"/>
      <c r="T1000" s="289"/>
      <c r="U1000" s="289"/>
      <c r="V1000" s="289"/>
      <c r="W1000" s="289"/>
      <c r="X1000" s="289"/>
      <c r="Y1000" s="405">
        <f>Y999</f>
        <v>0</v>
      </c>
      <c r="Z1000" s="405">
        <f>Z999</f>
        <v>0</v>
      </c>
      <c r="AA1000" s="405">
        <f t="shared" ref="AA1000:AB1000" si="547">AA999</f>
        <v>0</v>
      </c>
      <c r="AB1000" s="405">
        <f t="shared" si="547"/>
        <v>0</v>
      </c>
      <c r="AC1000" s="291"/>
    </row>
    <row r="1001" spans="1:30" ht="15.5" hidden="1" outlineLevel="1">
      <c r="A1001" s="525"/>
      <c r="B1001" s="309"/>
      <c r="C1001" s="299"/>
      <c r="D1001" s="285"/>
      <c r="E1001" s="285"/>
      <c r="F1001" s="285"/>
      <c r="G1001" s="285"/>
      <c r="H1001" s="285"/>
      <c r="I1001" s="285"/>
      <c r="J1001" s="285"/>
      <c r="K1001" s="285"/>
      <c r="L1001" s="285"/>
      <c r="M1001" s="285"/>
      <c r="N1001" s="285"/>
      <c r="O1001" s="285"/>
      <c r="P1001" s="285"/>
      <c r="Q1001" s="285"/>
      <c r="R1001" s="285"/>
      <c r="S1001" s="285"/>
      <c r="T1001" s="285"/>
      <c r="U1001" s="285"/>
      <c r="V1001" s="285"/>
      <c r="W1001" s="285"/>
      <c r="X1001" s="285"/>
      <c r="Y1001" s="406"/>
      <c r="Z1001" s="406"/>
      <c r="AA1001" s="406"/>
      <c r="AB1001" s="406"/>
      <c r="AC1001" s="300"/>
    </row>
    <row r="1002" spans="1:30" s="277" customFormat="1" ht="15.5" hidden="1" outlineLevel="1">
      <c r="A1002" s="525">
        <v>16</v>
      </c>
      <c r="B1002" s="318" t="s">
        <v>489</v>
      </c>
      <c r="C1002" s="285" t="s">
        <v>582</v>
      </c>
      <c r="D1002" s="289"/>
      <c r="E1002" s="289"/>
      <c r="F1002" s="289"/>
      <c r="G1002" s="289"/>
      <c r="H1002" s="289"/>
      <c r="I1002" s="289"/>
      <c r="J1002" s="289"/>
      <c r="K1002" s="289"/>
      <c r="L1002" s="289"/>
      <c r="M1002" s="289"/>
      <c r="N1002" s="289">
        <v>0</v>
      </c>
      <c r="O1002" s="289"/>
      <c r="P1002" s="289"/>
      <c r="Q1002" s="289"/>
      <c r="R1002" s="289"/>
      <c r="S1002" s="289"/>
      <c r="T1002" s="289"/>
      <c r="U1002" s="289"/>
      <c r="V1002" s="289"/>
      <c r="W1002" s="289"/>
      <c r="X1002" s="289"/>
      <c r="Y1002" s="404"/>
      <c r="Z1002" s="404"/>
      <c r="AA1002" s="404"/>
      <c r="AB1002" s="404"/>
      <c r="AC1002" s="290">
        <f>SUM(Y1002:AB1002)</f>
        <v>0</v>
      </c>
    </row>
    <row r="1003" spans="1:30" s="277" customFormat="1" ht="15.5" hidden="1" outlineLevel="1">
      <c r="A1003" s="525"/>
      <c r="B1003" s="288" t="s">
        <v>340</v>
      </c>
      <c r="C1003" s="285" t="s">
        <v>575</v>
      </c>
      <c r="D1003" s="289"/>
      <c r="E1003" s="289"/>
      <c r="F1003" s="289"/>
      <c r="G1003" s="289"/>
      <c r="H1003" s="289"/>
      <c r="I1003" s="289"/>
      <c r="J1003" s="289"/>
      <c r="K1003" s="289"/>
      <c r="L1003" s="289"/>
      <c r="M1003" s="289"/>
      <c r="N1003" s="289">
        <f>N1002</f>
        <v>0</v>
      </c>
      <c r="O1003" s="289"/>
      <c r="P1003" s="289"/>
      <c r="Q1003" s="289"/>
      <c r="R1003" s="289"/>
      <c r="S1003" s="289"/>
      <c r="T1003" s="289"/>
      <c r="U1003" s="289"/>
      <c r="V1003" s="289"/>
      <c r="W1003" s="289"/>
      <c r="X1003" s="289"/>
      <c r="Y1003" s="405">
        <f>Y1002</f>
        <v>0</v>
      </c>
      <c r="Z1003" s="405">
        <f t="shared" ref="Z1003:AB1003" si="548">Z1002</f>
        <v>0</v>
      </c>
      <c r="AA1003" s="405">
        <f t="shared" si="548"/>
        <v>0</v>
      </c>
      <c r="AB1003" s="405">
        <f t="shared" si="548"/>
        <v>0</v>
      </c>
      <c r="AC1003" s="291"/>
    </row>
    <row r="1004" spans="1:30" s="277" customFormat="1" ht="15.5" hidden="1" outlineLevel="1">
      <c r="A1004" s="525"/>
      <c r="B1004" s="318"/>
      <c r="C1004" s="285"/>
      <c r="D1004" s="285"/>
      <c r="E1004" s="285"/>
      <c r="F1004" s="285"/>
      <c r="G1004" s="285"/>
      <c r="H1004" s="285"/>
      <c r="I1004" s="285"/>
      <c r="J1004" s="285"/>
      <c r="K1004" s="285"/>
      <c r="L1004" s="285"/>
      <c r="M1004" s="285"/>
      <c r="N1004" s="285"/>
      <c r="O1004" s="285"/>
      <c r="P1004" s="285"/>
      <c r="Q1004" s="285"/>
      <c r="R1004" s="285"/>
      <c r="S1004" s="285"/>
      <c r="T1004" s="285"/>
      <c r="U1004" s="285"/>
      <c r="V1004" s="285"/>
      <c r="W1004" s="285"/>
      <c r="X1004" s="285"/>
      <c r="Y1004" s="406"/>
      <c r="Z1004" s="406"/>
      <c r="AA1004" s="406"/>
      <c r="AB1004" s="406"/>
      <c r="AC1004" s="307"/>
    </row>
    <row r="1005" spans="1:30" ht="15.5" hidden="1" outlineLevel="1">
      <c r="A1005" s="525"/>
      <c r="B1005" s="512" t="s">
        <v>494</v>
      </c>
      <c r="C1005" s="314"/>
      <c r="D1005" s="284"/>
      <c r="E1005" s="283"/>
      <c r="F1005" s="283"/>
      <c r="G1005" s="283"/>
      <c r="H1005" s="283"/>
      <c r="I1005" s="283"/>
      <c r="J1005" s="283"/>
      <c r="K1005" s="283"/>
      <c r="L1005" s="283"/>
      <c r="M1005" s="283"/>
      <c r="N1005" s="284"/>
      <c r="O1005" s="283"/>
      <c r="P1005" s="283"/>
      <c r="Q1005" s="283"/>
      <c r="R1005" s="283"/>
      <c r="S1005" s="283"/>
      <c r="T1005" s="283"/>
      <c r="U1005" s="283"/>
      <c r="V1005" s="283"/>
      <c r="W1005" s="283"/>
      <c r="X1005" s="283"/>
      <c r="Y1005" s="408"/>
      <c r="Z1005" s="408"/>
      <c r="AA1005" s="408"/>
      <c r="AB1005" s="408"/>
      <c r="AC1005" s="286"/>
    </row>
    <row r="1006" spans="1:30" ht="31" hidden="1" outlineLevel="1">
      <c r="A1006" s="525">
        <v>17</v>
      </c>
      <c r="B1006" s="422" t="s">
        <v>111</v>
      </c>
      <c r="C1006" s="285" t="s">
        <v>582</v>
      </c>
      <c r="D1006" s="289"/>
      <c r="E1006" s="289"/>
      <c r="F1006" s="289"/>
      <c r="G1006" s="289"/>
      <c r="H1006" s="289"/>
      <c r="I1006" s="289"/>
      <c r="J1006" s="289"/>
      <c r="K1006" s="289"/>
      <c r="L1006" s="289"/>
      <c r="M1006" s="289"/>
      <c r="N1006" s="289">
        <v>12</v>
      </c>
      <c r="O1006" s="289"/>
      <c r="P1006" s="289"/>
      <c r="Q1006" s="289"/>
      <c r="R1006" s="289"/>
      <c r="S1006" s="289"/>
      <c r="T1006" s="289"/>
      <c r="U1006" s="289"/>
      <c r="V1006" s="289"/>
      <c r="W1006" s="289"/>
      <c r="X1006" s="289"/>
      <c r="Y1006" s="420"/>
      <c r="Z1006" s="404"/>
      <c r="AA1006" s="404"/>
      <c r="AB1006" s="404"/>
      <c r="AC1006" s="290">
        <f>SUM(Y1006:AB1006)</f>
        <v>0</v>
      </c>
    </row>
    <row r="1007" spans="1:30" ht="15.5" hidden="1" outlineLevel="1">
      <c r="A1007" s="525"/>
      <c r="B1007" s="288" t="s">
        <v>340</v>
      </c>
      <c r="C1007" s="285" t="s">
        <v>575</v>
      </c>
      <c r="D1007" s="289"/>
      <c r="E1007" s="289"/>
      <c r="F1007" s="289"/>
      <c r="G1007" s="289"/>
      <c r="H1007" s="289"/>
      <c r="I1007" s="289"/>
      <c r="J1007" s="289"/>
      <c r="K1007" s="289"/>
      <c r="L1007" s="289"/>
      <c r="M1007" s="289"/>
      <c r="N1007" s="289">
        <f>N1006</f>
        <v>12</v>
      </c>
      <c r="O1007" s="289"/>
      <c r="P1007" s="289"/>
      <c r="Q1007" s="289"/>
      <c r="R1007" s="289"/>
      <c r="S1007" s="289"/>
      <c r="T1007" s="289"/>
      <c r="U1007" s="289"/>
      <c r="V1007" s="289"/>
      <c r="W1007" s="289"/>
      <c r="X1007" s="289"/>
      <c r="Y1007" s="405">
        <f>Y1006</f>
        <v>0</v>
      </c>
      <c r="Z1007" s="405">
        <f t="shared" ref="Z1007:AB1007" si="549">Z1006</f>
        <v>0</v>
      </c>
      <c r="AA1007" s="405">
        <f t="shared" si="549"/>
        <v>0</v>
      </c>
      <c r="AB1007" s="405">
        <f t="shared" si="549"/>
        <v>0</v>
      </c>
      <c r="AC1007" s="300"/>
    </row>
    <row r="1008" spans="1:30" ht="15.5" hidden="1" outlineLevel="1">
      <c r="A1008" s="525"/>
      <c r="B1008" s="288"/>
      <c r="C1008" s="285"/>
      <c r="D1008" s="285"/>
      <c r="E1008" s="285"/>
      <c r="F1008" s="285"/>
      <c r="G1008" s="285"/>
      <c r="H1008" s="285"/>
      <c r="I1008" s="285"/>
      <c r="J1008" s="285"/>
      <c r="K1008" s="285"/>
      <c r="L1008" s="285"/>
      <c r="M1008" s="285"/>
      <c r="N1008" s="285"/>
      <c r="O1008" s="285"/>
      <c r="P1008" s="285"/>
      <c r="Q1008" s="285"/>
      <c r="R1008" s="285"/>
      <c r="S1008" s="285"/>
      <c r="T1008" s="285"/>
      <c r="U1008" s="285"/>
      <c r="V1008" s="285"/>
      <c r="W1008" s="285"/>
      <c r="X1008" s="285"/>
      <c r="Y1008" s="416"/>
      <c r="Z1008" s="419"/>
      <c r="AA1008" s="419"/>
      <c r="AB1008" s="419"/>
      <c r="AC1008" s="300"/>
    </row>
    <row r="1009" spans="1:29" ht="15.5" hidden="1" outlineLevel="1">
      <c r="A1009" s="525">
        <v>18</v>
      </c>
      <c r="B1009" s="422" t="s">
        <v>108</v>
      </c>
      <c r="C1009" s="285" t="s">
        <v>582</v>
      </c>
      <c r="D1009" s="289"/>
      <c r="E1009" s="289"/>
      <c r="F1009" s="289"/>
      <c r="G1009" s="289"/>
      <c r="H1009" s="289"/>
      <c r="I1009" s="289"/>
      <c r="J1009" s="289"/>
      <c r="K1009" s="289"/>
      <c r="L1009" s="289"/>
      <c r="M1009" s="289"/>
      <c r="N1009" s="289">
        <v>12</v>
      </c>
      <c r="O1009" s="289"/>
      <c r="P1009" s="289"/>
      <c r="Q1009" s="289"/>
      <c r="R1009" s="289"/>
      <c r="S1009" s="289"/>
      <c r="T1009" s="289"/>
      <c r="U1009" s="289"/>
      <c r="V1009" s="289"/>
      <c r="W1009" s="289"/>
      <c r="X1009" s="289"/>
      <c r="Y1009" s="420"/>
      <c r="Z1009" s="404"/>
      <c r="AA1009" s="404"/>
      <c r="AB1009" s="404"/>
      <c r="AC1009" s="290">
        <f>SUM(Y1009:AB1009)</f>
        <v>0</v>
      </c>
    </row>
    <row r="1010" spans="1:29" ht="15.5" hidden="1" outlineLevel="1">
      <c r="A1010" s="525"/>
      <c r="B1010" s="288" t="s">
        <v>340</v>
      </c>
      <c r="C1010" s="285" t="s">
        <v>575</v>
      </c>
      <c r="D1010" s="289"/>
      <c r="E1010" s="289"/>
      <c r="F1010" s="289"/>
      <c r="G1010" s="289"/>
      <c r="H1010" s="289"/>
      <c r="I1010" s="289"/>
      <c r="J1010" s="289"/>
      <c r="K1010" s="289"/>
      <c r="L1010" s="289"/>
      <c r="M1010" s="289"/>
      <c r="N1010" s="289">
        <f>N1009</f>
        <v>12</v>
      </c>
      <c r="O1010" s="289"/>
      <c r="P1010" s="289"/>
      <c r="Q1010" s="289"/>
      <c r="R1010" s="289"/>
      <c r="S1010" s="289"/>
      <c r="T1010" s="289"/>
      <c r="U1010" s="289"/>
      <c r="V1010" s="289"/>
      <c r="W1010" s="289"/>
      <c r="X1010" s="289"/>
      <c r="Y1010" s="405">
        <f>Y1009</f>
        <v>0</v>
      </c>
      <c r="Z1010" s="405">
        <f t="shared" ref="Z1010:AB1010" si="550">Z1009</f>
        <v>0</v>
      </c>
      <c r="AA1010" s="405">
        <f t="shared" si="550"/>
        <v>0</v>
      </c>
      <c r="AB1010" s="405">
        <f t="shared" si="550"/>
        <v>0</v>
      </c>
      <c r="AC1010" s="300"/>
    </row>
    <row r="1011" spans="1:29" ht="15.5" hidden="1" outlineLevel="1">
      <c r="A1011" s="525"/>
      <c r="B1011" s="316"/>
      <c r="C1011" s="285"/>
      <c r="D1011" s="285"/>
      <c r="E1011" s="285"/>
      <c r="F1011" s="285"/>
      <c r="G1011" s="285"/>
      <c r="H1011" s="285"/>
      <c r="I1011" s="285"/>
      <c r="J1011" s="285"/>
      <c r="K1011" s="285"/>
      <c r="L1011" s="285"/>
      <c r="M1011" s="285"/>
      <c r="N1011" s="285"/>
      <c r="O1011" s="285"/>
      <c r="P1011" s="285"/>
      <c r="Q1011" s="285"/>
      <c r="R1011" s="285"/>
      <c r="S1011" s="285"/>
      <c r="T1011" s="285"/>
      <c r="U1011" s="285"/>
      <c r="V1011" s="285"/>
      <c r="W1011" s="285"/>
      <c r="X1011" s="285"/>
      <c r="Y1011" s="417"/>
      <c r="Z1011" s="418"/>
      <c r="AA1011" s="418"/>
      <c r="AB1011" s="418"/>
      <c r="AC1011" s="291"/>
    </row>
    <row r="1012" spans="1:29" ht="15.5" hidden="1" outlineLevel="1">
      <c r="A1012" s="525">
        <v>19</v>
      </c>
      <c r="B1012" s="422" t="s">
        <v>110</v>
      </c>
      <c r="C1012" s="285" t="s">
        <v>582</v>
      </c>
      <c r="D1012" s="289"/>
      <c r="E1012" s="289"/>
      <c r="F1012" s="289"/>
      <c r="G1012" s="289"/>
      <c r="H1012" s="289"/>
      <c r="I1012" s="289"/>
      <c r="J1012" s="289"/>
      <c r="K1012" s="289"/>
      <c r="L1012" s="289"/>
      <c r="M1012" s="289"/>
      <c r="N1012" s="289">
        <v>12</v>
      </c>
      <c r="O1012" s="289"/>
      <c r="P1012" s="289"/>
      <c r="Q1012" s="289"/>
      <c r="R1012" s="289"/>
      <c r="S1012" s="289"/>
      <c r="T1012" s="289"/>
      <c r="U1012" s="289"/>
      <c r="V1012" s="289"/>
      <c r="W1012" s="289"/>
      <c r="X1012" s="289"/>
      <c r="Y1012" s="420"/>
      <c r="Z1012" s="404"/>
      <c r="AA1012" s="404"/>
      <c r="AB1012" s="404"/>
      <c r="AC1012" s="290">
        <f>SUM(Y1012:AB1012)</f>
        <v>0</v>
      </c>
    </row>
    <row r="1013" spans="1:29" ht="15.5" hidden="1" outlineLevel="1">
      <c r="A1013" s="525"/>
      <c r="B1013" s="288" t="s">
        <v>340</v>
      </c>
      <c r="C1013" s="285" t="s">
        <v>575</v>
      </c>
      <c r="D1013" s="289"/>
      <c r="E1013" s="289"/>
      <c r="F1013" s="289"/>
      <c r="G1013" s="289"/>
      <c r="H1013" s="289"/>
      <c r="I1013" s="289"/>
      <c r="J1013" s="289"/>
      <c r="K1013" s="289"/>
      <c r="L1013" s="289"/>
      <c r="M1013" s="289"/>
      <c r="N1013" s="289">
        <f>N1012</f>
        <v>12</v>
      </c>
      <c r="O1013" s="289"/>
      <c r="P1013" s="289"/>
      <c r="Q1013" s="289"/>
      <c r="R1013" s="289"/>
      <c r="S1013" s="289"/>
      <c r="T1013" s="289"/>
      <c r="U1013" s="289"/>
      <c r="V1013" s="289"/>
      <c r="W1013" s="289"/>
      <c r="X1013" s="289"/>
      <c r="Y1013" s="405">
        <f>Y1012</f>
        <v>0</v>
      </c>
      <c r="Z1013" s="405">
        <f t="shared" ref="Z1013:AB1013" si="551">Z1012</f>
        <v>0</v>
      </c>
      <c r="AA1013" s="405">
        <f t="shared" si="551"/>
        <v>0</v>
      </c>
      <c r="AB1013" s="405">
        <f t="shared" si="551"/>
        <v>0</v>
      </c>
      <c r="AC1013" s="291"/>
    </row>
    <row r="1014" spans="1:29" ht="15.5" hidden="1" outlineLevel="1">
      <c r="A1014" s="525"/>
      <c r="B1014" s="316"/>
      <c r="C1014" s="285"/>
      <c r="D1014" s="285"/>
      <c r="E1014" s="285"/>
      <c r="F1014" s="285"/>
      <c r="G1014" s="285"/>
      <c r="H1014" s="285"/>
      <c r="I1014" s="285"/>
      <c r="J1014" s="285"/>
      <c r="K1014" s="285"/>
      <c r="L1014" s="285"/>
      <c r="M1014" s="285"/>
      <c r="N1014" s="285"/>
      <c r="O1014" s="285"/>
      <c r="P1014" s="285"/>
      <c r="Q1014" s="285"/>
      <c r="R1014" s="285"/>
      <c r="S1014" s="285"/>
      <c r="T1014" s="285"/>
      <c r="U1014" s="285"/>
      <c r="V1014" s="285"/>
      <c r="W1014" s="285"/>
      <c r="X1014" s="285"/>
      <c r="Y1014" s="406"/>
      <c r="Z1014" s="406"/>
      <c r="AA1014" s="406"/>
      <c r="AB1014" s="406"/>
      <c r="AC1014" s="300"/>
    </row>
    <row r="1015" spans="1:29" ht="15.5" hidden="1" outlineLevel="1">
      <c r="A1015" s="525">
        <v>20</v>
      </c>
      <c r="B1015" s="422" t="s">
        <v>109</v>
      </c>
      <c r="C1015" s="285" t="s">
        <v>582</v>
      </c>
      <c r="D1015" s="289"/>
      <c r="E1015" s="289"/>
      <c r="F1015" s="289"/>
      <c r="G1015" s="289"/>
      <c r="H1015" s="289"/>
      <c r="I1015" s="289"/>
      <c r="J1015" s="289"/>
      <c r="K1015" s="289"/>
      <c r="L1015" s="289"/>
      <c r="M1015" s="289"/>
      <c r="N1015" s="289">
        <v>12</v>
      </c>
      <c r="O1015" s="289"/>
      <c r="P1015" s="289"/>
      <c r="Q1015" s="289"/>
      <c r="R1015" s="289"/>
      <c r="S1015" s="289"/>
      <c r="T1015" s="289"/>
      <c r="U1015" s="289"/>
      <c r="V1015" s="289"/>
      <c r="W1015" s="289"/>
      <c r="X1015" s="289"/>
      <c r="Y1015" s="420"/>
      <c r="Z1015" s="404"/>
      <c r="AA1015" s="404"/>
      <c r="AB1015" s="404"/>
      <c r="AC1015" s="290">
        <f>SUM(Y1015:AB1015)</f>
        <v>0</v>
      </c>
    </row>
    <row r="1016" spans="1:29" ht="15.5" hidden="1" outlineLevel="1">
      <c r="A1016" s="525"/>
      <c r="B1016" s="288" t="s">
        <v>340</v>
      </c>
      <c r="C1016" s="285" t="s">
        <v>575</v>
      </c>
      <c r="D1016" s="289"/>
      <c r="E1016" s="289"/>
      <c r="F1016" s="289"/>
      <c r="G1016" s="289"/>
      <c r="H1016" s="289"/>
      <c r="I1016" s="289"/>
      <c r="J1016" s="289"/>
      <c r="K1016" s="289"/>
      <c r="L1016" s="289"/>
      <c r="M1016" s="289"/>
      <c r="N1016" s="289">
        <f>N1015</f>
        <v>12</v>
      </c>
      <c r="O1016" s="289"/>
      <c r="P1016" s="289"/>
      <c r="Q1016" s="289"/>
      <c r="R1016" s="289"/>
      <c r="S1016" s="289"/>
      <c r="T1016" s="289"/>
      <c r="U1016" s="289"/>
      <c r="V1016" s="289"/>
      <c r="W1016" s="289"/>
      <c r="X1016" s="289"/>
      <c r="Y1016" s="405">
        <f t="shared" ref="Y1016:AB1016" si="552">Y1015</f>
        <v>0</v>
      </c>
      <c r="Z1016" s="405">
        <f t="shared" si="552"/>
        <v>0</v>
      </c>
      <c r="AA1016" s="405">
        <f t="shared" si="552"/>
        <v>0</v>
      </c>
      <c r="AB1016" s="405">
        <f t="shared" si="552"/>
        <v>0</v>
      </c>
      <c r="AC1016" s="300"/>
    </row>
    <row r="1017" spans="1:29" ht="15.5" hidden="1" outlineLevel="1">
      <c r="A1017" s="525"/>
      <c r="B1017" s="317"/>
      <c r="C1017" s="294"/>
      <c r="D1017" s="285"/>
      <c r="E1017" s="285"/>
      <c r="F1017" s="285"/>
      <c r="G1017" s="285"/>
      <c r="H1017" s="285"/>
      <c r="I1017" s="285"/>
      <c r="J1017" s="285"/>
      <c r="K1017" s="285"/>
      <c r="L1017" s="285"/>
      <c r="M1017" s="285"/>
      <c r="N1017" s="294"/>
      <c r="O1017" s="285"/>
      <c r="P1017" s="285"/>
      <c r="Q1017" s="285"/>
      <c r="R1017" s="285"/>
      <c r="S1017" s="285"/>
      <c r="T1017" s="285"/>
      <c r="U1017" s="285"/>
      <c r="V1017" s="285"/>
      <c r="W1017" s="285"/>
      <c r="X1017" s="285"/>
      <c r="Y1017" s="406"/>
      <c r="Z1017" s="406"/>
      <c r="AA1017" s="406"/>
      <c r="AB1017" s="406"/>
      <c r="AC1017" s="300"/>
    </row>
    <row r="1018" spans="1:29" ht="15.5" hidden="1" outlineLevel="1">
      <c r="A1018" s="525"/>
      <c r="B1018" s="511" t="s">
        <v>501</v>
      </c>
      <c r="C1018" s="285"/>
      <c r="D1018" s="285"/>
      <c r="E1018" s="285"/>
      <c r="F1018" s="285"/>
      <c r="G1018" s="285"/>
      <c r="H1018" s="285"/>
      <c r="I1018" s="285"/>
      <c r="J1018" s="285"/>
      <c r="K1018" s="285"/>
      <c r="L1018" s="285"/>
      <c r="M1018" s="285"/>
      <c r="N1018" s="285"/>
      <c r="O1018" s="285"/>
      <c r="P1018" s="285"/>
      <c r="Q1018" s="285"/>
      <c r="R1018" s="285"/>
      <c r="S1018" s="285"/>
      <c r="T1018" s="285"/>
      <c r="U1018" s="285"/>
      <c r="V1018" s="285"/>
      <c r="W1018" s="285"/>
      <c r="X1018" s="285"/>
      <c r="Y1018" s="416"/>
      <c r="Z1018" s="419"/>
      <c r="AA1018" s="419"/>
      <c r="AB1018" s="419"/>
      <c r="AC1018" s="300"/>
    </row>
    <row r="1019" spans="1:29" ht="15.5" hidden="1" outlineLevel="1">
      <c r="A1019" s="525"/>
      <c r="B1019" s="497" t="s">
        <v>497</v>
      </c>
      <c r="C1019" s="285"/>
      <c r="D1019" s="285"/>
      <c r="E1019" s="285"/>
      <c r="F1019" s="285"/>
      <c r="G1019" s="285"/>
      <c r="H1019" s="285"/>
      <c r="I1019" s="285"/>
      <c r="J1019" s="285"/>
      <c r="K1019" s="285"/>
      <c r="L1019" s="285"/>
      <c r="M1019" s="285"/>
      <c r="N1019" s="285"/>
      <c r="O1019" s="285"/>
      <c r="P1019" s="285"/>
      <c r="Q1019" s="285"/>
      <c r="R1019" s="285"/>
      <c r="S1019" s="285"/>
      <c r="T1019" s="285"/>
      <c r="U1019" s="285"/>
      <c r="V1019" s="285"/>
      <c r="W1019" s="285"/>
      <c r="X1019" s="285"/>
      <c r="Y1019" s="416"/>
      <c r="Z1019" s="419"/>
      <c r="AA1019" s="419"/>
      <c r="AB1019" s="419"/>
      <c r="AC1019" s="300"/>
    </row>
    <row r="1020" spans="1:29" ht="15" hidden="1" customHeight="1" outlineLevel="1">
      <c r="A1020" s="525">
        <v>21</v>
      </c>
      <c r="B1020" s="422" t="s">
        <v>112</v>
      </c>
      <c r="C1020" s="285" t="s">
        <v>582</v>
      </c>
      <c r="D1020" s="289"/>
      <c r="E1020" s="289"/>
      <c r="F1020" s="289"/>
      <c r="G1020" s="289"/>
      <c r="H1020" s="289"/>
      <c r="I1020" s="289"/>
      <c r="J1020" s="289"/>
      <c r="K1020" s="289"/>
      <c r="L1020" s="289"/>
      <c r="M1020" s="289"/>
      <c r="N1020" s="285"/>
      <c r="O1020" s="289"/>
      <c r="P1020" s="289"/>
      <c r="Q1020" s="289"/>
      <c r="R1020" s="289"/>
      <c r="S1020" s="289"/>
      <c r="T1020" s="289"/>
      <c r="U1020" s="289"/>
      <c r="V1020" s="289"/>
      <c r="W1020" s="289"/>
      <c r="X1020" s="289"/>
      <c r="Y1020" s="404"/>
      <c r="Z1020" s="404"/>
      <c r="AA1020" s="404"/>
      <c r="AB1020" s="404"/>
      <c r="AC1020" s="290">
        <f>SUM(Y1020:AB1020)</f>
        <v>0</v>
      </c>
    </row>
    <row r="1021" spans="1:29" ht="15" hidden="1" customHeight="1" outlineLevel="1">
      <c r="A1021" s="525"/>
      <c r="B1021" s="288" t="s">
        <v>344</v>
      </c>
      <c r="C1021" s="285" t="s">
        <v>575</v>
      </c>
      <c r="D1021" s="289"/>
      <c r="E1021" s="289"/>
      <c r="F1021" s="289"/>
      <c r="G1021" s="289"/>
      <c r="H1021" s="289"/>
      <c r="I1021" s="289"/>
      <c r="J1021" s="289"/>
      <c r="K1021" s="289"/>
      <c r="L1021" s="289"/>
      <c r="M1021" s="289"/>
      <c r="N1021" s="285"/>
      <c r="O1021" s="289"/>
      <c r="P1021" s="289"/>
      <c r="Q1021" s="289"/>
      <c r="R1021" s="289"/>
      <c r="S1021" s="289"/>
      <c r="T1021" s="289"/>
      <c r="U1021" s="289"/>
      <c r="V1021" s="289"/>
      <c r="W1021" s="289"/>
      <c r="X1021" s="289"/>
      <c r="Y1021" s="405">
        <f>Y1020</f>
        <v>0</v>
      </c>
      <c r="Z1021" s="405">
        <f t="shared" ref="Z1021" si="553">Z1020</f>
        <v>0</v>
      </c>
      <c r="AA1021" s="405">
        <f t="shared" ref="AA1021" si="554">AA1020</f>
        <v>0</v>
      </c>
      <c r="AB1021" s="405">
        <f t="shared" ref="AB1021" si="555">AB1020</f>
        <v>0</v>
      </c>
      <c r="AC1021" s="300"/>
    </row>
    <row r="1022" spans="1:29" ht="15" hidden="1" customHeight="1" outlineLevel="1">
      <c r="A1022" s="525"/>
      <c r="B1022" s="288"/>
      <c r="C1022" s="285"/>
      <c r="D1022" s="285"/>
      <c r="E1022" s="285"/>
      <c r="F1022" s="285"/>
      <c r="G1022" s="285"/>
      <c r="H1022" s="285"/>
      <c r="I1022" s="285"/>
      <c r="J1022" s="285"/>
      <c r="K1022" s="285"/>
      <c r="L1022" s="285"/>
      <c r="M1022" s="285"/>
      <c r="N1022" s="285"/>
      <c r="O1022" s="285"/>
      <c r="P1022" s="285"/>
      <c r="Q1022" s="285"/>
      <c r="R1022" s="285"/>
      <c r="S1022" s="285"/>
      <c r="T1022" s="285"/>
      <c r="U1022" s="285"/>
      <c r="V1022" s="285"/>
      <c r="W1022" s="285"/>
      <c r="X1022" s="285"/>
      <c r="Y1022" s="416"/>
      <c r="Z1022" s="419"/>
      <c r="AA1022" s="419"/>
      <c r="AB1022" s="419"/>
      <c r="AC1022" s="300"/>
    </row>
    <row r="1023" spans="1:29" ht="15" hidden="1" customHeight="1" outlineLevel="1">
      <c r="A1023" s="525">
        <v>22</v>
      </c>
      <c r="B1023" s="422" t="s">
        <v>113</v>
      </c>
      <c r="C1023" s="285" t="s">
        <v>582</v>
      </c>
      <c r="D1023" s="289"/>
      <c r="E1023" s="289"/>
      <c r="F1023" s="289"/>
      <c r="G1023" s="289"/>
      <c r="H1023" s="289"/>
      <c r="I1023" s="289"/>
      <c r="J1023" s="289"/>
      <c r="K1023" s="289"/>
      <c r="L1023" s="289"/>
      <c r="M1023" s="289"/>
      <c r="N1023" s="285"/>
      <c r="O1023" s="289"/>
      <c r="P1023" s="289"/>
      <c r="Q1023" s="289"/>
      <c r="R1023" s="289"/>
      <c r="S1023" s="289"/>
      <c r="T1023" s="289"/>
      <c r="U1023" s="289"/>
      <c r="V1023" s="289"/>
      <c r="W1023" s="289"/>
      <c r="X1023" s="289"/>
      <c r="Y1023" s="404"/>
      <c r="Z1023" s="404"/>
      <c r="AA1023" s="404"/>
      <c r="AB1023" s="404"/>
      <c r="AC1023" s="290">
        <f>SUM(Y1023:AB1023)</f>
        <v>0</v>
      </c>
    </row>
    <row r="1024" spans="1:29" ht="15" hidden="1" customHeight="1" outlineLevel="1">
      <c r="A1024" s="525"/>
      <c r="B1024" s="288" t="s">
        <v>344</v>
      </c>
      <c r="C1024" s="285" t="s">
        <v>575</v>
      </c>
      <c r="D1024" s="289"/>
      <c r="E1024" s="289"/>
      <c r="F1024" s="289"/>
      <c r="G1024" s="289"/>
      <c r="H1024" s="289"/>
      <c r="I1024" s="289"/>
      <c r="J1024" s="289"/>
      <c r="K1024" s="289"/>
      <c r="L1024" s="289"/>
      <c r="M1024" s="289"/>
      <c r="N1024" s="285"/>
      <c r="O1024" s="289"/>
      <c r="P1024" s="289"/>
      <c r="Q1024" s="289"/>
      <c r="R1024" s="289"/>
      <c r="S1024" s="289"/>
      <c r="T1024" s="289"/>
      <c r="U1024" s="289"/>
      <c r="V1024" s="289"/>
      <c r="W1024" s="289"/>
      <c r="X1024" s="289"/>
      <c r="Y1024" s="405">
        <f>Y1023</f>
        <v>0</v>
      </c>
      <c r="Z1024" s="405">
        <f t="shared" ref="Z1024" si="556">Z1023</f>
        <v>0</v>
      </c>
      <c r="AA1024" s="405">
        <f t="shared" ref="AA1024" si="557">AA1023</f>
        <v>0</v>
      </c>
      <c r="AB1024" s="405">
        <f t="shared" ref="AB1024" si="558">AB1023</f>
        <v>0</v>
      </c>
      <c r="AC1024" s="300"/>
    </row>
    <row r="1025" spans="1:29" ht="15" hidden="1" customHeight="1" outlineLevel="1">
      <c r="A1025" s="525"/>
      <c r="B1025" s="288"/>
      <c r="C1025" s="285"/>
      <c r="D1025" s="285"/>
      <c r="E1025" s="285"/>
      <c r="F1025" s="285"/>
      <c r="G1025" s="285"/>
      <c r="H1025" s="285"/>
      <c r="I1025" s="285"/>
      <c r="J1025" s="285"/>
      <c r="K1025" s="285"/>
      <c r="L1025" s="285"/>
      <c r="M1025" s="285"/>
      <c r="N1025" s="285"/>
      <c r="O1025" s="285"/>
      <c r="P1025" s="285"/>
      <c r="Q1025" s="285"/>
      <c r="R1025" s="285"/>
      <c r="S1025" s="285"/>
      <c r="T1025" s="285"/>
      <c r="U1025" s="285"/>
      <c r="V1025" s="285"/>
      <c r="W1025" s="285"/>
      <c r="X1025" s="285"/>
      <c r="Y1025" s="416"/>
      <c r="Z1025" s="419"/>
      <c r="AA1025" s="419"/>
      <c r="AB1025" s="419"/>
      <c r="AC1025" s="300"/>
    </row>
    <row r="1026" spans="1:29" ht="15" hidden="1" customHeight="1" outlineLevel="1">
      <c r="A1026" s="525">
        <v>23</v>
      </c>
      <c r="B1026" s="422" t="s">
        <v>114</v>
      </c>
      <c r="C1026" s="285" t="s">
        <v>582</v>
      </c>
      <c r="D1026" s="289"/>
      <c r="E1026" s="289"/>
      <c r="F1026" s="289"/>
      <c r="G1026" s="289"/>
      <c r="H1026" s="289"/>
      <c r="I1026" s="289"/>
      <c r="J1026" s="289"/>
      <c r="K1026" s="289"/>
      <c r="L1026" s="289"/>
      <c r="M1026" s="289"/>
      <c r="N1026" s="285"/>
      <c r="O1026" s="289"/>
      <c r="P1026" s="289"/>
      <c r="Q1026" s="289"/>
      <c r="R1026" s="289"/>
      <c r="S1026" s="289"/>
      <c r="T1026" s="289"/>
      <c r="U1026" s="289"/>
      <c r="V1026" s="289"/>
      <c r="W1026" s="289"/>
      <c r="X1026" s="289"/>
      <c r="Y1026" s="404"/>
      <c r="Z1026" s="404"/>
      <c r="AA1026" s="404"/>
      <c r="AB1026" s="404"/>
      <c r="AC1026" s="290">
        <f>SUM(Y1026:AB1026)</f>
        <v>0</v>
      </c>
    </row>
    <row r="1027" spans="1:29" ht="15" hidden="1" customHeight="1" outlineLevel="1">
      <c r="A1027" s="525"/>
      <c r="B1027" s="288" t="s">
        <v>344</v>
      </c>
      <c r="C1027" s="285" t="s">
        <v>575</v>
      </c>
      <c r="D1027" s="289"/>
      <c r="E1027" s="289"/>
      <c r="F1027" s="289"/>
      <c r="G1027" s="289"/>
      <c r="H1027" s="289"/>
      <c r="I1027" s="289"/>
      <c r="J1027" s="289"/>
      <c r="K1027" s="289"/>
      <c r="L1027" s="289"/>
      <c r="M1027" s="289"/>
      <c r="N1027" s="285"/>
      <c r="O1027" s="289"/>
      <c r="P1027" s="289"/>
      <c r="Q1027" s="289"/>
      <c r="R1027" s="289"/>
      <c r="S1027" s="289"/>
      <c r="T1027" s="289"/>
      <c r="U1027" s="289"/>
      <c r="V1027" s="289"/>
      <c r="W1027" s="289"/>
      <c r="X1027" s="289"/>
      <c r="Y1027" s="405">
        <f>Y1026</f>
        <v>0</v>
      </c>
      <c r="Z1027" s="405">
        <f t="shared" ref="Z1027" si="559">Z1026</f>
        <v>0</v>
      </c>
      <c r="AA1027" s="405">
        <f t="shared" ref="AA1027" si="560">AA1026</f>
        <v>0</v>
      </c>
      <c r="AB1027" s="405">
        <f t="shared" ref="AB1027" si="561">AB1026</f>
        <v>0</v>
      </c>
      <c r="AC1027" s="300"/>
    </row>
    <row r="1028" spans="1:29" ht="15" hidden="1" customHeight="1" outlineLevel="1">
      <c r="A1028" s="525"/>
      <c r="B1028" s="424"/>
      <c r="C1028" s="285"/>
      <c r="D1028" s="285"/>
      <c r="E1028" s="285"/>
      <c r="F1028" s="285"/>
      <c r="G1028" s="285"/>
      <c r="H1028" s="285"/>
      <c r="I1028" s="285"/>
      <c r="J1028" s="285"/>
      <c r="K1028" s="285"/>
      <c r="L1028" s="285"/>
      <c r="M1028" s="285"/>
      <c r="N1028" s="285"/>
      <c r="O1028" s="285"/>
      <c r="P1028" s="285"/>
      <c r="Q1028" s="285"/>
      <c r="R1028" s="285"/>
      <c r="S1028" s="285"/>
      <c r="T1028" s="285"/>
      <c r="U1028" s="285"/>
      <c r="V1028" s="285"/>
      <c r="W1028" s="285"/>
      <c r="X1028" s="285"/>
      <c r="Y1028" s="416"/>
      <c r="Z1028" s="419"/>
      <c r="AA1028" s="419"/>
      <c r="AB1028" s="419"/>
      <c r="AC1028" s="300"/>
    </row>
    <row r="1029" spans="1:29" ht="15" hidden="1" customHeight="1" outlineLevel="1">
      <c r="A1029" s="525">
        <v>24</v>
      </c>
      <c r="B1029" s="422" t="s">
        <v>115</v>
      </c>
      <c r="C1029" s="285" t="s">
        <v>582</v>
      </c>
      <c r="D1029" s="289"/>
      <c r="E1029" s="289"/>
      <c r="F1029" s="289"/>
      <c r="G1029" s="289"/>
      <c r="H1029" s="289"/>
      <c r="I1029" s="289"/>
      <c r="J1029" s="289"/>
      <c r="K1029" s="289"/>
      <c r="L1029" s="289"/>
      <c r="M1029" s="289"/>
      <c r="N1029" s="285"/>
      <c r="O1029" s="289"/>
      <c r="P1029" s="289"/>
      <c r="Q1029" s="289"/>
      <c r="R1029" s="289"/>
      <c r="S1029" s="289"/>
      <c r="T1029" s="289"/>
      <c r="U1029" s="289"/>
      <c r="V1029" s="289"/>
      <c r="W1029" s="289"/>
      <c r="X1029" s="289"/>
      <c r="Y1029" s="404"/>
      <c r="Z1029" s="404"/>
      <c r="AA1029" s="404"/>
      <c r="AB1029" s="404"/>
      <c r="AC1029" s="290">
        <f>SUM(Y1029:AB1029)</f>
        <v>0</v>
      </c>
    </row>
    <row r="1030" spans="1:29" ht="15" hidden="1" customHeight="1" outlineLevel="1">
      <c r="A1030" s="525"/>
      <c r="B1030" s="288" t="s">
        <v>344</v>
      </c>
      <c r="C1030" s="285" t="s">
        <v>575</v>
      </c>
      <c r="D1030" s="289"/>
      <c r="E1030" s="289"/>
      <c r="F1030" s="289"/>
      <c r="G1030" s="289"/>
      <c r="H1030" s="289"/>
      <c r="I1030" s="289"/>
      <c r="J1030" s="289"/>
      <c r="K1030" s="289"/>
      <c r="L1030" s="289"/>
      <c r="M1030" s="289"/>
      <c r="N1030" s="285"/>
      <c r="O1030" s="289"/>
      <c r="P1030" s="289"/>
      <c r="Q1030" s="289"/>
      <c r="R1030" s="289"/>
      <c r="S1030" s="289"/>
      <c r="T1030" s="289"/>
      <c r="U1030" s="289"/>
      <c r="V1030" s="289"/>
      <c r="W1030" s="289"/>
      <c r="X1030" s="289"/>
      <c r="Y1030" s="405">
        <f>Y1029</f>
        <v>0</v>
      </c>
      <c r="Z1030" s="405">
        <f t="shared" ref="Z1030" si="562">Z1029</f>
        <v>0</v>
      </c>
      <c r="AA1030" s="405">
        <f t="shared" ref="AA1030" si="563">AA1029</f>
        <v>0</v>
      </c>
      <c r="AB1030" s="405">
        <f t="shared" ref="AB1030" si="564">AB1029</f>
        <v>0</v>
      </c>
      <c r="AC1030" s="300"/>
    </row>
    <row r="1031" spans="1:29" ht="15" hidden="1" customHeight="1" outlineLevel="1">
      <c r="A1031" s="525"/>
      <c r="B1031" s="288"/>
      <c r="C1031" s="285"/>
      <c r="D1031" s="285"/>
      <c r="E1031" s="285"/>
      <c r="F1031" s="285"/>
      <c r="G1031" s="285"/>
      <c r="H1031" s="285"/>
      <c r="I1031" s="285"/>
      <c r="J1031" s="285"/>
      <c r="K1031" s="285"/>
      <c r="L1031" s="285"/>
      <c r="M1031" s="285"/>
      <c r="N1031" s="285"/>
      <c r="O1031" s="285"/>
      <c r="P1031" s="285"/>
      <c r="Q1031" s="285"/>
      <c r="R1031" s="285"/>
      <c r="S1031" s="285"/>
      <c r="T1031" s="285"/>
      <c r="U1031" s="285"/>
      <c r="V1031" s="285"/>
      <c r="W1031" s="285"/>
      <c r="X1031" s="285"/>
      <c r="Y1031" s="406"/>
      <c r="Z1031" s="419"/>
      <c r="AA1031" s="419"/>
      <c r="AB1031" s="419"/>
      <c r="AC1031" s="300"/>
    </row>
    <row r="1032" spans="1:29" ht="15" hidden="1" customHeight="1" outlineLevel="1">
      <c r="A1032" s="525"/>
      <c r="B1032" s="282" t="s">
        <v>498</v>
      </c>
      <c r="C1032" s="285"/>
      <c r="D1032" s="285"/>
      <c r="E1032" s="285"/>
      <c r="F1032" s="285"/>
      <c r="G1032" s="285"/>
      <c r="H1032" s="285"/>
      <c r="I1032" s="285"/>
      <c r="J1032" s="285"/>
      <c r="K1032" s="285"/>
      <c r="L1032" s="285"/>
      <c r="M1032" s="285"/>
      <c r="N1032" s="285"/>
      <c r="O1032" s="285"/>
      <c r="P1032" s="285"/>
      <c r="Q1032" s="285"/>
      <c r="R1032" s="285"/>
      <c r="S1032" s="285"/>
      <c r="T1032" s="285"/>
      <c r="U1032" s="285"/>
      <c r="V1032" s="285"/>
      <c r="W1032" s="285"/>
      <c r="X1032" s="285"/>
      <c r="Y1032" s="406"/>
      <c r="Z1032" s="419"/>
      <c r="AA1032" s="419"/>
      <c r="AB1032" s="419"/>
      <c r="AC1032" s="300"/>
    </row>
    <row r="1033" spans="1:29" ht="15" hidden="1" customHeight="1" outlineLevel="1">
      <c r="A1033" s="525">
        <v>25</v>
      </c>
      <c r="B1033" s="422" t="s">
        <v>116</v>
      </c>
      <c r="C1033" s="285" t="s">
        <v>582</v>
      </c>
      <c r="D1033" s="289"/>
      <c r="E1033" s="289"/>
      <c r="F1033" s="289"/>
      <c r="G1033" s="289"/>
      <c r="H1033" s="289"/>
      <c r="I1033" s="289"/>
      <c r="J1033" s="289"/>
      <c r="K1033" s="289"/>
      <c r="L1033" s="289"/>
      <c r="M1033" s="289"/>
      <c r="N1033" s="289">
        <v>12</v>
      </c>
      <c r="O1033" s="289"/>
      <c r="P1033" s="289"/>
      <c r="Q1033" s="289"/>
      <c r="R1033" s="289"/>
      <c r="S1033" s="289"/>
      <c r="T1033" s="289"/>
      <c r="U1033" s="289"/>
      <c r="V1033" s="289"/>
      <c r="W1033" s="289"/>
      <c r="X1033" s="289"/>
      <c r="Y1033" s="420"/>
      <c r="Z1033" s="409"/>
      <c r="AA1033" s="409"/>
      <c r="AB1033" s="409"/>
      <c r="AC1033" s="290">
        <f>SUM(Y1033:AB1033)</f>
        <v>0</v>
      </c>
    </row>
    <row r="1034" spans="1:29" ht="15" hidden="1" customHeight="1" outlineLevel="1">
      <c r="A1034" s="525"/>
      <c r="B1034" s="288" t="s">
        <v>344</v>
      </c>
      <c r="C1034" s="285" t="s">
        <v>575</v>
      </c>
      <c r="D1034" s="289"/>
      <c r="E1034" s="289"/>
      <c r="F1034" s="289"/>
      <c r="G1034" s="289"/>
      <c r="H1034" s="289"/>
      <c r="I1034" s="289"/>
      <c r="J1034" s="289"/>
      <c r="K1034" s="289"/>
      <c r="L1034" s="289"/>
      <c r="M1034" s="289"/>
      <c r="N1034" s="289">
        <f>N1033</f>
        <v>12</v>
      </c>
      <c r="O1034" s="289"/>
      <c r="P1034" s="289"/>
      <c r="Q1034" s="289"/>
      <c r="R1034" s="289"/>
      <c r="S1034" s="289"/>
      <c r="T1034" s="289"/>
      <c r="U1034" s="289"/>
      <c r="V1034" s="289"/>
      <c r="W1034" s="289"/>
      <c r="X1034" s="289"/>
      <c r="Y1034" s="405">
        <f>Y1033</f>
        <v>0</v>
      </c>
      <c r="Z1034" s="405">
        <f t="shared" ref="Z1034" si="565">Z1033</f>
        <v>0</v>
      </c>
      <c r="AA1034" s="405">
        <f t="shared" ref="AA1034" si="566">AA1033</f>
        <v>0</v>
      </c>
      <c r="AB1034" s="405">
        <f t="shared" ref="AB1034" si="567">AB1033</f>
        <v>0</v>
      </c>
      <c r="AC1034" s="300"/>
    </row>
    <row r="1035" spans="1:29" ht="15" hidden="1" customHeight="1" outlineLevel="1">
      <c r="A1035" s="525"/>
      <c r="B1035" s="288"/>
      <c r="C1035" s="285"/>
      <c r="D1035" s="285"/>
      <c r="E1035" s="285"/>
      <c r="F1035" s="285"/>
      <c r="G1035" s="285"/>
      <c r="H1035" s="285"/>
      <c r="I1035" s="285"/>
      <c r="J1035" s="285"/>
      <c r="K1035" s="285"/>
      <c r="L1035" s="285"/>
      <c r="M1035" s="285"/>
      <c r="N1035" s="285"/>
      <c r="O1035" s="285"/>
      <c r="P1035" s="285"/>
      <c r="Q1035" s="285"/>
      <c r="R1035" s="285"/>
      <c r="S1035" s="285"/>
      <c r="T1035" s="285"/>
      <c r="U1035" s="285"/>
      <c r="V1035" s="285"/>
      <c r="W1035" s="285"/>
      <c r="X1035" s="285"/>
      <c r="Y1035" s="406"/>
      <c r="Z1035" s="419"/>
      <c r="AA1035" s="419"/>
      <c r="AB1035" s="419"/>
      <c r="AC1035" s="300"/>
    </row>
    <row r="1036" spans="1:29" ht="15" hidden="1" customHeight="1" outlineLevel="1">
      <c r="A1036" s="525">
        <v>26</v>
      </c>
      <c r="B1036" s="422" t="s">
        <v>117</v>
      </c>
      <c r="C1036" s="285" t="s">
        <v>582</v>
      </c>
      <c r="D1036" s="289"/>
      <c r="E1036" s="289"/>
      <c r="F1036" s="289"/>
      <c r="G1036" s="289"/>
      <c r="H1036" s="289"/>
      <c r="I1036" s="289"/>
      <c r="J1036" s="289"/>
      <c r="K1036" s="289"/>
      <c r="L1036" s="289"/>
      <c r="M1036" s="289"/>
      <c r="N1036" s="289">
        <v>12</v>
      </c>
      <c r="O1036" s="289"/>
      <c r="P1036" s="289"/>
      <c r="Q1036" s="289"/>
      <c r="R1036" s="289"/>
      <c r="S1036" s="289"/>
      <c r="T1036" s="289"/>
      <c r="U1036" s="289"/>
      <c r="V1036" s="289"/>
      <c r="W1036" s="289"/>
      <c r="X1036" s="289"/>
      <c r="Y1036" s="420"/>
      <c r="Z1036" s="409"/>
      <c r="AA1036" s="409"/>
      <c r="AB1036" s="409"/>
      <c r="AC1036" s="290">
        <f>SUM(Y1036:AB1036)</f>
        <v>0</v>
      </c>
    </row>
    <row r="1037" spans="1:29" ht="15" hidden="1" customHeight="1" outlineLevel="1">
      <c r="A1037" s="525"/>
      <c r="B1037" s="288" t="s">
        <v>344</v>
      </c>
      <c r="C1037" s="285" t="s">
        <v>575</v>
      </c>
      <c r="D1037" s="289"/>
      <c r="E1037" s="289"/>
      <c r="F1037" s="289"/>
      <c r="G1037" s="289"/>
      <c r="H1037" s="289"/>
      <c r="I1037" s="289"/>
      <c r="J1037" s="289"/>
      <c r="K1037" s="289"/>
      <c r="L1037" s="289"/>
      <c r="M1037" s="289"/>
      <c r="N1037" s="289">
        <f>N1036</f>
        <v>12</v>
      </c>
      <c r="O1037" s="289"/>
      <c r="P1037" s="289"/>
      <c r="Q1037" s="289"/>
      <c r="R1037" s="289"/>
      <c r="S1037" s="289"/>
      <c r="T1037" s="289"/>
      <c r="U1037" s="289"/>
      <c r="V1037" s="289"/>
      <c r="W1037" s="289"/>
      <c r="X1037" s="289"/>
      <c r="Y1037" s="405">
        <f>Y1036</f>
        <v>0</v>
      </c>
      <c r="Z1037" s="405">
        <f t="shared" ref="Z1037" si="568">Z1036</f>
        <v>0</v>
      </c>
      <c r="AA1037" s="405">
        <f t="shared" ref="AA1037" si="569">AA1036</f>
        <v>0</v>
      </c>
      <c r="AB1037" s="405">
        <f t="shared" ref="AB1037" si="570">AB1036</f>
        <v>0</v>
      </c>
      <c r="AC1037" s="300"/>
    </row>
    <row r="1038" spans="1:29" ht="15" hidden="1" customHeight="1" outlineLevel="1">
      <c r="A1038" s="525"/>
      <c r="B1038" s="288"/>
      <c r="C1038" s="285"/>
      <c r="D1038" s="285"/>
      <c r="E1038" s="285"/>
      <c r="F1038" s="285"/>
      <c r="G1038" s="285"/>
      <c r="H1038" s="285"/>
      <c r="I1038" s="285"/>
      <c r="J1038" s="285"/>
      <c r="K1038" s="285"/>
      <c r="L1038" s="285"/>
      <c r="M1038" s="285"/>
      <c r="N1038" s="285"/>
      <c r="O1038" s="285"/>
      <c r="P1038" s="285"/>
      <c r="Q1038" s="285"/>
      <c r="R1038" s="285"/>
      <c r="S1038" s="285"/>
      <c r="T1038" s="285"/>
      <c r="U1038" s="285"/>
      <c r="V1038" s="285"/>
      <c r="W1038" s="285"/>
      <c r="X1038" s="285"/>
      <c r="Y1038" s="406"/>
      <c r="Z1038" s="419"/>
      <c r="AA1038" s="419"/>
      <c r="AB1038" s="419"/>
      <c r="AC1038" s="300"/>
    </row>
    <row r="1039" spans="1:29" ht="15" hidden="1" customHeight="1" outlineLevel="1">
      <c r="A1039" s="525">
        <v>27</v>
      </c>
      <c r="B1039" s="422" t="s">
        <v>118</v>
      </c>
      <c r="C1039" s="285" t="s">
        <v>582</v>
      </c>
      <c r="D1039" s="289"/>
      <c r="E1039" s="289"/>
      <c r="F1039" s="289"/>
      <c r="G1039" s="289"/>
      <c r="H1039" s="289"/>
      <c r="I1039" s="289"/>
      <c r="J1039" s="289"/>
      <c r="K1039" s="289"/>
      <c r="L1039" s="289"/>
      <c r="M1039" s="289"/>
      <c r="N1039" s="289">
        <v>12</v>
      </c>
      <c r="O1039" s="289"/>
      <c r="P1039" s="289"/>
      <c r="Q1039" s="289"/>
      <c r="R1039" s="289"/>
      <c r="S1039" s="289"/>
      <c r="T1039" s="289"/>
      <c r="U1039" s="289"/>
      <c r="V1039" s="289"/>
      <c r="W1039" s="289"/>
      <c r="X1039" s="289"/>
      <c r="Y1039" s="420"/>
      <c r="Z1039" s="409"/>
      <c r="AA1039" s="409"/>
      <c r="AB1039" s="409"/>
      <c r="AC1039" s="290">
        <f>SUM(Y1039:AB1039)</f>
        <v>0</v>
      </c>
    </row>
    <row r="1040" spans="1:29" ht="15" hidden="1" customHeight="1" outlineLevel="1">
      <c r="A1040" s="525"/>
      <c r="B1040" s="288" t="s">
        <v>344</v>
      </c>
      <c r="C1040" s="285" t="s">
        <v>575</v>
      </c>
      <c r="D1040" s="289"/>
      <c r="E1040" s="289"/>
      <c r="F1040" s="289"/>
      <c r="G1040" s="289"/>
      <c r="H1040" s="289"/>
      <c r="I1040" s="289"/>
      <c r="J1040" s="289"/>
      <c r="K1040" s="289"/>
      <c r="L1040" s="289"/>
      <c r="M1040" s="289"/>
      <c r="N1040" s="289">
        <f>N1039</f>
        <v>12</v>
      </c>
      <c r="O1040" s="289"/>
      <c r="P1040" s="289"/>
      <c r="Q1040" s="289"/>
      <c r="R1040" s="289"/>
      <c r="S1040" s="289"/>
      <c r="T1040" s="289"/>
      <c r="U1040" s="289"/>
      <c r="V1040" s="289"/>
      <c r="W1040" s="289"/>
      <c r="X1040" s="289"/>
      <c r="Y1040" s="405">
        <f>Y1039</f>
        <v>0</v>
      </c>
      <c r="Z1040" s="405">
        <f t="shared" ref="Z1040" si="571">Z1039</f>
        <v>0</v>
      </c>
      <c r="AA1040" s="405">
        <f t="shared" ref="AA1040" si="572">AA1039</f>
        <v>0</v>
      </c>
      <c r="AB1040" s="405">
        <f t="shared" ref="AB1040" si="573">AB1039</f>
        <v>0</v>
      </c>
      <c r="AC1040" s="300"/>
    </row>
    <row r="1041" spans="1:29" ht="15" hidden="1" customHeight="1" outlineLevel="1">
      <c r="A1041" s="525"/>
      <c r="B1041" s="288"/>
      <c r="C1041" s="285"/>
      <c r="D1041" s="285"/>
      <c r="E1041" s="285"/>
      <c r="F1041" s="285"/>
      <c r="G1041" s="285"/>
      <c r="H1041" s="285"/>
      <c r="I1041" s="285"/>
      <c r="J1041" s="285"/>
      <c r="K1041" s="285"/>
      <c r="L1041" s="285"/>
      <c r="M1041" s="285"/>
      <c r="N1041" s="285"/>
      <c r="O1041" s="285"/>
      <c r="P1041" s="285"/>
      <c r="Q1041" s="285"/>
      <c r="R1041" s="285"/>
      <c r="S1041" s="285"/>
      <c r="T1041" s="285"/>
      <c r="U1041" s="285"/>
      <c r="V1041" s="285"/>
      <c r="W1041" s="285"/>
      <c r="X1041" s="285"/>
      <c r="Y1041" s="406"/>
      <c r="Z1041" s="419"/>
      <c r="AA1041" s="419"/>
      <c r="AB1041" s="419"/>
      <c r="AC1041" s="300"/>
    </row>
    <row r="1042" spans="1:29" ht="15" hidden="1" customHeight="1" outlineLevel="1">
      <c r="A1042" s="525">
        <v>28</v>
      </c>
      <c r="B1042" s="422" t="s">
        <v>119</v>
      </c>
      <c r="C1042" s="285" t="s">
        <v>582</v>
      </c>
      <c r="D1042" s="289"/>
      <c r="E1042" s="289"/>
      <c r="F1042" s="289"/>
      <c r="G1042" s="289"/>
      <c r="H1042" s="289"/>
      <c r="I1042" s="289"/>
      <c r="J1042" s="289"/>
      <c r="K1042" s="289"/>
      <c r="L1042" s="289"/>
      <c r="M1042" s="289"/>
      <c r="N1042" s="289">
        <v>12</v>
      </c>
      <c r="O1042" s="289"/>
      <c r="P1042" s="289"/>
      <c r="Q1042" s="289"/>
      <c r="R1042" s="289"/>
      <c r="S1042" s="289"/>
      <c r="T1042" s="289"/>
      <c r="U1042" s="289"/>
      <c r="V1042" s="289"/>
      <c r="W1042" s="289"/>
      <c r="X1042" s="289"/>
      <c r="Y1042" s="420"/>
      <c r="Z1042" s="409"/>
      <c r="AA1042" s="409"/>
      <c r="AB1042" s="409"/>
      <c r="AC1042" s="290">
        <f>SUM(Y1042:AB1042)</f>
        <v>0</v>
      </c>
    </row>
    <row r="1043" spans="1:29" ht="15" hidden="1" customHeight="1" outlineLevel="1">
      <c r="A1043" s="525"/>
      <c r="B1043" s="288" t="s">
        <v>344</v>
      </c>
      <c r="C1043" s="285" t="s">
        <v>575</v>
      </c>
      <c r="D1043" s="289"/>
      <c r="E1043" s="289"/>
      <c r="F1043" s="289"/>
      <c r="G1043" s="289"/>
      <c r="H1043" s="289"/>
      <c r="I1043" s="289"/>
      <c r="J1043" s="289"/>
      <c r="K1043" s="289"/>
      <c r="L1043" s="289"/>
      <c r="M1043" s="289"/>
      <c r="N1043" s="289">
        <f>N1042</f>
        <v>12</v>
      </c>
      <c r="O1043" s="289"/>
      <c r="P1043" s="289"/>
      <c r="Q1043" s="289"/>
      <c r="R1043" s="289"/>
      <c r="S1043" s="289"/>
      <c r="T1043" s="289"/>
      <c r="U1043" s="289"/>
      <c r="V1043" s="289"/>
      <c r="W1043" s="289"/>
      <c r="X1043" s="289"/>
      <c r="Y1043" s="405">
        <f>Y1042</f>
        <v>0</v>
      </c>
      <c r="Z1043" s="405">
        <f>Z1042</f>
        <v>0</v>
      </c>
      <c r="AA1043" s="405">
        <f t="shared" ref="AA1043" si="574">AA1042</f>
        <v>0</v>
      </c>
      <c r="AB1043" s="405">
        <f t="shared" ref="AB1043" si="575">AB1042</f>
        <v>0</v>
      </c>
      <c r="AC1043" s="300"/>
    </row>
    <row r="1044" spans="1:29" ht="15" hidden="1" customHeight="1" outlineLevel="1">
      <c r="A1044" s="525"/>
      <c r="B1044" s="288"/>
      <c r="C1044" s="285"/>
      <c r="D1044" s="285"/>
      <c r="E1044" s="285"/>
      <c r="F1044" s="285"/>
      <c r="G1044" s="285"/>
      <c r="H1044" s="285"/>
      <c r="I1044" s="285"/>
      <c r="J1044" s="285"/>
      <c r="K1044" s="285"/>
      <c r="L1044" s="285"/>
      <c r="M1044" s="285"/>
      <c r="N1044" s="285"/>
      <c r="O1044" s="285"/>
      <c r="P1044" s="285"/>
      <c r="Q1044" s="285"/>
      <c r="R1044" s="285"/>
      <c r="S1044" s="285"/>
      <c r="T1044" s="285"/>
      <c r="U1044" s="285"/>
      <c r="V1044" s="285"/>
      <c r="W1044" s="285"/>
      <c r="X1044" s="285"/>
      <c r="Y1044" s="406"/>
      <c r="Z1044" s="419"/>
      <c r="AA1044" s="419"/>
      <c r="AB1044" s="419"/>
      <c r="AC1044" s="300"/>
    </row>
    <row r="1045" spans="1:29" ht="15" hidden="1" customHeight="1" outlineLevel="1">
      <c r="A1045" s="525">
        <v>29</v>
      </c>
      <c r="B1045" s="422" t="s">
        <v>120</v>
      </c>
      <c r="C1045" s="285" t="s">
        <v>582</v>
      </c>
      <c r="D1045" s="289"/>
      <c r="E1045" s="289"/>
      <c r="F1045" s="289"/>
      <c r="G1045" s="289"/>
      <c r="H1045" s="289"/>
      <c r="I1045" s="289"/>
      <c r="J1045" s="289"/>
      <c r="K1045" s="289"/>
      <c r="L1045" s="289"/>
      <c r="M1045" s="289"/>
      <c r="N1045" s="289">
        <v>3</v>
      </c>
      <c r="O1045" s="289"/>
      <c r="P1045" s="289"/>
      <c r="Q1045" s="289"/>
      <c r="R1045" s="289"/>
      <c r="S1045" s="289"/>
      <c r="T1045" s="289"/>
      <c r="U1045" s="289"/>
      <c r="V1045" s="289"/>
      <c r="W1045" s="289"/>
      <c r="X1045" s="289"/>
      <c r="Y1045" s="420"/>
      <c r="Z1045" s="409"/>
      <c r="AA1045" s="409"/>
      <c r="AB1045" s="409"/>
      <c r="AC1045" s="290">
        <f>SUM(Y1045:AB1045)</f>
        <v>0</v>
      </c>
    </row>
    <row r="1046" spans="1:29" ht="15" hidden="1" customHeight="1" outlineLevel="1">
      <c r="A1046" s="525"/>
      <c r="B1046" s="288" t="s">
        <v>344</v>
      </c>
      <c r="C1046" s="285" t="s">
        <v>575</v>
      </c>
      <c r="D1046" s="289"/>
      <c r="E1046" s="289"/>
      <c r="F1046" s="289"/>
      <c r="G1046" s="289"/>
      <c r="H1046" s="289"/>
      <c r="I1046" s="289"/>
      <c r="J1046" s="289"/>
      <c r="K1046" s="289"/>
      <c r="L1046" s="289"/>
      <c r="M1046" s="289"/>
      <c r="N1046" s="289">
        <f>N1045</f>
        <v>3</v>
      </c>
      <c r="O1046" s="289"/>
      <c r="P1046" s="289"/>
      <c r="Q1046" s="289"/>
      <c r="R1046" s="289"/>
      <c r="S1046" s="289"/>
      <c r="T1046" s="289"/>
      <c r="U1046" s="289"/>
      <c r="V1046" s="289"/>
      <c r="W1046" s="289"/>
      <c r="X1046" s="289"/>
      <c r="Y1046" s="405">
        <f>Y1045</f>
        <v>0</v>
      </c>
      <c r="Z1046" s="405">
        <f t="shared" ref="Z1046" si="576">Z1045</f>
        <v>0</v>
      </c>
      <c r="AA1046" s="405">
        <f t="shared" ref="AA1046" si="577">AA1045</f>
        <v>0</v>
      </c>
      <c r="AB1046" s="405">
        <f t="shared" ref="AB1046" si="578">AB1045</f>
        <v>0</v>
      </c>
      <c r="AC1046" s="300"/>
    </row>
    <row r="1047" spans="1:29" ht="15" hidden="1" customHeight="1" outlineLevel="1">
      <c r="A1047" s="525"/>
      <c r="B1047" s="288"/>
      <c r="C1047" s="285"/>
      <c r="D1047" s="285"/>
      <c r="E1047" s="285"/>
      <c r="F1047" s="285"/>
      <c r="G1047" s="285"/>
      <c r="H1047" s="285"/>
      <c r="I1047" s="285"/>
      <c r="J1047" s="285"/>
      <c r="K1047" s="285"/>
      <c r="L1047" s="285"/>
      <c r="M1047" s="285"/>
      <c r="N1047" s="285"/>
      <c r="O1047" s="285"/>
      <c r="P1047" s="285"/>
      <c r="Q1047" s="285"/>
      <c r="R1047" s="285"/>
      <c r="S1047" s="285"/>
      <c r="T1047" s="285"/>
      <c r="U1047" s="285"/>
      <c r="V1047" s="285"/>
      <c r="W1047" s="285"/>
      <c r="X1047" s="285"/>
      <c r="Y1047" s="406"/>
      <c r="Z1047" s="419"/>
      <c r="AA1047" s="419"/>
      <c r="AB1047" s="419"/>
      <c r="AC1047" s="300"/>
    </row>
    <row r="1048" spans="1:29" ht="15" hidden="1" customHeight="1" outlineLevel="1">
      <c r="A1048" s="525">
        <v>30</v>
      </c>
      <c r="B1048" s="422" t="s">
        <v>121</v>
      </c>
      <c r="C1048" s="285" t="s">
        <v>582</v>
      </c>
      <c r="D1048" s="289"/>
      <c r="E1048" s="289"/>
      <c r="F1048" s="289"/>
      <c r="G1048" s="289"/>
      <c r="H1048" s="289"/>
      <c r="I1048" s="289"/>
      <c r="J1048" s="289"/>
      <c r="K1048" s="289"/>
      <c r="L1048" s="289"/>
      <c r="M1048" s="289"/>
      <c r="N1048" s="289">
        <v>12</v>
      </c>
      <c r="O1048" s="289"/>
      <c r="P1048" s="289"/>
      <c r="Q1048" s="289"/>
      <c r="R1048" s="289"/>
      <c r="S1048" s="289"/>
      <c r="T1048" s="289"/>
      <c r="U1048" s="289"/>
      <c r="V1048" s="289"/>
      <c r="W1048" s="289"/>
      <c r="X1048" s="289"/>
      <c r="Y1048" s="420"/>
      <c r="Z1048" s="409"/>
      <c r="AA1048" s="409"/>
      <c r="AB1048" s="409"/>
      <c r="AC1048" s="290">
        <f>SUM(Y1048:AB1048)</f>
        <v>0</v>
      </c>
    </row>
    <row r="1049" spans="1:29" ht="15" hidden="1" customHeight="1" outlineLevel="1">
      <c r="A1049" s="525"/>
      <c r="B1049" s="288" t="s">
        <v>344</v>
      </c>
      <c r="C1049" s="285" t="s">
        <v>575</v>
      </c>
      <c r="D1049" s="289"/>
      <c r="E1049" s="289"/>
      <c r="F1049" s="289"/>
      <c r="G1049" s="289"/>
      <c r="H1049" s="289"/>
      <c r="I1049" s="289"/>
      <c r="J1049" s="289"/>
      <c r="K1049" s="289"/>
      <c r="L1049" s="289"/>
      <c r="M1049" s="289"/>
      <c r="N1049" s="289">
        <f>N1048</f>
        <v>12</v>
      </c>
      <c r="O1049" s="289"/>
      <c r="P1049" s="289"/>
      <c r="Q1049" s="289"/>
      <c r="R1049" s="289"/>
      <c r="S1049" s="289"/>
      <c r="T1049" s="289"/>
      <c r="U1049" s="289"/>
      <c r="V1049" s="289"/>
      <c r="W1049" s="289"/>
      <c r="X1049" s="289"/>
      <c r="Y1049" s="405">
        <f>Y1048</f>
        <v>0</v>
      </c>
      <c r="Z1049" s="405">
        <f t="shared" ref="Z1049" si="579">Z1048</f>
        <v>0</v>
      </c>
      <c r="AA1049" s="405">
        <f t="shared" ref="AA1049" si="580">AA1048</f>
        <v>0</v>
      </c>
      <c r="AB1049" s="405">
        <f t="shared" ref="AB1049" si="581">AB1048</f>
        <v>0</v>
      </c>
      <c r="AC1049" s="300"/>
    </row>
    <row r="1050" spans="1:29" ht="15" hidden="1" customHeight="1" outlineLevel="1">
      <c r="A1050" s="525"/>
      <c r="B1050" s="288"/>
      <c r="C1050" s="285"/>
      <c r="D1050" s="285"/>
      <c r="E1050" s="285"/>
      <c r="F1050" s="285"/>
      <c r="G1050" s="285"/>
      <c r="H1050" s="285"/>
      <c r="I1050" s="285"/>
      <c r="J1050" s="285"/>
      <c r="K1050" s="285"/>
      <c r="L1050" s="285"/>
      <c r="M1050" s="285"/>
      <c r="N1050" s="285"/>
      <c r="O1050" s="285"/>
      <c r="P1050" s="285"/>
      <c r="Q1050" s="285"/>
      <c r="R1050" s="285"/>
      <c r="S1050" s="285"/>
      <c r="T1050" s="285"/>
      <c r="U1050" s="285"/>
      <c r="V1050" s="285"/>
      <c r="W1050" s="285"/>
      <c r="X1050" s="285"/>
      <c r="Y1050" s="406"/>
      <c r="Z1050" s="419"/>
      <c r="AA1050" s="419"/>
      <c r="AB1050" s="419"/>
      <c r="AC1050" s="300"/>
    </row>
    <row r="1051" spans="1:29" ht="15" hidden="1" customHeight="1" outlineLevel="1">
      <c r="A1051" s="525">
        <v>31</v>
      </c>
      <c r="B1051" s="422" t="s">
        <v>122</v>
      </c>
      <c r="C1051" s="285" t="s">
        <v>582</v>
      </c>
      <c r="D1051" s="289"/>
      <c r="E1051" s="289"/>
      <c r="F1051" s="289"/>
      <c r="G1051" s="289"/>
      <c r="H1051" s="289"/>
      <c r="I1051" s="289"/>
      <c r="J1051" s="289"/>
      <c r="K1051" s="289"/>
      <c r="L1051" s="289"/>
      <c r="M1051" s="289"/>
      <c r="N1051" s="289">
        <v>12</v>
      </c>
      <c r="O1051" s="289"/>
      <c r="P1051" s="289"/>
      <c r="Q1051" s="289"/>
      <c r="R1051" s="289"/>
      <c r="S1051" s="289"/>
      <c r="T1051" s="289"/>
      <c r="U1051" s="289"/>
      <c r="V1051" s="289"/>
      <c r="W1051" s="289"/>
      <c r="X1051" s="289"/>
      <c r="Y1051" s="420"/>
      <c r="Z1051" s="409"/>
      <c r="AA1051" s="409"/>
      <c r="AB1051" s="409"/>
      <c r="AC1051" s="290">
        <f>SUM(Y1051:AB1051)</f>
        <v>0</v>
      </c>
    </row>
    <row r="1052" spans="1:29" ht="15" hidden="1" customHeight="1" outlineLevel="1">
      <c r="A1052" s="525"/>
      <c r="B1052" s="288" t="s">
        <v>344</v>
      </c>
      <c r="C1052" s="285" t="s">
        <v>575</v>
      </c>
      <c r="D1052" s="289"/>
      <c r="E1052" s="289"/>
      <c r="F1052" s="289"/>
      <c r="G1052" s="289"/>
      <c r="H1052" s="289"/>
      <c r="I1052" s="289"/>
      <c r="J1052" s="289"/>
      <c r="K1052" s="289"/>
      <c r="L1052" s="289"/>
      <c r="M1052" s="289"/>
      <c r="N1052" s="289">
        <f>N1051</f>
        <v>12</v>
      </c>
      <c r="O1052" s="289"/>
      <c r="P1052" s="289"/>
      <c r="Q1052" s="289"/>
      <c r="R1052" s="289"/>
      <c r="S1052" s="289"/>
      <c r="T1052" s="289"/>
      <c r="U1052" s="289"/>
      <c r="V1052" s="289"/>
      <c r="W1052" s="289"/>
      <c r="X1052" s="289"/>
      <c r="Y1052" s="405">
        <f>Y1051</f>
        <v>0</v>
      </c>
      <c r="Z1052" s="405">
        <f t="shared" ref="Z1052" si="582">Z1051</f>
        <v>0</v>
      </c>
      <c r="AA1052" s="405">
        <f t="shared" ref="AA1052" si="583">AA1051</f>
        <v>0</v>
      </c>
      <c r="AB1052" s="405">
        <f t="shared" ref="AB1052" si="584">AB1051</f>
        <v>0</v>
      </c>
      <c r="AC1052" s="300"/>
    </row>
    <row r="1053" spans="1:29" ht="15" hidden="1" customHeight="1" outlineLevel="1">
      <c r="A1053" s="525"/>
      <c r="B1053" s="422"/>
      <c r="C1053" s="285"/>
      <c r="D1053" s="285"/>
      <c r="E1053" s="285"/>
      <c r="F1053" s="285"/>
      <c r="G1053" s="285"/>
      <c r="H1053" s="285"/>
      <c r="I1053" s="285"/>
      <c r="J1053" s="285"/>
      <c r="K1053" s="285"/>
      <c r="L1053" s="285"/>
      <c r="M1053" s="285"/>
      <c r="N1053" s="285"/>
      <c r="O1053" s="285"/>
      <c r="P1053" s="285"/>
      <c r="Q1053" s="285"/>
      <c r="R1053" s="285"/>
      <c r="S1053" s="285"/>
      <c r="T1053" s="285"/>
      <c r="U1053" s="285"/>
      <c r="V1053" s="285"/>
      <c r="W1053" s="285"/>
      <c r="X1053" s="285"/>
      <c r="Y1053" s="406"/>
      <c r="Z1053" s="419"/>
      <c r="AA1053" s="419"/>
      <c r="AB1053" s="419"/>
      <c r="AC1053" s="300"/>
    </row>
    <row r="1054" spans="1:29" ht="15" hidden="1" customHeight="1" outlineLevel="1">
      <c r="A1054" s="525">
        <v>32</v>
      </c>
      <c r="B1054" s="422" t="s">
        <v>123</v>
      </c>
      <c r="C1054" s="285" t="s">
        <v>582</v>
      </c>
      <c r="D1054" s="289"/>
      <c r="E1054" s="289"/>
      <c r="F1054" s="289"/>
      <c r="G1054" s="289"/>
      <c r="H1054" s="289"/>
      <c r="I1054" s="289"/>
      <c r="J1054" s="289"/>
      <c r="K1054" s="289"/>
      <c r="L1054" s="289"/>
      <c r="M1054" s="289"/>
      <c r="N1054" s="289">
        <v>12</v>
      </c>
      <c r="O1054" s="289"/>
      <c r="P1054" s="289"/>
      <c r="Q1054" s="289"/>
      <c r="R1054" s="289"/>
      <c r="S1054" s="289"/>
      <c r="T1054" s="289"/>
      <c r="U1054" s="289"/>
      <c r="V1054" s="289"/>
      <c r="W1054" s="289"/>
      <c r="X1054" s="289"/>
      <c r="Y1054" s="420"/>
      <c r="Z1054" s="409"/>
      <c r="AA1054" s="409"/>
      <c r="AB1054" s="409"/>
      <c r="AC1054" s="290">
        <f>SUM(Y1054:AB1054)</f>
        <v>0</v>
      </c>
    </row>
    <row r="1055" spans="1:29" ht="15" hidden="1" customHeight="1" outlineLevel="1">
      <c r="A1055" s="525"/>
      <c r="B1055" s="288" t="s">
        <v>344</v>
      </c>
      <c r="C1055" s="285" t="s">
        <v>575</v>
      </c>
      <c r="D1055" s="289"/>
      <c r="E1055" s="289"/>
      <c r="F1055" s="289"/>
      <c r="G1055" s="289"/>
      <c r="H1055" s="289"/>
      <c r="I1055" s="289"/>
      <c r="J1055" s="289"/>
      <c r="K1055" s="289"/>
      <c r="L1055" s="289"/>
      <c r="M1055" s="289"/>
      <c r="N1055" s="289">
        <f>N1054</f>
        <v>12</v>
      </c>
      <c r="O1055" s="289"/>
      <c r="P1055" s="289"/>
      <c r="Q1055" s="289"/>
      <c r="R1055" s="289"/>
      <c r="S1055" s="289"/>
      <c r="T1055" s="289"/>
      <c r="U1055" s="289"/>
      <c r="V1055" s="289"/>
      <c r="W1055" s="289"/>
      <c r="X1055" s="289"/>
      <c r="Y1055" s="405">
        <f>Y1054</f>
        <v>0</v>
      </c>
      <c r="Z1055" s="405">
        <f t="shared" ref="Z1055" si="585">Z1054</f>
        <v>0</v>
      </c>
      <c r="AA1055" s="405">
        <f t="shared" ref="AA1055" si="586">AA1054</f>
        <v>0</v>
      </c>
      <c r="AB1055" s="405">
        <f t="shared" ref="AB1055" si="587">AB1054</f>
        <v>0</v>
      </c>
      <c r="AC1055" s="300"/>
    </row>
    <row r="1056" spans="1:29" ht="15" hidden="1" customHeight="1" outlineLevel="1">
      <c r="A1056" s="525"/>
      <c r="B1056" s="422"/>
      <c r="C1056" s="285"/>
      <c r="D1056" s="285"/>
      <c r="E1056" s="285"/>
      <c r="F1056" s="285"/>
      <c r="G1056" s="285"/>
      <c r="H1056" s="285"/>
      <c r="I1056" s="285"/>
      <c r="J1056" s="285"/>
      <c r="K1056" s="285"/>
      <c r="L1056" s="285"/>
      <c r="M1056" s="285"/>
      <c r="N1056" s="285"/>
      <c r="O1056" s="285"/>
      <c r="P1056" s="285"/>
      <c r="Q1056" s="285"/>
      <c r="R1056" s="285"/>
      <c r="S1056" s="285"/>
      <c r="T1056" s="285"/>
      <c r="U1056" s="285"/>
      <c r="V1056" s="285"/>
      <c r="W1056" s="285"/>
      <c r="X1056" s="285"/>
      <c r="Y1056" s="406"/>
      <c r="Z1056" s="419"/>
      <c r="AA1056" s="419"/>
      <c r="AB1056" s="419"/>
      <c r="AC1056" s="300"/>
    </row>
    <row r="1057" spans="1:29" ht="15" hidden="1" customHeight="1" outlineLevel="1">
      <c r="A1057" s="525"/>
      <c r="B1057" s="282" t="s">
        <v>499</v>
      </c>
      <c r="C1057" s="285"/>
      <c r="D1057" s="285"/>
      <c r="E1057" s="285"/>
      <c r="F1057" s="285"/>
      <c r="G1057" s="285"/>
      <c r="H1057" s="285"/>
      <c r="I1057" s="285"/>
      <c r="J1057" s="285"/>
      <c r="K1057" s="285"/>
      <c r="L1057" s="285"/>
      <c r="M1057" s="285"/>
      <c r="N1057" s="285"/>
      <c r="O1057" s="285"/>
      <c r="P1057" s="285"/>
      <c r="Q1057" s="285"/>
      <c r="R1057" s="285"/>
      <c r="S1057" s="285"/>
      <c r="T1057" s="285"/>
      <c r="U1057" s="285"/>
      <c r="V1057" s="285"/>
      <c r="W1057" s="285"/>
      <c r="X1057" s="285"/>
      <c r="Y1057" s="406"/>
      <c r="Z1057" s="419"/>
      <c r="AA1057" s="419"/>
      <c r="AB1057" s="419"/>
      <c r="AC1057" s="300"/>
    </row>
    <row r="1058" spans="1:29" ht="15" hidden="1" customHeight="1" outlineLevel="1">
      <c r="A1058" s="525">
        <v>33</v>
      </c>
      <c r="B1058" s="422" t="s">
        <v>124</v>
      </c>
      <c r="C1058" s="285" t="s">
        <v>582</v>
      </c>
      <c r="D1058" s="289"/>
      <c r="E1058" s="289"/>
      <c r="F1058" s="289"/>
      <c r="G1058" s="289"/>
      <c r="H1058" s="289"/>
      <c r="I1058" s="289"/>
      <c r="J1058" s="289"/>
      <c r="K1058" s="289"/>
      <c r="L1058" s="289"/>
      <c r="M1058" s="289"/>
      <c r="N1058" s="289">
        <v>0</v>
      </c>
      <c r="O1058" s="289"/>
      <c r="P1058" s="289"/>
      <c r="Q1058" s="289"/>
      <c r="R1058" s="289"/>
      <c r="S1058" s="289"/>
      <c r="T1058" s="289"/>
      <c r="U1058" s="289"/>
      <c r="V1058" s="289"/>
      <c r="W1058" s="289"/>
      <c r="X1058" s="289"/>
      <c r="Y1058" s="420"/>
      <c r="Z1058" s="409"/>
      <c r="AA1058" s="409"/>
      <c r="AB1058" s="409"/>
      <c r="AC1058" s="290">
        <f>SUM(Y1058:AB1058)</f>
        <v>0</v>
      </c>
    </row>
    <row r="1059" spans="1:29" ht="15" hidden="1" customHeight="1" outlineLevel="1">
      <c r="A1059" s="525"/>
      <c r="B1059" s="288" t="s">
        <v>344</v>
      </c>
      <c r="C1059" s="285" t="s">
        <v>575</v>
      </c>
      <c r="D1059" s="289"/>
      <c r="E1059" s="289"/>
      <c r="F1059" s="289"/>
      <c r="G1059" s="289"/>
      <c r="H1059" s="289"/>
      <c r="I1059" s="289"/>
      <c r="J1059" s="289"/>
      <c r="K1059" s="289"/>
      <c r="L1059" s="289"/>
      <c r="M1059" s="289"/>
      <c r="N1059" s="289">
        <f>N1058</f>
        <v>0</v>
      </c>
      <c r="O1059" s="289"/>
      <c r="P1059" s="289"/>
      <c r="Q1059" s="289"/>
      <c r="R1059" s="289"/>
      <c r="S1059" s="289"/>
      <c r="T1059" s="289"/>
      <c r="U1059" s="289"/>
      <c r="V1059" s="289"/>
      <c r="W1059" s="289"/>
      <c r="X1059" s="289"/>
      <c r="Y1059" s="405">
        <f>Y1058</f>
        <v>0</v>
      </c>
      <c r="Z1059" s="405">
        <f t="shared" ref="Z1059" si="588">Z1058</f>
        <v>0</v>
      </c>
      <c r="AA1059" s="405">
        <f t="shared" ref="AA1059" si="589">AA1058</f>
        <v>0</v>
      </c>
      <c r="AB1059" s="405">
        <f t="shared" ref="AB1059" si="590">AB1058</f>
        <v>0</v>
      </c>
      <c r="AC1059" s="300"/>
    </row>
    <row r="1060" spans="1:29" ht="15" hidden="1" customHeight="1" outlineLevel="1">
      <c r="A1060" s="525"/>
      <c r="B1060" s="422"/>
      <c r="C1060" s="285"/>
      <c r="D1060" s="285"/>
      <c r="E1060" s="285"/>
      <c r="F1060" s="285"/>
      <c r="G1060" s="285"/>
      <c r="H1060" s="285"/>
      <c r="I1060" s="285"/>
      <c r="J1060" s="285"/>
      <c r="K1060" s="285"/>
      <c r="L1060" s="285"/>
      <c r="M1060" s="285"/>
      <c r="N1060" s="285"/>
      <c r="O1060" s="285"/>
      <c r="P1060" s="285"/>
      <c r="Q1060" s="285"/>
      <c r="R1060" s="285"/>
      <c r="S1060" s="285"/>
      <c r="T1060" s="285"/>
      <c r="U1060" s="285"/>
      <c r="V1060" s="285"/>
      <c r="W1060" s="285"/>
      <c r="X1060" s="285"/>
      <c r="Y1060" s="406"/>
      <c r="Z1060" s="419"/>
      <c r="AA1060" s="419"/>
      <c r="AB1060" s="419"/>
      <c r="AC1060" s="300"/>
    </row>
    <row r="1061" spans="1:29" ht="15" hidden="1" customHeight="1" outlineLevel="1">
      <c r="A1061" s="525">
        <v>34</v>
      </c>
      <c r="B1061" s="422" t="s">
        <v>125</v>
      </c>
      <c r="C1061" s="285" t="s">
        <v>582</v>
      </c>
      <c r="D1061" s="289"/>
      <c r="E1061" s="289"/>
      <c r="F1061" s="289"/>
      <c r="G1061" s="289"/>
      <c r="H1061" s="289"/>
      <c r="I1061" s="289"/>
      <c r="J1061" s="289"/>
      <c r="K1061" s="289"/>
      <c r="L1061" s="289"/>
      <c r="M1061" s="289"/>
      <c r="N1061" s="289">
        <v>0</v>
      </c>
      <c r="O1061" s="289"/>
      <c r="P1061" s="289"/>
      <c r="Q1061" s="289"/>
      <c r="R1061" s="289"/>
      <c r="S1061" s="289"/>
      <c r="T1061" s="289"/>
      <c r="U1061" s="289"/>
      <c r="V1061" s="289"/>
      <c r="W1061" s="289"/>
      <c r="X1061" s="289"/>
      <c r="Y1061" s="420"/>
      <c r="Z1061" s="409"/>
      <c r="AA1061" s="409"/>
      <c r="AB1061" s="409"/>
      <c r="AC1061" s="290">
        <f>SUM(Y1061:AB1061)</f>
        <v>0</v>
      </c>
    </row>
    <row r="1062" spans="1:29" ht="15" hidden="1" customHeight="1" outlineLevel="1">
      <c r="A1062" s="525"/>
      <c r="B1062" s="288" t="s">
        <v>344</v>
      </c>
      <c r="C1062" s="285" t="s">
        <v>575</v>
      </c>
      <c r="D1062" s="289"/>
      <c r="E1062" s="289"/>
      <c r="F1062" s="289"/>
      <c r="G1062" s="289"/>
      <c r="H1062" s="289"/>
      <c r="I1062" s="289"/>
      <c r="J1062" s="289"/>
      <c r="K1062" s="289"/>
      <c r="L1062" s="289"/>
      <c r="M1062" s="289"/>
      <c r="N1062" s="289">
        <f>N1061</f>
        <v>0</v>
      </c>
      <c r="O1062" s="289"/>
      <c r="P1062" s="289"/>
      <c r="Q1062" s="289"/>
      <c r="R1062" s="289"/>
      <c r="S1062" s="289"/>
      <c r="T1062" s="289"/>
      <c r="U1062" s="289"/>
      <c r="V1062" s="289"/>
      <c r="W1062" s="289"/>
      <c r="X1062" s="289"/>
      <c r="Y1062" s="405">
        <f>Y1061</f>
        <v>0</v>
      </c>
      <c r="Z1062" s="405">
        <f t="shared" ref="Z1062" si="591">Z1061</f>
        <v>0</v>
      </c>
      <c r="AA1062" s="405">
        <f t="shared" ref="AA1062" si="592">AA1061</f>
        <v>0</v>
      </c>
      <c r="AB1062" s="405">
        <f t="shared" ref="AB1062" si="593">AB1061</f>
        <v>0</v>
      </c>
      <c r="AC1062" s="300"/>
    </row>
    <row r="1063" spans="1:29" ht="15" hidden="1" customHeight="1" outlineLevel="1">
      <c r="A1063" s="525"/>
      <c r="B1063" s="422"/>
      <c r="C1063" s="285"/>
      <c r="D1063" s="285"/>
      <c r="E1063" s="285"/>
      <c r="F1063" s="285"/>
      <c r="G1063" s="285"/>
      <c r="H1063" s="285"/>
      <c r="I1063" s="285"/>
      <c r="J1063" s="285"/>
      <c r="K1063" s="285"/>
      <c r="L1063" s="285"/>
      <c r="M1063" s="285"/>
      <c r="N1063" s="285"/>
      <c r="O1063" s="285"/>
      <c r="P1063" s="285"/>
      <c r="Q1063" s="285"/>
      <c r="R1063" s="285"/>
      <c r="S1063" s="285"/>
      <c r="T1063" s="285"/>
      <c r="U1063" s="285"/>
      <c r="V1063" s="285"/>
      <c r="W1063" s="285"/>
      <c r="X1063" s="285"/>
      <c r="Y1063" s="406"/>
      <c r="Z1063" s="419"/>
      <c r="AA1063" s="419"/>
      <c r="AB1063" s="419"/>
      <c r="AC1063" s="300"/>
    </row>
    <row r="1064" spans="1:29" ht="15" hidden="1" customHeight="1" outlineLevel="1">
      <c r="A1064" s="525">
        <v>35</v>
      </c>
      <c r="B1064" s="422" t="s">
        <v>126</v>
      </c>
      <c r="C1064" s="285" t="s">
        <v>582</v>
      </c>
      <c r="D1064" s="289"/>
      <c r="E1064" s="289"/>
      <c r="F1064" s="289"/>
      <c r="G1064" s="289"/>
      <c r="H1064" s="289"/>
      <c r="I1064" s="289"/>
      <c r="J1064" s="289"/>
      <c r="K1064" s="289"/>
      <c r="L1064" s="289"/>
      <c r="M1064" s="289"/>
      <c r="N1064" s="289">
        <v>0</v>
      </c>
      <c r="O1064" s="289"/>
      <c r="P1064" s="289"/>
      <c r="Q1064" s="289"/>
      <c r="R1064" s="289"/>
      <c r="S1064" s="289"/>
      <c r="T1064" s="289"/>
      <c r="U1064" s="289"/>
      <c r="V1064" s="289"/>
      <c r="W1064" s="289"/>
      <c r="X1064" s="289"/>
      <c r="Y1064" s="420"/>
      <c r="Z1064" s="409"/>
      <c r="AA1064" s="409"/>
      <c r="AB1064" s="409"/>
      <c r="AC1064" s="290">
        <f>SUM(Y1064:AB1064)</f>
        <v>0</v>
      </c>
    </row>
    <row r="1065" spans="1:29" ht="15" hidden="1" customHeight="1" outlineLevel="1">
      <c r="A1065" s="525"/>
      <c r="B1065" s="288" t="s">
        <v>344</v>
      </c>
      <c r="C1065" s="285" t="s">
        <v>575</v>
      </c>
      <c r="D1065" s="289"/>
      <c r="E1065" s="289"/>
      <c r="F1065" s="289"/>
      <c r="G1065" s="289"/>
      <c r="H1065" s="289"/>
      <c r="I1065" s="289"/>
      <c r="J1065" s="289"/>
      <c r="K1065" s="289"/>
      <c r="L1065" s="289"/>
      <c r="M1065" s="289"/>
      <c r="N1065" s="289">
        <f>N1064</f>
        <v>0</v>
      </c>
      <c r="O1065" s="289"/>
      <c r="P1065" s="289"/>
      <c r="Q1065" s="289"/>
      <c r="R1065" s="289"/>
      <c r="S1065" s="289"/>
      <c r="T1065" s="289"/>
      <c r="U1065" s="289"/>
      <c r="V1065" s="289"/>
      <c r="W1065" s="289"/>
      <c r="X1065" s="289"/>
      <c r="Y1065" s="405">
        <f>Y1064</f>
        <v>0</v>
      </c>
      <c r="Z1065" s="405">
        <f t="shared" ref="Z1065" si="594">Z1064</f>
        <v>0</v>
      </c>
      <c r="AA1065" s="405">
        <f t="shared" ref="AA1065" si="595">AA1064</f>
        <v>0</v>
      </c>
      <c r="AB1065" s="405">
        <f t="shared" ref="AB1065" si="596">AB1064</f>
        <v>0</v>
      </c>
      <c r="AC1065" s="300"/>
    </row>
    <row r="1066" spans="1:29" ht="15" hidden="1" customHeight="1" outlineLevel="1">
      <c r="A1066" s="525"/>
      <c r="B1066" s="425"/>
      <c r="C1066" s="285"/>
      <c r="D1066" s="285"/>
      <c r="E1066" s="285"/>
      <c r="F1066" s="285"/>
      <c r="G1066" s="285"/>
      <c r="H1066" s="285"/>
      <c r="I1066" s="285"/>
      <c r="J1066" s="285"/>
      <c r="K1066" s="285"/>
      <c r="L1066" s="285"/>
      <c r="M1066" s="285"/>
      <c r="N1066" s="285"/>
      <c r="O1066" s="285"/>
      <c r="P1066" s="285"/>
      <c r="Q1066" s="285"/>
      <c r="R1066" s="285"/>
      <c r="S1066" s="285"/>
      <c r="T1066" s="285"/>
      <c r="U1066" s="285"/>
      <c r="V1066" s="285"/>
      <c r="W1066" s="285"/>
      <c r="X1066" s="285"/>
      <c r="Y1066" s="406"/>
      <c r="Z1066" s="419"/>
      <c r="AA1066" s="419"/>
      <c r="AB1066" s="419"/>
      <c r="AC1066" s="300"/>
    </row>
    <row r="1067" spans="1:29" ht="15" hidden="1" customHeight="1" outlineLevel="1">
      <c r="A1067" s="525"/>
      <c r="B1067" s="282" t="s">
        <v>500</v>
      </c>
      <c r="C1067" s="285"/>
      <c r="D1067" s="285"/>
      <c r="E1067" s="285"/>
      <c r="F1067" s="285"/>
      <c r="G1067" s="285"/>
      <c r="H1067" s="285"/>
      <c r="I1067" s="285"/>
      <c r="J1067" s="285"/>
      <c r="K1067" s="285"/>
      <c r="L1067" s="285"/>
      <c r="M1067" s="285"/>
      <c r="N1067" s="285"/>
      <c r="O1067" s="285"/>
      <c r="P1067" s="285"/>
      <c r="Q1067" s="285"/>
      <c r="R1067" s="285"/>
      <c r="S1067" s="285"/>
      <c r="T1067" s="285"/>
      <c r="U1067" s="285"/>
      <c r="V1067" s="285"/>
      <c r="W1067" s="285"/>
      <c r="X1067" s="285"/>
      <c r="Y1067" s="406"/>
      <c r="Z1067" s="419"/>
      <c r="AA1067" s="419"/>
      <c r="AB1067" s="419"/>
      <c r="AC1067" s="300"/>
    </row>
    <row r="1068" spans="1:29" ht="28.5" hidden="1" customHeight="1" outlineLevel="1">
      <c r="A1068" s="525">
        <v>36</v>
      </c>
      <c r="B1068" s="422" t="s">
        <v>127</v>
      </c>
      <c r="C1068" s="285" t="s">
        <v>582</v>
      </c>
      <c r="D1068" s="289"/>
      <c r="E1068" s="289"/>
      <c r="F1068" s="289"/>
      <c r="G1068" s="289"/>
      <c r="H1068" s="289"/>
      <c r="I1068" s="289"/>
      <c r="J1068" s="289"/>
      <c r="K1068" s="289"/>
      <c r="L1068" s="289"/>
      <c r="M1068" s="289"/>
      <c r="N1068" s="289">
        <v>12</v>
      </c>
      <c r="O1068" s="289"/>
      <c r="P1068" s="289"/>
      <c r="Q1068" s="289"/>
      <c r="R1068" s="289"/>
      <c r="S1068" s="289"/>
      <c r="T1068" s="289"/>
      <c r="U1068" s="289"/>
      <c r="V1068" s="289"/>
      <c r="W1068" s="289"/>
      <c r="X1068" s="289"/>
      <c r="Y1068" s="420"/>
      <c r="Z1068" s="409"/>
      <c r="AA1068" s="409"/>
      <c r="AB1068" s="409"/>
      <c r="AC1068" s="290">
        <f>SUM(Y1068:AB1068)</f>
        <v>0</v>
      </c>
    </row>
    <row r="1069" spans="1:29" ht="15" hidden="1" customHeight="1" outlineLevel="1">
      <c r="A1069" s="525"/>
      <c r="B1069" s="288" t="s">
        <v>344</v>
      </c>
      <c r="C1069" s="285" t="s">
        <v>575</v>
      </c>
      <c r="D1069" s="289"/>
      <c r="E1069" s="289"/>
      <c r="F1069" s="289"/>
      <c r="G1069" s="289"/>
      <c r="H1069" s="289"/>
      <c r="I1069" s="289"/>
      <c r="J1069" s="289"/>
      <c r="K1069" s="289"/>
      <c r="L1069" s="289"/>
      <c r="M1069" s="289"/>
      <c r="N1069" s="289">
        <f>N1068</f>
        <v>12</v>
      </c>
      <c r="O1069" s="289"/>
      <c r="P1069" s="289"/>
      <c r="Q1069" s="289"/>
      <c r="R1069" s="289"/>
      <c r="S1069" s="289"/>
      <c r="T1069" s="289"/>
      <c r="U1069" s="289"/>
      <c r="V1069" s="289"/>
      <c r="W1069" s="289"/>
      <c r="X1069" s="289"/>
      <c r="Y1069" s="405">
        <f>Y1068</f>
        <v>0</v>
      </c>
      <c r="Z1069" s="405">
        <f t="shared" ref="Z1069" si="597">Z1068</f>
        <v>0</v>
      </c>
      <c r="AA1069" s="405">
        <f t="shared" ref="AA1069" si="598">AA1068</f>
        <v>0</v>
      </c>
      <c r="AB1069" s="405">
        <f t="shared" ref="AB1069" si="599">AB1068</f>
        <v>0</v>
      </c>
      <c r="AC1069" s="300"/>
    </row>
    <row r="1070" spans="1:29" ht="15" hidden="1" customHeight="1" outlineLevel="1">
      <c r="A1070" s="525"/>
      <c r="B1070" s="422"/>
      <c r="C1070" s="285"/>
      <c r="D1070" s="285"/>
      <c r="E1070" s="285"/>
      <c r="F1070" s="285"/>
      <c r="G1070" s="285"/>
      <c r="H1070" s="285"/>
      <c r="I1070" s="285"/>
      <c r="J1070" s="285"/>
      <c r="K1070" s="285"/>
      <c r="L1070" s="285"/>
      <c r="M1070" s="285"/>
      <c r="N1070" s="285"/>
      <c r="O1070" s="285"/>
      <c r="P1070" s="285"/>
      <c r="Q1070" s="285"/>
      <c r="R1070" s="285"/>
      <c r="S1070" s="285"/>
      <c r="T1070" s="285"/>
      <c r="U1070" s="285"/>
      <c r="V1070" s="285"/>
      <c r="W1070" s="285"/>
      <c r="X1070" s="285"/>
      <c r="Y1070" s="406"/>
      <c r="Z1070" s="419"/>
      <c r="AA1070" s="419"/>
      <c r="AB1070" s="419"/>
      <c r="AC1070" s="300"/>
    </row>
    <row r="1071" spans="1:29" ht="15" hidden="1" customHeight="1" outlineLevel="1">
      <c r="A1071" s="525">
        <v>37</v>
      </c>
      <c r="B1071" s="422" t="s">
        <v>128</v>
      </c>
      <c r="C1071" s="285" t="s">
        <v>582</v>
      </c>
      <c r="D1071" s="289"/>
      <c r="E1071" s="289"/>
      <c r="F1071" s="289"/>
      <c r="G1071" s="289"/>
      <c r="H1071" s="289"/>
      <c r="I1071" s="289"/>
      <c r="J1071" s="289"/>
      <c r="K1071" s="289"/>
      <c r="L1071" s="289"/>
      <c r="M1071" s="289"/>
      <c r="N1071" s="289">
        <v>12</v>
      </c>
      <c r="O1071" s="289"/>
      <c r="P1071" s="289"/>
      <c r="Q1071" s="289"/>
      <c r="R1071" s="289"/>
      <c r="S1071" s="289"/>
      <c r="T1071" s="289"/>
      <c r="U1071" s="289"/>
      <c r="V1071" s="289"/>
      <c r="W1071" s="289"/>
      <c r="X1071" s="289"/>
      <c r="Y1071" s="420"/>
      <c r="Z1071" s="409"/>
      <c r="AA1071" s="409"/>
      <c r="AB1071" s="409"/>
      <c r="AC1071" s="290">
        <f>SUM(Y1071:AB1071)</f>
        <v>0</v>
      </c>
    </row>
    <row r="1072" spans="1:29" ht="15" hidden="1" customHeight="1" outlineLevel="1">
      <c r="A1072" s="525"/>
      <c r="B1072" s="288" t="s">
        <v>344</v>
      </c>
      <c r="C1072" s="285" t="s">
        <v>575</v>
      </c>
      <c r="D1072" s="289"/>
      <c r="E1072" s="289"/>
      <c r="F1072" s="289"/>
      <c r="G1072" s="289"/>
      <c r="H1072" s="289"/>
      <c r="I1072" s="289"/>
      <c r="J1072" s="289"/>
      <c r="K1072" s="289"/>
      <c r="L1072" s="289"/>
      <c r="M1072" s="289"/>
      <c r="N1072" s="289">
        <f>N1071</f>
        <v>12</v>
      </c>
      <c r="O1072" s="289"/>
      <c r="P1072" s="289"/>
      <c r="Q1072" s="289"/>
      <c r="R1072" s="289"/>
      <c r="S1072" s="289"/>
      <c r="T1072" s="289"/>
      <c r="U1072" s="289"/>
      <c r="V1072" s="289"/>
      <c r="W1072" s="289"/>
      <c r="X1072" s="289"/>
      <c r="Y1072" s="405">
        <f>Y1071</f>
        <v>0</v>
      </c>
      <c r="Z1072" s="405">
        <f t="shared" ref="Z1072" si="600">Z1071</f>
        <v>0</v>
      </c>
      <c r="AA1072" s="405">
        <f t="shared" ref="AA1072" si="601">AA1071</f>
        <v>0</v>
      </c>
      <c r="AB1072" s="405">
        <f t="shared" ref="AB1072" si="602">AB1071</f>
        <v>0</v>
      </c>
      <c r="AC1072" s="300"/>
    </row>
    <row r="1073" spans="1:29" ht="15" hidden="1" customHeight="1" outlineLevel="1">
      <c r="A1073" s="525"/>
      <c r="B1073" s="422"/>
      <c r="C1073" s="285"/>
      <c r="D1073" s="285"/>
      <c r="E1073" s="285"/>
      <c r="F1073" s="285"/>
      <c r="G1073" s="285"/>
      <c r="H1073" s="285"/>
      <c r="I1073" s="285"/>
      <c r="J1073" s="285"/>
      <c r="K1073" s="285"/>
      <c r="L1073" s="285"/>
      <c r="M1073" s="285"/>
      <c r="N1073" s="285"/>
      <c r="O1073" s="285"/>
      <c r="P1073" s="285"/>
      <c r="Q1073" s="285"/>
      <c r="R1073" s="285"/>
      <c r="S1073" s="285"/>
      <c r="T1073" s="285"/>
      <c r="U1073" s="285"/>
      <c r="V1073" s="285"/>
      <c r="W1073" s="285"/>
      <c r="X1073" s="285"/>
      <c r="Y1073" s="406"/>
      <c r="Z1073" s="419"/>
      <c r="AA1073" s="419"/>
      <c r="AB1073" s="419"/>
      <c r="AC1073" s="300"/>
    </row>
    <row r="1074" spans="1:29" ht="15" hidden="1" customHeight="1" outlineLevel="1">
      <c r="A1074" s="525">
        <v>38</v>
      </c>
      <c r="B1074" s="422" t="s">
        <v>129</v>
      </c>
      <c r="C1074" s="285" t="s">
        <v>582</v>
      </c>
      <c r="D1074" s="289"/>
      <c r="E1074" s="289"/>
      <c r="F1074" s="289"/>
      <c r="G1074" s="289"/>
      <c r="H1074" s="289"/>
      <c r="I1074" s="289"/>
      <c r="J1074" s="289"/>
      <c r="K1074" s="289"/>
      <c r="L1074" s="289"/>
      <c r="M1074" s="289"/>
      <c r="N1074" s="289">
        <v>12</v>
      </c>
      <c r="O1074" s="289"/>
      <c r="P1074" s="289"/>
      <c r="Q1074" s="289"/>
      <c r="R1074" s="289"/>
      <c r="S1074" s="289"/>
      <c r="T1074" s="289"/>
      <c r="U1074" s="289"/>
      <c r="V1074" s="289"/>
      <c r="W1074" s="289"/>
      <c r="X1074" s="289"/>
      <c r="Y1074" s="420"/>
      <c r="Z1074" s="409"/>
      <c r="AA1074" s="409"/>
      <c r="AB1074" s="409"/>
      <c r="AC1074" s="290">
        <f>SUM(Y1074:AB1074)</f>
        <v>0</v>
      </c>
    </row>
    <row r="1075" spans="1:29" ht="15" hidden="1" customHeight="1" outlineLevel="1">
      <c r="A1075" s="525"/>
      <c r="B1075" s="288" t="s">
        <v>344</v>
      </c>
      <c r="C1075" s="285" t="s">
        <v>575</v>
      </c>
      <c r="D1075" s="289"/>
      <c r="E1075" s="289"/>
      <c r="F1075" s="289"/>
      <c r="G1075" s="289"/>
      <c r="H1075" s="289"/>
      <c r="I1075" s="289"/>
      <c r="J1075" s="289"/>
      <c r="K1075" s="289"/>
      <c r="L1075" s="289"/>
      <c r="M1075" s="289"/>
      <c r="N1075" s="289">
        <f>N1074</f>
        <v>12</v>
      </c>
      <c r="O1075" s="289"/>
      <c r="P1075" s="289"/>
      <c r="Q1075" s="289"/>
      <c r="R1075" s="289"/>
      <c r="S1075" s="289"/>
      <c r="T1075" s="289"/>
      <c r="U1075" s="289"/>
      <c r="V1075" s="289"/>
      <c r="W1075" s="289"/>
      <c r="X1075" s="289"/>
      <c r="Y1075" s="405">
        <f>Y1074</f>
        <v>0</v>
      </c>
      <c r="Z1075" s="405">
        <f t="shared" ref="Z1075" si="603">Z1074</f>
        <v>0</v>
      </c>
      <c r="AA1075" s="405">
        <f t="shared" ref="AA1075" si="604">AA1074</f>
        <v>0</v>
      </c>
      <c r="AB1075" s="405">
        <f t="shared" ref="AB1075" si="605">AB1074</f>
        <v>0</v>
      </c>
      <c r="AC1075" s="300"/>
    </row>
    <row r="1076" spans="1:29" ht="15" hidden="1" customHeight="1" outlineLevel="1">
      <c r="A1076" s="525"/>
      <c r="B1076" s="422"/>
      <c r="C1076" s="285"/>
      <c r="D1076" s="285"/>
      <c r="E1076" s="285"/>
      <c r="F1076" s="285"/>
      <c r="G1076" s="285"/>
      <c r="H1076" s="285"/>
      <c r="I1076" s="285"/>
      <c r="J1076" s="285"/>
      <c r="K1076" s="285"/>
      <c r="L1076" s="285"/>
      <c r="M1076" s="285"/>
      <c r="N1076" s="285"/>
      <c r="O1076" s="285"/>
      <c r="P1076" s="285"/>
      <c r="Q1076" s="285"/>
      <c r="R1076" s="285"/>
      <c r="S1076" s="285"/>
      <c r="T1076" s="285"/>
      <c r="U1076" s="285"/>
      <c r="V1076" s="285"/>
      <c r="W1076" s="285"/>
      <c r="X1076" s="285"/>
      <c r="Y1076" s="406"/>
      <c r="Z1076" s="419"/>
      <c r="AA1076" s="419"/>
      <c r="AB1076" s="419"/>
      <c r="AC1076" s="300"/>
    </row>
    <row r="1077" spans="1:29" ht="15" hidden="1" customHeight="1" outlineLevel="1">
      <c r="A1077" s="525">
        <v>39</v>
      </c>
      <c r="B1077" s="422" t="s">
        <v>130</v>
      </c>
      <c r="C1077" s="285" t="s">
        <v>582</v>
      </c>
      <c r="D1077" s="289"/>
      <c r="E1077" s="289"/>
      <c r="F1077" s="289"/>
      <c r="G1077" s="289"/>
      <c r="H1077" s="289"/>
      <c r="I1077" s="289"/>
      <c r="J1077" s="289"/>
      <c r="K1077" s="289"/>
      <c r="L1077" s="289"/>
      <c r="M1077" s="289"/>
      <c r="N1077" s="289">
        <v>12</v>
      </c>
      <c r="O1077" s="289"/>
      <c r="P1077" s="289"/>
      <c r="Q1077" s="289"/>
      <c r="R1077" s="289"/>
      <c r="S1077" s="289"/>
      <c r="T1077" s="289"/>
      <c r="U1077" s="289"/>
      <c r="V1077" s="289"/>
      <c r="W1077" s="289"/>
      <c r="X1077" s="289"/>
      <c r="Y1077" s="420"/>
      <c r="Z1077" s="409"/>
      <c r="AA1077" s="409"/>
      <c r="AB1077" s="409"/>
      <c r="AC1077" s="290">
        <f>SUM(Y1077:AB1077)</f>
        <v>0</v>
      </c>
    </row>
    <row r="1078" spans="1:29" ht="15" hidden="1" customHeight="1" outlineLevel="1">
      <c r="A1078" s="525"/>
      <c r="B1078" s="288" t="s">
        <v>344</v>
      </c>
      <c r="C1078" s="285" t="s">
        <v>575</v>
      </c>
      <c r="D1078" s="289"/>
      <c r="E1078" s="289"/>
      <c r="F1078" s="289"/>
      <c r="G1078" s="289"/>
      <c r="H1078" s="289"/>
      <c r="I1078" s="289"/>
      <c r="J1078" s="289"/>
      <c r="K1078" s="289"/>
      <c r="L1078" s="289"/>
      <c r="M1078" s="289"/>
      <c r="N1078" s="289">
        <f>N1077</f>
        <v>12</v>
      </c>
      <c r="O1078" s="289"/>
      <c r="P1078" s="289"/>
      <c r="Q1078" s="289"/>
      <c r="R1078" s="289"/>
      <c r="S1078" s="289"/>
      <c r="T1078" s="289"/>
      <c r="U1078" s="289"/>
      <c r="V1078" s="289"/>
      <c r="W1078" s="289"/>
      <c r="X1078" s="289"/>
      <c r="Y1078" s="405">
        <f>Y1077</f>
        <v>0</v>
      </c>
      <c r="Z1078" s="405">
        <f t="shared" ref="Z1078" si="606">Z1077</f>
        <v>0</v>
      </c>
      <c r="AA1078" s="405">
        <f t="shared" ref="AA1078" si="607">AA1077</f>
        <v>0</v>
      </c>
      <c r="AB1078" s="405">
        <f t="shared" ref="AB1078" si="608">AB1077</f>
        <v>0</v>
      </c>
      <c r="AC1078" s="300"/>
    </row>
    <row r="1079" spans="1:29" ht="15" hidden="1" customHeight="1" outlineLevel="1">
      <c r="A1079" s="525"/>
      <c r="B1079" s="422"/>
      <c r="C1079" s="285"/>
      <c r="D1079" s="285"/>
      <c r="E1079" s="285"/>
      <c r="F1079" s="285"/>
      <c r="G1079" s="285"/>
      <c r="H1079" s="285"/>
      <c r="I1079" s="285"/>
      <c r="J1079" s="285"/>
      <c r="K1079" s="285"/>
      <c r="L1079" s="285"/>
      <c r="M1079" s="285"/>
      <c r="N1079" s="285"/>
      <c r="O1079" s="285"/>
      <c r="P1079" s="285"/>
      <c r="Q1079" s="285"/>
      <c r="R1079" s="285"/>
      <c r="S1079" s="285"/>
      <c r="T1079" s="285"/>
      <c r="U1079" s="285"/>
      <c r="V1079" s="285"/>
      <c r="W1079" s="285"/>
      <c r="X1079" s="285"/>
      <c r="Y1079" s="406"/>
      <c r="Z1079" s="419"/>
      <c r="AA1079" s="419"/>
      <c r="AB1079" s="419"/>
      <c r="AC1079" s="300"/>
    </row>
    <row r="1080" spans="1:29" ht="15" hidden="1" customHeight="1" outlineLevel="1">
      <c r="A1080" s="525">
        <v>40</v>
      </c>
      <c r="B1080" s="422" t="s">
        <v>131</v>
      </c>
      <c r="C1080" s="285" t="s">
        <v>582</v>
      </c>
      <c r="D1080" s="289"/>
      <c r="E1080" s="289"/>
      <c r="F1080" s="289"/>
      <c r="G1080" s="289"/>
      <c r="H1080" s="289"/>
      <c r="I1080" s="289"/>
      <c r="J1080" s="289"/>
      <c r="K1080" s="289"/>
      <c r="L1080" s="289"/>
      <c r="M1080" s="289"/>
      <c r="N1080" s="289">
        <v>12</v>
      </c>
      <c r="O1080" s="289"/>
      <c r="P1080" s="289"/>
      <c r="Q1080" s="289"/>
      <c r="R1080" s="289"/>
      <c r="S1080" s="289"/>
      <c r="T1080" s="289"/>
      <c r="U1080" s="289"/>
      <c r="V1080" s="289"/>
      <c r="W1080" s="289"/>
      <c r="X1080" s="289"/>
      <c r="Y1080" s="420"/>
      <c r="Z1080" s="409"/>
      <c r="AA1080" s="409"/>
      <c r="AB1080" s="409"/>
      <c r="AC1080" s="290">
        <f>SUM(Y1080:AB1080)</f>
        <v>0</v>
      </c>
    </row>
    <row r="1081" spans="1:29" ht="15" hidden="1" customHeight="1" outlineLevel="1">
      <c r="A1081" s="525"/>
      <c r="B1081" s="288" t="s">
        <v>344</v>
      </c>
      <c r="C1081" s="285" t="s">
        <v>575</v>
      </c>
      <c r="D1081" s="289"/>
      <c r="E1081" s="289"/>
      <c r="F1081" s="289"/>
      <c r="G1081" s="289"/>
      <c r="H1081" s="289"/>
      <c r="I1081" s="289"/>
      <c r="J1081" s="289"/>
      <c r="K1081" s="289"/>
      <c r="L1081" s="289"/>
      <c r="M1081" s="289"/>
      <c r="N1081" s="289">
        <f>N1080</f>
        <v>12</v>
      </c>
      <c r="O1081" s="289"/>
      <c r="P1081" s="289"/>
      <c r="Q1081" s="289"/>
      <c r="R1081" s="289"/>
      <c r="S1081" s="289"/>
      <c r="T1081" s="289"/>
      <c r="U1081" s="289"/>
      <c r="V1081" s="289"/>
      <c r="W1081" s="289"/>
      <c r="X1081" s="289"/>
      <c r="Y1081" s="405">
        <f>Y1080</f>
        <v>0</v>
      </c>
      <c r="Z1081" s="405">
        <f t="shared" ref="Z1081" si="609">Z1080</f>
        <v>0</v>
      </c>
      <c r="AA1081" s="405">
        <f t="shared" ref="AA1081" si="610">AA1080</f>
        <v>0</v>
      </c>
      <c r="AB1081" s="405">
        <f t="shared" ref="AB1081" si="611">AB1080</f>
        <v>0</v>
      </c>
      <c r="AC1081" s="300"/>
    </row>
    <row r="1082" spans="1:29" ht="15" hidden="1" customHeight="1" outlineLevel="1">
      <c r="A1082" s="525"/>
      <c r="B1082" s="422"/>
      <c r="C1082" s="285"/>
      <c r="D1082" s="285"/>
      <c r="E1082" s="285"/>
      <c r="F1082" s="285"/>
      <c r="G1082" s="285"/>
      <c r="H1082" s="285"/>
      <c r="I1082" s="285"/>
      <c r="J1082" s="285"/>
      <c r="K1082" s="285"/>
      <c r="L1082" s="285"/>
      <c r="M1082" s="285"/>
      <c r="N1082" s="285"/>
      <c r="O1082" s="285"/>
      <c r="P1082" s="285"/>
      <c r="Q1082" s="285"/>
      <c r="R1082" s="285"/>
      <c r="S1082" s="285"/>
      <c r="T1082" s="285"/>
      <c r="U1082" s="285"/>
      <c r="V1082" s="285"/>
      <c r="W1082" s="285"/>
      <c r="X1082" s="285"/>
      <c r="Y1082" s="406"/>
      <c r="Z1082" s="419"/>
      <c r="AA1082" s="419"/>
      <c r="AB1082" s="419"/>
      <c r="AC1082" s="300"/>
    </row>
    <row r="1083" spans="1:29" ht="28.5" hidden="1" customHeight="1" outlineLevel="1">
      <c r="A1083" s="525">
        <v>41</v>
      </c>
      <c r="B1083" s="422" t="s">
        <v>132</v>
      </c>
      <c r="C1083" s="285" t="s">
        <v>582</v>
      </c>
      <c r="D1083" s="289"/>
      <c r="E1083" s="289"/>
      <c r="F1083" s="289"/>
      <c r="G1083" s="289"/>
      <c r="H1083" s="289"/>
      <c r="I1083" s="289"/>
      <c r="J1083" s="289"/>
      <c r="K1083" s="289"/>
      <c r="L1083" s="289"/>
      <c r="M1083" s="289"/>
      <c r="N1083" s="289">
        <v>12</v>
      </c>
      <c r="O1083" s="289"/>
      <c r="P1083" s="289"/>
      <c r="Q1083" s="289"/>
      <c r="R1083" s="289"/>
      <c r="S1083" s="289"/>
      <c r="T1083" s="289"/>
      <c r="U1083" s="289"/>
      <c r="V1083" s="289"/>
      <c r="W1083" s="289"/>
      <c r="X1083" s="289"/>
      <c r="Y1083" s="420"/>
      <c r="Z1083" s="409"/>
      <c r="AA1083" s="409"/>
      <c r="AB1083" s="409"/>
      <c r="AC1083" s="290">
        <f>SUM(Y1083:AB1083)</f>
        <v>0</v>
      </c>
    </row>
    <row r="1084" spans="1:29" ht="15" hidden="1" customHeight="1" outlineLevel="1">
      <c r="A1084" s="525"/>
      <c r="B1084" s="288" t="s">
        <v>344</v>
      </c>
      <c r="C1084" s="285" t="s">
        <v>575</v>
      </c>
      <c r="D1084" s="289"/>
      <c r="E1084" s="289"/>
      <c r="F1084" s="289"/>
      <c r="G1084" s="289"/>
      <c r="H1084" s="289"/>
      <c r="I1084" s="289"/>
      <c r="J1084" s="289"/>
      <c r="K1084" s="289"/>
      <c r="L1084" s="289"/>
      <c r="M1084" s="289"/>
      <c r="N1084" s="289">
        <f>N1083</f>
        <v>12</v>
      </c>
      <c r="O1084" s="289"/>
      <c r="P1084" s="289"/>
      <c r="Q1084" s="289"/>
      <c r="R1084" s="289"/>
      <c r="S1084" s="289"/>
      <c r="T1084" s="289"/>
      <c r="U1084" s="289"/>
      <c r="V1084" s="289"/>
      <c r="W1084" s="289"/>
      <c r="X1084" s="289"/>
      <c r="Y1084" s="405">
        <f>Y1083</f>
        <v>0</v>
      </c>
      <c r="Z1084" s="405">
        <f t="shared" ref="Z1084" si="612">Z1083</f>
        <v>0</v>
      </c>
      <c r="AA1084" s="405">
        <f t="shared" ref="AA1084" si="613">AA1083</f>
        <v>0</v>
      </c>
      <c r="AB1084" s="405">
        <f t="shared" ref="AB1084" si="614">AB1083</f>
        <v>0</v>
      </c>
      <c r="AC1084" s="300"/>
    </row>
    <row r="1085" spans="1:29" ht="15" hidden="1" customHeight="1" outlineLevel="1">
      <c r="A1085" s="525"/>
      <c r="B1085" s="422"/>
      <c r="C1085" s="285"/>
      <c r="D1085" s="285"/>
      <c r="E1085" s="285"/>
      <c r="F1085" s="285"/>
      <c r="G1085" s="285"/>
      <c r="H1085" s="285"/>
      <c r="I1085" s="285"/>
      <c r="J1085" s="285"/>
      <c r="K1085" s="285"/>
      <c r="L1085" s="285"/>
      <c r="M1085" s="285"/>
      <c r="N1085" s="285"/>
      <c r="O1085" s="285"/>
      <c r="P1085" s="285"/>
      <c r="Q1085" s="285"/>
      <c r="R1085" s="285"/>
      <c r="S1085" s="285"/>
      <c r="T1085" s="285"/>
      <c r="U1085" s="285"/>
      <c r="V1085" s="285"/>
      <c r="W1085" s="285"/>
      <c r="X1085" s="285"/>
      <c r="Y1085" s="406"/>
      <c r="Z1085" s="419"/>
      <c r="AA1085" s="419"/>
      <c r="AB1085" s="419"/>
      <c r="AC1085" s="300"/>
    </row>
    <row r="1086" spans="1:29" ht="28.5" hidden="1" customHeight="1" outlineLevel="1">
      <c r="A1086" s="525">
        <v>42</v>
      </c>
      <c r="B1086" s="422" t="s">
        <v>133</v>
      </c>
      <c r="C1086" s="285" t="s">
        <v>582</v>
      </c>
      <c r="D1086" s="289"/>
      <c r="E1086" s="289"/>
      <c r="F1086" s="289"/>
      <c r="G1086" s="289"/>
      <c r="H1086" s="289"/>
      <c r="I1086" s="289"/>
      <c r="J1086" s="289"/>
      <c r="K1086" s="289"/>
      <c r="L1086" s="289"/>
      <c r="M1086" s="289"/>
      <c r="N1086" s="285"/>
      <c r="O1086" s="289"/>
      <c r="P1086" s="289"/>
      <c r="Q1086" s="289"/>
      <c r="R1086" s="289"/>
      <c r="S1086" s="289"/>
      <c r="T1086" s="289"/>
      <c r="U1086" s="289"/>
      <c r="V1086" s="289"/>
      <c r="W1086" s="289"/>
      <c r="X1086" s="289"/>
      <c r="Y1086" s="420"/>
      <c r="Z1086" s="409"/>
      <c r="AA1086" s="409"/>
      <c r="AB1086" s="409"/>
      <c r="AC1086" s="290">
        <f>SUM(Y1086:AB1086)</f>
        <v>0</v>
      </c>
    </row>
    <row r="1087" spans="1:29" ht="15" hidden="1" customHeight="1" outlineLevel="1">
      <c r="A1087" s="525"/>
      <c r="B1087" s="288" t="s">
        <v>344</v>
      </c>
      <c r="C1087" s="285" t="s">
        <v>575</v>
      </c>
      <c r="D1087" s="289"/>
      <c r="E1087" s="289"/>
      <c r="F1087" s="289"/>
      <c r="G1087" s="289"/>
      <c r="H1087" s="289"/>
      <c r="I1087" s="289"/>
      <c r="J1087" s="289"/>
      <c r="K1087" s="289"/>
      <c r="L1087" s="289"/>
      <c r="M1087" s="289"/>
      <c r="N1087" s="462"/>
      <c r="O1087" s="289"/>
      <c r="P1087" s="289"/>
      <c r="Q1087" s="289"/>
      <c r="R1087" s="289"/>
      <c r="S1087" s="289"/>
      <c r="T1087" s="289"/>
      <c r="U1087" s="289"/>
      <c r="V1087" s="289"/>
      <c r="W1087" s="289"/>
      <c r="X1087" s="289"/>
      <c r="Y1087" s="405">
        <f>Y1086</f>
        <v>0</v>
      </c>
      <c r="Z1087" s="405">
        <f t="shared" ref="Z1087" si="615">Z1086</f>
        <v>0</v>
      </c>
      <c r="AA1087" s="405">
        <f t="shared" ref="AA1087" si="616">AA1086</f>
        <v>0</v>
      </c>
      <c r="AB1087" s="405">
        <f t="shared" ref="AB1087" si="617">AB1086</f>
        <v>0</v>
      </c>
      <c r="AC1087" s="300"/>
    </row>
    <row r="1088" spans="1:29" ht="15" hidden="1" customHeight="1" outlineLevel="1">
      <c r="A1088" s="525"/>
      <c r="B1088" s="422"/>
      <c r="C1088" s="285"/>
      <c r="D1088" s="285"/>
      <c r="E1088" s="285"/>
      <c r="F1088" s="285"/>
      <c r="G1088" s="285"/>
      <c r="H1088" s="285"/>
      <c r="I1088" s="285"/>
      <c r="J1088" s="285"/>
      <c r="K1088" s="285"/>
      <c r="L1088" s="285"/>
      <c r="M1088" s="285"/>
      <c r="N1088" s="285"/>
      <c r="O1088" s="285"/>
      <c r="P1088" s="285"/>
      <c r="Q1088" s="285"/>
      <c r="R1088" s="285"/>
      <c r="S1088" s="285"/>
      <c r="T1088" s="285"/>
      <c r="U1088" s="285"/>
      <c r="V1088" s="285"/>
      <c r="W1088" s="285"/>
      <c r="X1088" s="285"/>
      <c r="Y1088" s="406"/>
      <c r="Z1088" s="419"/>
      <c r="AA1088" s="419"/>
      <c r="AB1088" s="419"/>
      <c r="AC1088" s="300"/>
    </row>
    <row r="1089" spans="1:29" ht="15" hidden="1" customHeight="1" outlineLevel="1">
      <c r="A1089" s="525">
        <v>43</v>
      </c>
      <c r="B1089" s="422" t="s">
        <v>134</v>
      </c>
      <c r="C1089" s="285" t="s">
        <v>582</v>
      </c>
      <c r="D1089" s="289"/>
      <c r="E1089" s="289"/>
      <c r="F1089" s="289"/>
      <c r="G1089" s="289"/>
      <c r="H1089" s="289"/>
      <c r="I1089" s="289"/>
      <c r="J1089" s="289"/>
      <c r="K1089" s="289"/>
      <c r="L1089" s="289"/>
      <c r="M1089" s="289"/>
      <c r="N1089" s="289">
        <v>12</v>
      </c>
      <c r="O1089" s="289"/>
      <c r="P1089" s="289"/>
      <c r="Q1089" s="289"/>
      <c r="R1089" s="289"/>
      <c r="S1089" s="289"/>
      <c r="T1089" s="289"/>
      <c r="U1089" s="289"/>
      <c r="V1089" s="289"/>
      <c r="W1089" s="289"/>
      <c r="X1089" s="289"/>
      <c r="Y1089" s="420"/>
      <c r="Z1089" s="409"/>
      <c r="AA1089" s="409"/>
      <c r="AB1089" s="409"/>
      <c r="AC1089" s="290">
        <f>SUM(Y1089:AB1089)</f>
        <v>0</v>
      </c>
    </row>
    <row r="1090" spans="1:29" ht="15" hidden="1" customHeight="1" outlineLevel="1">
      <c r="A1090" s="525"/>
      <c r="B1090" s="288" t="s">
        <v>344</v>
      </c>
      <c r="C1090" s="285" t="s">
        <v>575</v>
      </c>
      <c r="D1090" s="289"/>
      <c r="E1090" s="289"/>
      <c r="F1090" s="289"/>
      <c r="G1090" s="289"/>
      <c r="H1090" s="289"/>
      <c r="I1090" s="289"/>
      <c r="J1090" s="289"/>
      <c r="K1090" s="289"/>
      <c r="L1090" s="289"/>
      <c r="M1090" s="289"/>
      <c r="N1090" s="289">
        <f>N1089</f>
        <v>12</v>
      </c>
      <c r="O1090" s="289"/>
      <c r="P1090" s="289"/>
      <c r="Q1090" s="289"/>
      <c r="R1090" s="289"/>
      <c r="S1090" s="289"/>
      <c r="T1090" s="289"/>
      <c r="U1090" s="289"/>
      <c r="V1090" s="289"/>
      <c r="W1090" s="289"/>
      <c r="X1090" s="289"/>
      <c r="Y1090" s="405">
        <f>Y1089</f>
        <v>0</v>
      </c>
      <c r="Z1090" s="405">
        <f t="shared" ref="Z1090" si="618">Z1089</f>
        <v>0</v>
      </c>
      <c r="AA1090" s="405">
        <f t="shared" ref="AA1090" si="619">AA1089</f>
        <v>0</v>
      </c>
      <c r="AB1090" s="405">
        <f t="shared" ref="AB1090" si="620">AB1089</f>
        <v>0</v>
      </c>
      <c r="AC1090" s="300"/>
    </row>
    <row r="1091" spans="1:29" ht="15" hidden="1" customHeight="1" outlineLevel="1">
      <c r="A1091" s="525"/>
      <c r="B1091" s="422"/>
      <c r="C1091" s="285"/>
      <c r="D1091" s="285"/>
      <c r="E1091" s="285"/>
      <c r="F1091" s="285"/>
      <c r="G1091" s="285"/>
      <c r="H1091" s="285"/>
      <c r="I1091" s="285"/>
      <c r="J1091" s="285"/>
      <c r="K1091" s="285"/>
      <c r="L1091" s="285"/>
      <c r="M1091" s="285"/>
      <c r="N1091" s="285"/>
      <c r="O1091" s="285"/>
      <c r="P1091" s="285"/>
      <c r="Q1091" s="285"/>
      <c r="R1091" s="285"/>
      <c r="S1091" s="285"/>
      <c r="T1091" s="285"/>
      <c r="U1091" s="285"/>
      <c r="V1091" s="285"/>
      <c r="W1091" s="285"/>
      <c r="X1091" s="285"/>
      <c r="Y1091" s="406"/>
      <c r="Z1091" s="419"/>
      <c r="AA1091" s="419"/>
      <c r="AB1091" s="419"/>
      <c r="AC1091" s="300"/>
    </row>
    <row r="1092" spans="1:29" ht="28.5" hidden="1" customHeight="1" outlineLevel="1">
      <c r="A1092" s="525">
        <v>44</v>
      </c>
      <c r="B1092" s="422" t="s">
        <v>135</v>
      </c>
      <c r="C1092" s="285" t="s">
        <v>582</v>
      </c>
      <c r="D1092" s="289"/>
      <c r="E1092" s="289"/>
      <c r="F1092" s="289"/>
      <c r="G1092" s="289"/>
      <c r="H1092" s="289"/>
      <c r="I1092" s="289"/>
      <c r="J1092" s="289"/>
      <c r="K1092" s="289"/>
      <c r="L1092" s="289"/>
      <c r="M1092" s="289"/>
      <c r="N1092" s="289">
        <v>12</v>
      </c>
      <c r="O1092" s="289"/>
      <c r="P1092" s="289"/>
      <c r="Q1092" s="289"/>
      <c r="R1092" s="289"/>
      <c r="S1092" s="289"/>
      <c r="T1092" s="289"/>
      <c r="U1092" s="289"/>
      <c r="V1092" s="289"/>
      <c r="W1092" s="289"/>
      <c r="X1092" s="289"/>
      <c r="Y1092" s="420"/>
      <c r="Z1092" s="409"/>
      <c r="AA1092" s="409"/>
      <c r="AB1092" s="409"/>
      <c r="AC1092" s="290">
        <f>SUM(Y1092:AB1092)</f>
        <v>0</v>
      </c>
    </row>
    <row r="1093" spans="1:29" ht="15" hidden="1" customHeight="1" outlineLevel="1">
      <c r="A1093" s="525"/>
      <c r="B1093" s="288" t="s">
        <v>344</v>
      </c>
      <c r="C1093" s="285" t="s">
        <v>575</v>
      </c>
      <c r="D1093" s="289"/>
      <c r="E1093" s="289"/>
      <c r="F1093" s="289"/>
      <c r="G1093" s="289"/>
      <c r="H1093" s="289"/>
      <c r="I1093" s="289"/>
      <c r="J1093" s="289"/>
      <c r="K1093" s="289"/>
      <c r="L1093" s="289"/>
      <c r="M1093" s="289"/>
      <c r="N1093" s="289">
        <f>N1092</f>
        <v>12</v>
      </c>
      <c r="O1093" s="289"/>
      <c r="P1093" s="289"/>
      <c r="Q1093" s="289"/>
      <c r="R1093" s="289"/>
      <c r="S1093" s="289"/>
      <c r="T1093" s="289"/>
      <c r="U1093" s="289"/>
      <c r="V1093" s="289"/>
      <c r="W1093" s="289"/>
      <c r="X1093" s="289"/>
      <c r="Y1093" s="405">
        <f>Y1092</f>
        <v>0</v>
      </c>
      <c r="Z1093" s="405">
        <f t="shared" ref="Z1093" si="621">Z1092</f>
        <v>0</v>
      </c>
      <c r="AA1093" s="405">
        <f t="shared" ref="AA1093" si="622">AA1092</f>
        <v>0</v>
      </c>
      <c r="AB1093" s="405">
        <f t="shared" ref="AB1093" si="623">AB1092</f>
        <v>0</v>
      </c>
      <c r="AC1093" s="300"/>
    </row>
    <row r="1094" spans="1:29" ht="15" hidden="1" customHeight="1" outlineLevel="1">
      <c r="A1094" s="525"/>
      <c r="B1094" s="422"/>
      <c r="C1094" s="285"/>
      <c r="D1094" s="285"/>
      <c r="E1094" s="285"/>
      <c r="F1094" s="285"/>
      <c r="G1094" s="285"/>
      <c r="H1094" s="285"/>
      <c r="I1094" s="285"/>
      <c r="J1094" s="285"/>
      <c r="K1094" s="285"/>
      <c r="L1094" s="285"/>
      <c r="M1094" s="285"/>
      <c r="N1094" s="285"/>
      <c r="O1094" s="285"/>
      <c r="P1094" s="285"/>
      <c r="Q1094" s="285"/>
      <c r="R1094" s="285"/>
      <c r="S1094" s="285"/>
      <c r="T1094" s="285"/>
      <c r="U1094" s="285"/>
      <c r="V1094" s="285"/>
      <c r="W1094" s="285"/>
      <c r="X1094" s="285"/>
      <c r="Y1094" s="406"/>
      <c r="Z1094" s="419"/>
      <c r="AA1094" s="419"/>
      <c r="AB1094" s="419"/>
      <c r="AC1094" s="300"/>
    </row>
    <row r="1095" spans="1:29" ht="32.5" hidden="1" customHeight="1" outlineLevel="1">
      <c r="A1095" s="525">
        <v>45</v>
      </c>
      <c r="B1095" s="422" t="s">
        <v>136</v>
      </c>
      <c r="C1095" s="285" t="s">
        <v>582</v>
      </c>
      <c r="D1095" s="289"/>
      <c r="E1095" s="289"/>
      <c r="F1095" s="289"/>
      <c r="G1095" s="289"/>
      <c r="H1095" s="289"/>
      <c r="I1095" s="289"/>
      <c r="J1095" s="289"/>
      <c r="K1095" s="289"/>
      <c r="L1095" s="289"/>
      <c r="M1095" s="289"/>
      <c r="N1095" s="289">
        <v>12</v>
      </c>
      <c r="O1095" s="289"/>
      <c r="P1095" s="289"/>
      <c r="Q1095" s="289"/>
      <c r="R1095" s="289"/>
      <c r="S1095" s="289"/>
      <c r="T1095" s="289"/>
      <c r="U1095" s="289"/>
      <c r="V1095" s="289"/>
      <c r="W1095" s="289"/>
      <c r="X1095" s="289"/>
      <c r="Y1095" s="420"/>
      <c r="Z1095" s="409"/>
      <c r="AA1095" s="409"/>
      <c r="AB1095" s="409"/>
      <c r="AC1095" s="290">
        <f>SUM(Y1095:AB1095)</f>
        <v>0</v>
      </c>
    </row>
    <row r="1096" spans="1:29" ht="15" hidden="1" customHeight="1" outlineLevel="1">
      <c r="A1096" s="525"/>
      <c r="B1096" s="288" t="s">
        <v>344</v>
      </c>
      <c r="C1096" s="285" t="s">
        <v>575</v>
      </c>
      <c r="D1096" s="289"/>
      <c r="E1096" s="289"/>
      <c r="F1096" s="289"/>
      <c r="G1096" s="289"/>
      <c r="H1096" s="289"/>
      <c r="I1096" s="289"/>
      <c r="J1096" s="289"/>
      <c r="K1096" s="289"/>
      <c r="L1096" s="289"/>
      <c r="M1096" s="289"/>
      <c r="N1096" s="289">
        <f>N1095</f>
        <v>12</v>
      </c>
      <c r="O1096" s="289"/>
      <c r="P1096" s="289"/>
      <c r="Q1096" s="289"/>
      <c r="R1096" s="289"/>
      <c r="S1096" s="289"/>
      <c r="T1096" s="289"/>
      <c r="U1096" s="289"/>
      <c r="V1096" s="289"/>
      <c r="W1096" s="289"/>
      <c r="X1096" s="289"/>
      <c r="Y1096" s="405">
        <f>Y1095</f>
        <v>0</v>
      </c>
      <c r="Z1096" s="405">
        <f t="shared" ref="Z1096" si="624">Z1095</f>
        <v>0</v>
      </c>
      <c r="AA1096" s="405">
        <f t="shared" ref="AA1096" si="625">AA1095</f>
        <v>0</v>
      </c>
      <c r="AB1096" s="405">
        <f t="shared" ref="AB1096" si="626">AB1095</f>
        <v>0</v>
      </c>
      <c r="AC1096" s="300"/>
    </row>
    <row r="1097" spans="1:29" ht="15" hidden="1" customHeight="1" outlineLevel="1">
      <c r="A1097" s="525"/>
      <c r="B1097" s="422"/>
      <c r="C1097" s="285"/>
      <c r="D1097" s="285"/>
      <c r="E1097" s="285"/>
      <c r="F1097" s="285"/>
      <c r="G1097" s="285"/>
      <c r="H1097" s="285"/>
      <c r="I1097" s="285"/>
      <c r="J1097" s="285"/>
      <c r="K1097" s="285"/>
      <c r="L1097" s="285"/>
      <c r="M1097" s="285"/>
      <c r="N1097" s="285"/>
      <c r="O1097" s="285"/>
      <c r="P1097" s="285"/>
      <c r="Q1097" s="285"/>
      <c r="R1097" s="285"/>
      <c r="S1097" s="285"/>
      <c r="T1097" s="285"/>
      <c r="U1097" s="285"/>
      <c r="V1097" s="285"/>
      <c r="W1097" s="285"/>
      <c r="X1097" s="285"/>
      <c r="Y1097" s="406"/>
      <c r="Z1097" s="419"/>
      <c r="AA1097" s="419"/>
      <c r="AB1097" s="419"/>
      <c r="AC1097" s="300"/>
    </row>
    <row r="1098" spans="1:29" ht="32" hidden="1" customHeight="1" outlineLevel="1">
      <c r="A1098" s="525">
        <v>46</v>
      </c>
      <c r="B1098" s="422" t="s">
        <v>137</v>
      </c>
      <c r="C1098" s="285" t="s">
        <v>582</v>
      </c>
      <c r="D1098" s="289"/>
      <c r="E1098" s="289"/>
      <c r="F1098" s="289"/>
      <c r="G1098" s="289"/>
      <c r="H1098" s="289"/>
      <c r="I1098" s="289"/>
      <c r="J1098" s="289"/>
      <c r="K1098" s="289"/>
      <c r="L1098" s="289"/>
      <c r="M1098" s="289"/>
      <c r="N1098" s="289">
        <v>12</v>
      </c>
      <c r="O1098" s="289"/>
      <c r="P1098" s="289"/>
      <c r="Q1098" s="289"/>
      <c r="R1098" s="289"/>
      <c r="S1098" s="289"/>
      <c r="T1098" s="289"/>
      <c r="U1098" s="289"/>
      <c r="V1098" s="289"/>
      <c r="W1098" s="289"/>
      <c r="X1098" s="289"/>
      <c r="Y1098" s="420"/>
      <c r="Z1098" s="409"/>
      <c r="AA1098" s="409"/>
      <c r="AB1098" s="409"/>
      <c r="AC1098" s="290">
        <f>SUM(Y1098:AB1098)</f>
        <v>0</v>
      </c>
    </row>
    <row r="1099" spans="1:29" ht="15" hidden="1" customHeight="1" outlineLevel="1">
      <c r="A1099" s="525"/>
      <c r="B1099" s="288" t="s">
        <v>344</v>
      </c>
      <c r="C1099" s="285" t="s">
        <v>575</v>
      </c>
      <c r="D1099" s="289"/>
      <c r="E1099" s="289"/>
      <c r="F1099" s="289"/>
      <c r="G1099" s="289"/>
      <c r="H1099" s="289"/>
      <c r="I1099" s="289"/>
      <c r="J1099" s="289"/>
      <c r="K1099" s="289"/>
      <c r="L1099" s="289"/>
      <c r="M1099" s="289"/>
      <c r="N1099" s="289">
        <f>N1098</f>
        <v>12</v>
      </c>
      <c r="O1099" s="289"/>
      <c r="P1099" s="289"/>
      <c r="Q1099" s="289"/>
      <c r="R1099" s="289"/>
      <c r="S1099" s="289"/>
      <c r="T1099" s="289"/>
      <c r="U1099" s="289"/>
      <c r="V1099" s="289"/>
      <c r="W1099" s="289"/>
      <c r="X1099" s="289"/>
      <c r="Y1099" s="405">
        <f>Y1098</f>
        <v>0</v>
      </c>
      <c r="Z1099" s="405">
        <f t="shared" ref="Z1099" si="627">Z1098</f>
        <v>0</v>
      </c>
      <c r="AA1099" s="405">
        <f t="shared" ref="AA1099" si="628">AA1098</f>
        <v>0</v>
      </c>
      <c r="AB1099" s="405">
        <f t="shared" ref="AB1099" si="629">AB1098</f>
        <v>0</v>
      </c>
      <c r="AC1099" s="300"/>
    </row>
    <row r="1100" spans="1:29" ht="15" hidden="1" customHeight="1" outlineLevel="1">
      <c r="A1100" s="525"/>
      <c r="B1100" s="422"/>
      <c r="C1100" s="285"/>
      <c r="D1100" s="285"/>
      <c r="E1100" s="285"/>
      <c r="F1100" s="285"/>
      <c r="G1100" s="285"/>
      <c r="H1100" s="285"/>
      <c r="I1100" s="285"/>
      <c r="J1100" s="285"/>
      <c r="K1100" s="285"/>
      <c r="L1100" s="285"/>
      <c r="M1100" s="285"/>
      <c r="N1100" s="285"/>
      <c r="O1100" s="285"/>
      <c r="P1100" s="285"/>
      <c r="Q1100" s="285"/>
      <c r="R1100" s="285"/>
      <c r="S1100" s="285"/>
      <c r="T1100" s="285"/>
      <c r="U1100" s="285"/>
      <c r="V1100" s="285"/>
      <c r="W1100" s="285"/>
      <c r="X1100" s="285"/>
      <c r="Y1100" s="406"/>
      <c r="Z1100" s="419"/>
      <c r="AA1100" s="419"/>
      <c r="AB1100" s="419"/>
      <c r="AC1100" s="300"/>
    </row>
    <row r="1101" spans="1:29" ht="35.5" hidden="1" customHeight="1" outlineLevel="1">
      <c r="A1101" s="525">
        <v>47</v>
      </c>
      <c r="B1101" s="422" t="s">
        <v>138</v>
      </c>
      <c r="C1101" s="285" t="s">
        <v>582</v>
      </c>
      <c r="D1101" s="289"/>
      <c r="E1101" s="289"/>
      <c r="F1101" s="289"/>
      <c r="G1101" s="289"/>
      <c r="H1101" s="289"/>
      <c r="I1101" s="289"/>
      <c r="J1101" s="289"/>
      <c r="K1101" s="289"/>
      <c r="L1101" s="289"/>
      <c r="M1101" s="289"/>
      <c r="N1101" s="289">
        <v>12</v>
      </c>
      <c r="O1101" s="289"/>
      <c r="P1101" s="289"/>
      <c r="Q1101" s="289"/>
      <c r="R1101" s="289"/>
      <c r="S1101" s="289"/>
      <c r="T1101" s="289"/>
      <c r="U1101" s="289"/>
      <c r="V1101" s="289"/>
      <c r="W1101" s="289"/>
      <c r="X1101" s="289"/>
      <c r="Y1101" s="420"/>
      <c r="Z1101" s="409"/>
      <c r="AA1101" s="409"/>
      <c r="AB1101" s="409"/>
      <c r="AC1101" s="290">
        <f>SUM(Y1101:AB1101)</f>
        <v>0</v>
      </c>
    </row>
    <row r="1102" spans="1:29" ht="15" hidden="1" customHeight="1" outlineLevel="1">
      <c r="A1102" s="525"/>
      <c r="B1102" s="288" t="s">
        <v>344</v>
      </c>
      <c r="C1102" s="285" t="s">
        <v>575</v>
      </c>
      <c r="D1102" s="289"/>
      <c r="E1102" s="289"/>
      <c r="F1102" s="289"/>
      <c r="G1102" s="289"/>
      <c r="H1102" s="289"/>
      <c r="I1102" s="289"/>
      <c r="J1102" s="289"/>
      <c r="K1102" s="289"/>
      <c r="L1102" s="289"/>
      <c r="M1102" s="289"/>
      <c r="N1102" s="289">
        <f>N1101</f>
        <v>12</v>
      </c>
      <c r="O1102" s="289"/>
      <c r="P1102" s="289"/>
      <c r="Q1102" s="289"/>
      <c r="R1102" s="289"/>
      <c r="S1102" s="289"/>
      <c r="T1102" s="289"/>
      <c r="U1102" s="289"/>
      <c r="V1102" s="289"/>
      <c r="W1102" s="289"/>
      <c r="X1102" s="289"/>
      <c r="Y1102" s="405">
        <f>Y1101</f>
        <v>0</v>
      </c>
      <c r="Z1102" s="405">
        <f t="shared" ref="Z1102" si="630">Z1101</f>
        <v>0</v>
      </c>
      <c r="AA1102" s="405">
        <f t="shared" ref="AA1102" si="631">AA1101</f>
        <v>0</v>
      </c>
      <c r="AB1102" s="405">
        <f t="shared" ref="AB1102" si="632">AB1101</f>
        <v>0</v>
      </c>
      <c r="AC1102" s="300"/>
    </row>
    <row r="1103" spans="1:29" ht="15" hidden="1" customHeight="1" outlineLevel="1">
      <c r="A1103" s="525"/>
      <c r="B1103" s="422"/>
      <c r="C1103" s="285"/>
      <c r="D1103" s="285"/>
      <c r="E1103" s="285"/>
      <c r="F1103" s="285"/>
      <c r="G1103" s="285"/>
      <c r="H1103" s="285"/>
      <c r="I1103" s="285"/>
      <c r="J1103" s="285"/>
      <c r="K1103" s="285"/>
      <c r="L1103" s="285"/>
      <c r="M1103" s="285"/>
      <c r="N1103" s="285"/>
      <c r="O1103" s="285"/>
      <c r="P1103" s="285"/>
      <c r="Q1103" s="285"/>
      <c r="R1103" s="285"/>
      <c r="S1103" s="285"/>
      <c r="T1103" s="285"/>
      <c r="U1103" s="285"/>
      <c r="V1103" s="285"/>
      <c r="W1103" s="285"/>
      <c r="X1103" s="285"/>
      <c r="Y1103" s="406"/>
      <c r="Z1103" s="419"/>
      <c r="AA1103" s="419"/>
      <c r="AB1103" s="419"/>
      <c r="AC1103" s="300"/>
    </row>
    <row r="1104" spans="1:29" ht="39.75" hidden="1" customHeight="1" outlineLevel="1">
      <c r="A1104" s="525">
        <v>48</v>
      </c>
      <c r="B1104" s="422" t="s">
        <v>139</v>
      </c>
      <c r="C1104" s="285" t="s">
        <v>582</v>
      </c>
      <c r="D1104" s="289"/>
      <c r="E1104" s="289"/>
      <c r="F1104" s="289"/>
      <c r="G1104" s="289"/>
      <c r="H1104" s="289"/>
      <c r="I1104" s="289"/>
      <c r="J1104" s="289"/>
      <c r="K1104" s="289"/>
      <c r="L1104" s="289"/>
      <c r="M1104" s="289"/>
      <c r="N1104" s="289">
        <v>12</v>
      </c>
      <c r="O1104" s="289"/>
      <c r="P1104" s="289"/>
      <c r="Q1104" s="289"/>
      <c r="R1104" s="289"/>
      <c r="S1104" s="289"/>
      <c r="T1104" s="289"/>
      <c r="U1104" s="289"/>
      <c r="V1104" s="289"/>
      <c r="W1104" s="289"/>
      <c r="X1104" s="289"/>
      <c r="Y1104" s="420"/>
      <c r="Z1104" s="409"/>
      <c r="AA1104" s="409"/>
      <c r="AB1104" s="409"/>
      <c r="AC1104" s="290">
        <f>SUM(Y1104:AB1104)</f>
        <v>0</v>
      </c>
    </row>
    <row r="1105" spans="1:29" ht="15" hidden="1" customHeight="1" outlineLevel="1">
      <c r="A1105" s="525"/>
      <c r="B1105" s="288" t="s">
        <v>344</v>
      </c>
      <c r="C1105" s="285" t="s">
        <v>575</v>
      </c>
      <c r="D1105" s="289"/>
      <c r="E1105" s="289"/>
      <c r="F1105" s="289"/>
      <c r="G1105" s="289"/>
      <c r="H1105" s="289"/>
      <c r="I1105" s="289"/>
      <c r="J1105" s="289"/>
      <c r="K1105" s="289"/>
      <c r="L1105" s="289"/>
      <c r="M1105" s="289"/>
      <c r="N1105" s="289">
        <f>N1104</f>
        <v>12</v>
      </c>
      <c r="O1105" s="289"/>
      <c r="P1105" s="289"/>
      <c r="Q1105" s="289"/>
      <c r="R1105" s="289"/>
      <c r="S1105" s="289"/>
      <c r="T1105" s="289"/>
      <c r="U1105" s="289"/>
      <c r="V1105" s="289"/>
      <c r="W1105" s="289"/>
      <c r="X1105" s="289"/>
      <c r="Y1105" s="405">
        <f>Y1104</f>
        <v>0</v>
      </c>
      <c r="Z1105" s="405">
        <f t="shared" ref="Z1105" si="633">Z1104</f>
        <v>0</v>
      </c>
      <c r="AA1105" s="405">
        <f t="shared" ref="AA1105" si="634">AA1104</f>
        <v>0</v>
      </c>
      <c r="AB1105" s="405">
        <f t="shared" ref="AB1105" si="635">AB1104</f>
        <v>0</v>
      </c>
      <c r="AC1105" s="300"/>
    </row>
    <row r="1106" spans="1:29" ht="15" hidden="1" customHeight="1" outlineLevel="1">
      <c r="A1106" s="525"/>
      <c r="B1106" s="422"/>
      <c r="C1106" s="285"/>
      <c r="D1106" s="285"/>
      <c r="E1106" s="285"/>
      <c r="F1106" s="285"/>
      <c r="G1106" s="285"/>
      <c r="H1106" s="285"/>
      <c r="I1106" s="285"/>
      <c r="J1106" s="285"/>
      <c r="K1106" s="285"/>
      <c r="L1106" s="285"/>
      <c r="M1106" s="285"/>
      <c r="N1106" s="285"/>
      <c r="O1106" s="285"/>
      <c r="P1106" s="285"/>
      <c r="Q1106" s="285"/>
      <c r="R1106" s="285"/>
      <c r="S1106" s="285"/>
      <c r="T1106" s="285"/>
      <c r="U1106" s="285"/>
      <c r="V1106" s="285"/>
      <c r="W1106" s="285"/>
      <c r="X1106" s="285"/>
      <c r="Y1106" s="406"/>
      <c r="Z1106" s="419"/>
      <c r="AA1106" s="419"/>
      <c r="AB1106" s="419"/>
      <c r="AC1106" s="300"/>
    </row>
    <row r="1107" spans="1:29" ht="33" hidden="1" customHeight="1" outlineLevel="1">
      <c r="A1107" s="525">
        <v>49</v>
      </c>
      <c r="B1107" s="422" t="s">
        <v>140</v>
      </c>
      <c r="C1107" s="285" t="s">
        <v>582</v>
      </c>
      <c r="D1107" s="289"/>
      <c r="E1107" s="289"/>
      <c r="F1107" s="289"/>
      <c r="G1107" s="289"/>
      <c r="H1107" s="289"/>
      <c r="I1107" s="289"/>
      <c r="J1107" s="289"/>
      <c r="K1107" s="289"/>
      <c r="L1107" s="289"/>
      <c r="M1107" s="289"/>
      <c r="N1107" s="289">
        <v>12</v>
      </c>
      <c r="O1107" s="289"/>
      <c r="P1107" s="289"/>
      <c r="Q1107" s="289"/>
      <c r="R1107" s="289"/>
      <c r="S1107" s="289"/>
      <c r="T1107" s="289"/>
      <c r="U1107" s="289"/>
      <c r="V1107" s="289"/>
      <c r="W1107" s="289"/>
      <c r="X1107" s="289"/>
      <c r="Y1107" s="420"/>
      <c r="Z1107" s="409"/>
      <c r="AA1107" s="409"/>
      <c r="AB1107" s="409"/>
      <c r="AC1107" s="290">
        <f>SUM(Y1107:AB1107)</f>
        <v>0</v>
      </c>
    </row>
    <row r="1108" spans="1:29" ht="15" hidden="1" customHeight="1" outlineLevel="1">
      <c r="A1108" s="525"/>
      <c r="B1108" s="288" t="s">
        <v>344</v>
      </c>
      <c r="C1108" s="285" t="s">
        <v>575</v>
      </c>
      <c r="D1108" s="289"/>
      <c r="E1108" s="289"/>
      <c r="F1108" s="289"/>
      <c r="G1108" s="289"/>
      <c r="H1108" s="289"/>
      <c r="I1108" s="289"/>
      <c r="J1108" s="289"/>
      <c r="K1108" s="289"/>
      <c r="L1108" s="289"/>
      <c r="M1108" s="289"/>
      <c r="N1108" s="289">
        <f>N1107</f>
        <v>12</v>
      </c>
      <c r="O1108" s="289"/>
      <c r="P1108" s="289"/>
      <c r="Q1108" s="289"/>
      <c r="R1108" s="289"/>
      <c r="S1108" s="289"/>
      <c r="T1108" s="289"/>
      <c r="U1108" s="289"/>
      <c r="V1108" s="289"/>
      <c r="W1108" s="289"/>
      <c r="X1108" s="289"/>
      <c r="Y1108" s="405">
        <f>Y1107</f>
        <v>0</v>
      </c>
      <c r="Z1108" s="405">
        <f t="shared" ref="Z1108" si="636">Z1107</f>
        <v>0</v>
      </c>
      <c r="AA1108" s="405">
        <f t="shared" ref="AA1108" si="637">AA1107</f>
        <v>0</v>
      </c>
      <c r="AB1108" s="405">
        <f t="shared" ref="AB1108" si="638">AB1107</f>
        <v>0</v>
      </c>
      <c r="AC1108" s="300"/>
    </row>
    <row r="1109" spans="1:29" ht="15" hidden="1" customHeight="1" outlineLevel="1">
      <c r="A1109" s="525"/>
      <c r="B1109" s="288"/>
      <c r="C1109" s="299"/>
      <c r="D1109" s="285"/>
      <c r="E1109" s="285"/>
      <c r="F1109" s="285"/>
      <c r="G1109" s="285"/>
      <c r="H1109" s="285"/>
      <c r="I1109" s="285"/>
      <c r="J1109" s="285"/>
      <c r="K1109" s="285"/>
      <c r="L1109" s="285"/>
      <c r="M1109" s="285"/>
      <c r="N1109" s="285"/>
      <c r="O1109" s="285"/>
      <c r="P1109" s="285"/>
      <c r="Q1109" s="285"/>
      <c r="R1109" s="285"/>
      <c r="S1109" s="285"/>
      <c r="T1109" s="285"/>
      <c r="U1109" s="285"/>
      <c r="V1109" s="285"/>
      <c r="W1109" s="285"/>
      <c r="X1109" s="285"/>
      <c r="Y1109" s="295"/>
      <c r="Z1109" s="295"/>
      <c r="AA1109" s="295"/>
      <c r="AB1109" s="295"/>
      <c r="AC1109" s="300"/>
    </row>
    <row r="1110" spans="1:29" ht="15.5" collapsed="1">
      <c r="B1110" s="321" t="s">
        <v>345</v>
      </c>
      <c r="C1110" s="323"/>
      <c r="D1110" s="323">
        <f>SUM(D953:D1108)</f>
        <v>0</v>
      </c>
      <c r="E1110" s="323"/>
      <c r="F1110" s="323"/>
      <c r="G1110" s="323"/>
      <c r="H1110" s="323"/>
      <c r="I1110" s="323"/>
      <c r="J1110" s="323"/>
      <c r="K1110" s="323"/>
      <c r="L1110" s="323"/>
      <c r="M1110" s="323"/>
      <c r="N1110" s="323"/>
      <c r="O1110" s="323">
        <f>SUM(O953:O1108)</f>
        <v>0</v>
      </c>
      <c r="P1110" s="323"/>
      <c r="Q1110" s="323"/>
      <c r="R1110" s="323"/>
      <c r="S1110" s="323"/>
      <c r="T1110" s="323"/>
      <c r="U1110" s="323"/>
      <c r="V1110" s="323"/>
      <c r="W1110" s="323"/>
      <c r="X1110" s="323"/>
      <c r="Y1110" s="323">
        <f>IF(Y951="kWh",SUMPRODUCT(D953:D1108,Y953:Y1108))</f>
        <v>0</v>
      </c>
      <c r="Z1110" s="323">
        <f>IF(Z951="kWh",SUMPRODUCT(D953:D1108,Z953:Z1108))</f>
        <v>0</v>
      </c>
      <c r="AA1110" s="323">
        <f>IF(AA951="kw",SUMPRODUCT(N953:N1108,O953:O1108,AA953:AA1108),SUMPRODUCT(D953:D1108,AA953:AA1108))</f>
        <v>0</v>
      </c>
      <c r="AB1110" s="323">
        <f>IF(AB951="kw",SUMPRODUCT(N953:N1108,O953:O1108,AB953:AB1108),SUMPRODUCT(D953:D1108,AB953:AB1108))</f>
        <v>0</v>
      </c>
      <c r="AC1110" s="324"/>
    </row>
    <row r="1111" spans="1:29" ht="15.5">
      <c r="B1111" s="385" t="s">
        <v>346</v>
      </c>
      <c r="C1111" s="386"/>
      <c r="D1111" s="386"/>
      <c r="E1111" s="386"/>
      <c r="F1111" s="386"/>
      <c r="G1111" s="386"/>
      <c r="H1111" s="386"/>
      <c r="I1111" s="386"/>
      <c r="J1111" s="386"/>
      <c r="K1111" s="386"/>
      <c r="L1111" s="386"/>
      <c r="M1111" s="386"/>
      <c r="N1111" s="386"/>
      <c r="O1111" s="386"/>
      <c r="P1111" s="386"/>
      <c r="Q1111" s="386"/>
      <c r="R1111" s="386"/>
      <c r="S1111" s="386"/>
      <c r="T1111" s="386"/>
      <c r="U1111" s="386"/>
      <c r="V1111" s="386"/>
      <c r="W1111" s="386"/>
      <c r="X1111" s="386"/>
      <c r="Y1111" s="386">
        <f>HLOOKUP(Y767,'2. LRAMVA Threshold'!$B$42:$L$53,12,FALSE)</f>
        <v>0</v>
      </c>
      <c r="Z1111" s="386">
        <f>HLOOKUP(Z767,'2. LRAMVA Threshold'!$B$42:$L$53,12,FALSE)</f>
        <v>0</v>
      </c>
      <c r="AA1111" s="386">
        <f>HLOOKUP(AA767,'2. LRAMVA Threshold'!$B$42:$L$53,12,FALSE)</f>
        <v>0</v>
      </c>
      <c r="AB1111" s="386">
        <f>HLOOKUP(AB767,'2. LRAMVA Threshold'!$B$42:$L$53,12,FALSE)</f>
        <v>0</v>
      </c>
      <c r="AC1111" s="436"/>
    </row>
    <row r="1112" spans="1:29" ht="15.5">
      <c r="B1112" s="388"/>
      <c r="C1112" s="426"/>
      <c r="D1112" s="427"/>
      <c r="E1112" s="427"/>
      <c r="F1112" s="427"/>
      <c r="G1112" s="427"/>
      <c r="H1112" s="427"/>
      <c r="I1112" s="427"/>
      <c r="J1112" s="427"/>
      <c r="K1112" s="427"/>
      <c r="L1112" s="427"/>
      <c r="M1112" s="427"/>
      <c r="N1112" s="427"/>
      <c r="O1112" s="428"/>
      <c r="P1112" s="427"/>
      <c r="Q1112" s="427"/>
      <c r="R1112" s="427"/>
      <c r="S1112" s="429"/>
      <c r="T1112" s="429"/>
      <c r="U1112" s="429"/>
      <c r="V1112" s="429"/>
      <c r="W1112" s="427"/>
      <c r="X1112" s="427"/>
      <c r="Y1112" s="430"/>
      <c r="Z1112" s="430"/>
      <c r="AA1112" s="430"/>
      <c r="AB1112" s="430"/>
      <c r="AC1112" s="394"/>
    </row>
    <row r="1113" spans="1:29" ht="15.5">
      <c r="B1113" s="318" t="s">
        <v>347</v>
      </c>
      <c r="C1113" s="332"/>
      <c r="D1113" s="332"/>
      <c r="E1113" s="370"/>
      <c r="F1113" s="370"/>
      <c r="G1113" s="370"/>
      <c r="H1113" s="370"/>
      <c r="I1113" s="370"/>
      <c r="J1113" s="370"/>
      <c r="K1113" s="370"/>
      <c r="L1113" s="370"/>
      <c r="M1113" s="370"/>
      <c r="N1113" s="370"/>
      <c r="O1113" s="285"/>
      <c r="P1113" s="334"/>
      <c r="Q1113" s="334"/>
      <c r="R1113" s="334"/>
      <c r="S1113" s="333"/>
      <c r="T1113" s="333"/>
      <c r="U1113" s="333"/>
      <c r="V1113" s="333"/>
      <c r="W1113" s="334"/>
      <c r="X1113" s="334"/>
      <c r="Y1113" s="335">
        <f>HLOOKUP(Y$35,'3.  Distribution Rates'!$C$122:$P$133,12,FALSE)</f>
        <v>0</v>
      </c>
      <c r="Z1113" s="335">
        <f>HLOOKUP(Z$35,'3.  Distribution Rates'!$C$122:$P$133,12,FALSE)</f>
        <v>1.7299999999999999E-2</v>
      </c>
      <c r="AA1113" s="335">
        <f>HLOOKUP(AA$35,'3.  Distribution Rates'!$C$122:$P$133,12,FALSE)</f>
        <v>3.5895000000000001</v>
      </c>
      <c r="AB1113" s="335">
        <f>HLOOKUP(AB$35,'3.  Distribution Rates'!$C$122:$P$133,12,FALSE)</f>
        <v>3.8429000000000002</v>
      </c>
      <c r="AC1113" s="438"/>
    </row>
    <row r="1114" spans="1:29" ht="15.5">
      <c r="B1114" s="318" t="s">
        <v>351</v>
      </c>
      <c r="C1114" s="339"/>
      <c r="D1114" s="303"/>
      <c r="E1114" s="273"/>
      <c r="F1114" s="273"/>
      <c r="G1114" s="273"/>
      <c r="H1114" s="273"/>
      <c r="I1114" s="273"/>
      <c r="J1114" s="273"/>
      <c r="K1114" s="273"/>
      <c r="L1114" s="273"/>
      <c r="M1114" s="273"/>
      <c r="N1114" s="273"/>
      <c r="O1114" s="285"/>
      <c r="P1114" s="273"/>
      <c r="Q1114" s="273"/>
      <c r="R1114" s="273"/>
      <c r="S1114" s="303"/>
      <c r="T1114" s="303"/>
      <c r="U1114" s="303"/>
      <c r="V1114" s="303"/>
      <c r="W1114" s="273"/>
      <c r="X1114" s="273"/>
      <c r="Y1114" s="372">
        <f>'4.  2011-2014 LRAM'!Y143*Y1113</f>
        <v>0</v>
      </c>
      <c r="Z1114" s="372">
        <f>'4.  2011-2014 LRAM'!Z143*Z1113</f>
        <v>0</v>
      </c>
      <c r="AA1114" s="372">
        <f>'4.  2011-2014 LRAM'!AA143*AA1113</f>
        <v>0</v>
      </c>
      <c r="AB1114" s="372">
        <f>'4.  2011-2014 LRAM'!AB143*AB1113</f>
        <v>0</v>
      </c>
      <c r="AC1114" s="617">
        <f t="shared" ref="AC1114:AC1123" si="639">SUM(Y1114:AB1114)</f>
        <v>0</v>
      </c>
    </row>
    <row r="1115" spans="1:29" ht="15.5">
      <c r="B1115" s="318" t="s">
        <v>352</v>
      </c>
      <c r="C1115" s="339"/>
      <c r="D1115" s="303"/>
      <c r="E1115" s="273"/>
      <c r="F1115" s="273"/>
      <c r="G1115" s="273"/>
      <c r="H1115" s="273"/>
      <c r="I1115" s="273"/>
      <c r="J1115" s="273"/>
      <c r="K1115" s="273"/>
      <c r="L1115" s="273"/>
      <c r="M1115" s="273"/>
      <c r="N1115" s="273"/>
      <c r="O1115" s="285"/>
      <c r="P1115" s="273"/>
      <c r="Q1115" s="273"/>
      <c r="R1115" s="273"/>
      <c r="S1115" s="303"/>
      <c r="T1115" s="303"/>
      <c r="U1115" s="303"/>
      <c r="V1115" s="303"/>
      <c r="W1115" s="273"/>
      <c r="X1115" s="273"/>
      <c r="Y1115" s="372">
        <f>'4.  2011-2014 LRAM'!Y272*Y1113</f>
        <v>0</v>
      </c>
      <c r="Z1115" s="372">
        <f>'4.  2011-2014 LRAM'!Z272*Z1113</f>
        <v>0</v>
      </c>
      <c r="AA1115" s="372">
        <f>'4.  2011-2014 LRAM'!AA272*AA1113</f>
        <v>0</v>
      </c>
      <c r="AB1115" s="372">
        <f>'4.  2011-2014 LRAM'!AB272*AB1113</f>
        <v>0</v>
      </c>
      <c r="AC1115" s="617">
        <f t="shared" si="639"/>
        <v>0</v>
      </c>
    </row>
    <row r="1116" spans="1:29" ht="15.5">
      <c r="B1116" s="318" t="s">
        <v>353</v>
      </c>
      <c r="C1116" s="339"/>
      <c r="D1116" s="303"/>
      <c r="E1116" s="273"/>
      <c r="F1116" s="273"/>
      <c r="G1116" s="273"/>
      <c r="H1116" s="273"/>
      <c r="I1116" s="273"/>
      <c r="J1116" s="273"/>
      <c r="K1116" s="273"/>
      <c r="L1116" s="273"/>
      <c r="M1116" s="273"/>
      <c r="N1116" s="273"/>
      <c r="O1116" s="285"/>
      <c r="P1116" s="273"/>
      <c r="Q1116" s="273"/>
      <c r="R1116" s="273"/>
      <c r="S1116" s="303"/>
      <c r="T1116" s="303"/>
      <c r="U1116" s="303"/>
      <c r="V1116" s="303"/>
      <c r="W1116" s="273"/>
      <c r="X1116" s="273"/>
      <c r="Y1116" s="372">
        <f>'4.  2011-2014 LRAM'!Y401*Y1113</f>
        <v>0</v>
      </c>
      <c r="Z1116" s="372">
        <f>'4.  2011-2014 LRAM'!Z401*Z1113</f>
        <v>0</v>
      </c>
      <c r="AA1116" s="372">
        <f>'4.  2011-2014 LRAM'!AA401*AA1113</f>
        <v>0</v>
      </c>
      <c r="AB1116" s="372">
        <f>'4.  2011-2014 LRAM'!AB401*AB1113</f>
        <v>0</v>
      </c>
      <c r="AC1116" s="617">
        <f t="shared" si="639"/>
        <v>0</v>
      </c>
    </row>
    <row r="1117" spans="1:29" ht="15.5">
      <c r="B1117" s="318" t="s">
        <v>354</v>
      </c>
      <c r="C1117" s="339"/>
      <c r="D1117" s="303"/>
      <c r="E1117" s="273"/>
      <c r="F1117" s="273"/>
      <c r="G1117" s="273"/>
      <c r="H1117" s="273"/>
      <c r="I1117" s="273"/>
      <c r="J1117" s="273"/>
      <c r="K1117" s="273"/>
      <c r="L1117" s="273"/>
      <c r="M1117" s="273"/>
      <c r="N1117" s="273"/>
      <c r="O1117" s="285"/>
      <c r="P1117" s="273"/>
      <c r="Q1117" s="273"/>
      <c r="R1117" s="273"/>
      <c r="S1117" s="303"/>
      <c r="T1117" s="303"/>
      <c r="U1117" s="303"/>
      <c r="V1117" s="303"/>
      <c r="W1117" s="273"/>
      <c r="X1117" s="273"/>
      <c r="Y1117" s="372">
        <f>'4.  2011-2014 LRAM'!Y531*Y1113</f>
        <v>0</v>
      </c>
      <c r="Z1117" s="372">
        <f>'4.  2011-2014 LRAM'!Z531*Z1113</f>
        <v>0</v>
      </c>
      <c r="AA1117" s="372">
        <f>'4.  2011-2014 LRAM'!AA531*AA1113</f>
        <v>0</v>
      </c>
      <c r="AB1117" s="372">
        <f>'4.  2011-2014 LRAM'!AB531*AB1113</f>
        <v>0</v>
      </c>
      <c r="AC1117" s="617">
        <f t="shared" si="639"/>
        <v>0</v>
      </c>
    </row>
    <row r="1118" spans="1:29" ht="15.5">
      <c r="B1118" s="318" t="s">
        <v>355</v>
      </c>
      <c r="C1118" s="339"/>
      <c r="D1118" s="303"/>
      <c r="E1118" s="273"/>
      <c r="F1118" s="273"/>
      <c r="G1118" s="273"/>
      <c r="H1118" s="273"/>
      <c r="I1118" s="273"/>
      <c r="J1118" s="273"/>
      <c r="K1118" s="273"/>
      <c r="L1118" s="273"/>
      <c r="M1118" s="273"/>
      <c r="N1118" s="273"/>
      <c r="O1118" s="285"/>
      <c r="P1118" s="273"/>
      <c r="Q1118" s="273"/>
      <c r="R1118" s="273"/>
      <c r="S1118" s="303"/>
      <c r="T1118" s="303"/>
      <c r="U1118" s="303"/>
      <c r="V1118" s="303"/>
      <c r="W1118" s="273"/>
      <c r="X1118" s="273"/>
      <c r="Y1118" s="372">
        <f t="shared" ref="Y1118:AB1118" si="640">Y212*Y1113</f>
        <v>0</v>
      </c>
      <c r="Z1118" s="372">
        <f t="shared" si="640"/>
        <v>0</v>
      </c>
      <c r="AA1118" s="372">
        <f t="shared" si="640"/>
        <v>0</v>
      </c>
      <c r="AB1118" s="372">
        <f t="shared" si="640"/>
        <v>0</v>
      </c>
      <c r="AC1118" s="617">
        <f t="shared" si="639"/>
        <v>0</v>
      </c>
    </row>
    <row r="1119" spans="1:29" ht="15.5">
      <c r="B1119" s="318" t="s">
        <v>356</v>
      </c>
      <c r="C1119" s="339"/>
      <c r="D1119" s="303"/>
      <c r="E1119" s="273"/>
      <c r="F1119" s="273"/>
      <c r="G1119" s="273"/>
      <c r="H1119" s="273"/>
      <c r="I1119" s="273"/>
      <c r="J1119" s="273"/>
      <c r="K1119" s="273"/>
      <c r="L1119" s="273"/>
      <c r="M1119" s="273"/>
      <c r="N1119" s="273"/>
      <c r="O1119" s="285"/>
      <c r="P1119" s="273"/>
      <c r="Q1119" s="273"/>
      <c r="R1119" s="273"/>
      <c r="S1119" s="303"/>
      <c r="T1119" s="303"/>
      <c r="U1119" s="303"/>
      <c r="V1119" s="303"/>
      <c r="W1119" s="273"/>
      <c r="X1119" s="273"/>
      <c r="Y1119" s="372">
        <f t="shared" ref="Y1119:AB1119" si="641">Y395*Y1113</f>
        <v>0</v>
      </c>
      <c r="Z1119" s="372">
        <f t="shared" si="641"/>
        <v>0</v>
      </c>
      <c r="AA1119" s="372">
        <f t="shared" si="641"/>
        <v>0</v>
      </c>
      <c r="AB1119" s="372">
        <f t="shared" si="641"/>
        <v>0</v>
      </c>
      <c r="AC1119" s="617">
        <f t="shared" si="639"/>
        <v>0</v>
      </c>
    </row>
    <row r="1120" spans="1:29" ht="15.5">
      <c r="B1120" s="318" t="s">
        <v>357</v>
      </c>
      <c r="C1120" s="339"/>
      <c r="D1120" s="303"/>
      <c r="E1120" s="273"/>
      <c r="F1120" s="273"/>
      <c r="G1120" s="273"/>
      <c r="H1120" s="273"/>
      <c r="I1120" s="273"/>
      <c r="J1120" s="273"/>
      <c r="K1120" s="273"/>
      <c r="L1120" s="273"/>
      <c r="M1120" s="273"/>
      <c r="N1120" s="273"/>
      <c r="O1120" s="285"/>
      <c r="P1120" s="273"/>
      <c r="Q1120" s="273"/>
      <c r="R1120" s="273"/>
      <c r="S1120" s="303"/>
      <c r="T1120" s="303"/>
      <c r="U1120" s="303"/>
      <c r="V1120" s="303"/>
      <c r="W1120" s="273"/>
      <c r="X1120" s="273"/>
      <c r="Y1120" s="372">
        <f t="shared" ref="Y1120:AB1120" si="642">Y578*Y1113</f>
        <v>0</v>
      </c>
      <c r="Z1120" s="372">
        <f t="shared" si="642"/>
        <v>0</v>
      </c>
      <c r="AA1120" s="372">
        <f t="shared" si="642"/>
        <v>0</v>
      </c>
      <c r="AB1120" s="372">
        <f t="shared" si="642"/>
        <v>0</v>
      </c>
      <c r="AC1120" s="617">
        <f t="shared" si="639"/>
        <v>0</v>
      </c>
    </row>
    <row r="1121" spans="2:29" ht="15.5">
      <c r="B1121" s="318" t="s">
        <v>358</v>
      </c>
      <c r="C1121" s="339"/>
      <c r="D1121" s="303"/>
      <c r="E1121" s="273"/>
      <c r="F1121" s="273"/>
      <c r="G1121" s="273"/>
      <c r="H1121" s="273"/>
      <c r="I1121" s="273"/>
      <c r="J1121" s="273"/>
      <c r="K1121" s="273"/>
      <c r="L1121" s="273"/>
      <c r="M1121" s="273"/>
      <c r="N1121" s="273"/>
      <c r="O1121" s="285"/>
      <c r="P1121" s="273"/>
      <c r="Q1121" s="273"/>
      <c r="R1121" s="273"/>
      <c r="S1121" s="303"/>
      <c r="T1121" s="303"/>
      <c r="U1121" s="303"/>
      <c r="V1121" s="303"/>
      <c r="W1121" s="273"/>
      <c r="X1121" s="273"/>
      <c r="Y1121" s="372">
        <f t="shared" ref="Y1121:AB1121" si="643">Y761*Y1113</f>
        <v>0</v>
      </c>
      <c r="Z1121" s="372">
        <f t="shared" si="643"/>
        <v>0</v>
      </c>
      <c r="AA1121" s="372">
        <f t="shared" si="643"/>
        <v>0</v>
      </c>
      <c r="AB1121" s="372">
        <f t="shared" si="643"/>
        <v>0</v>
      </c>
      <c r="AC1121" s="617">
        <f t="shared" si="639"/>
        <v>0</v>
      </c>
    </row>
    <row r="1122" spans="2:29" ht="15.5">
      <c r="B1122" s="318" t="s">
        <v>359</v>
      </c>
      <c r="C1122" s="339"/>
      <c r="D1122" s="303"/>
      <c r="E1122" s="273"/>
      <c r="F1122" s="273"/>
      <c r="G1122" s="273"/>
      <c r="H1122" s="273"/>
      <c r="I1122" s="273"/>
      <c r="J1122" s="273"/>
      <c r="K1122" s="273"/>
      <c r="L1122" s="273"/>
      <c r="M1122" s="273"/>
      <c r="N1122" s="273"/>
      <c r="O1122" s="285"/>
      <c r="P1122" s="273"/>
      <c r="Q1122" s="273"/>
      <c r="R1122" s="273"/>
      <c r="S1122" s="303"/>
      <c r="T1122" s="303"/>
      <c r="U1122" s="303"/>
      <c r="V1122" s="303"/>
      <c r="W1122" s="273"/>
      <c r="X1122" s="273"/>
      <c r="Y1122" s="372">
        <f t="shared" ref="Y1122:AB1122" si="644">Y944*Y1113</f>
        <v>0</v>
      </c>
      <c r="Z1122" s="372">
        <f t="shared" si="644"/>
        <v>0</v>
      </c>
      <c r="AA1122" s="372">
        <f t="shared" si="644"/>
        <v>0</v>
      </c>
      <c r="AB1122" s="372">
        <f t="shared" si="644"/>
        <v>0</v>
      </c>
      <c r="AC1122" s="617">
        <f t="shared" si="639"/>
        <v>0</v>
      </c>
    </row>
    <row r="1123" spans="2:29" ht="15.5">
      <c r="B1123" s="318" t="s">
        <v>360</v>
      </c>
      <c r="C1123" s="339"/>
      <c r="D1123" s="303"/>
      <c r="E1123" s="273"/>
      <c r="F1123" s="273"/>
      <c r="G1123" s="273"/>
      <c r="H1123" s="273"/>
      <c r="I1123" s="273"/>
      <c r="J1123" s="273"/>
      <c r="K1123" s="273"/>
      <c r="L1123" s="273"/>
      <c r="M1123" s="273"/>
      <c r="N1123" s="273"/>
      <c r="O1123" s="285"/>
      <c r="P1123" s="273"/>
      <c r="Q1123" s="273"/>
      <c r="R1123" s="273"/>
      <c r="S1123" s="303"/>
      <c r="T1123" s="303"/>
      <c r="U1123" s="303"/>
      <c r="V1123" s="303"/>
      <c r="W1123" s="273"/>
      <c r="X1123" s="273"/>
      <c r="Y1123" s="372">
        <f>Y1110*Y1113</f>
        <v>0</v>
      </c>
      <c r="Z1123" s="372">
        <f>Z1110*Z1113</f>
        <v>0</v>
      </c>
      <c r="AA1123" s="372">
        <f t="shared" ref="AA1123:AB1123" si="645">AA1110*AA1113</f>
        <v>0</v>
      </c>
      <c r="AB1123" s="372">
        <f t="shared" si="645"/>
        <v>0</v>
      </c>
      <c r="AC1123" s="617">
        <f t="shared" si="639"/>
        <v>0</v>
      </c>
    </row>
    <row r="1124" spans="2:29" ht="15.5">
      <c r="B1124" s="343" t="s">
        <v>350</v>
      </c>
      <c r="C1124" s="339"/>
      <c r="D1124" s="330"/>
      <c r="E1124" s="328"/>
      <c r="F1124" s="328"/>
      <c r="G1124" s="328"/>
      <c r="H1124" s="328"/>
      <c r="I1124" s="328"/>
      <c r="J1124" s="328"/>
      <c r="K1124" s="328"/>
      <c r="L1124" s="328"/>
      <c r="M1124" s="328"/>
      <c r="N1124" s="328"/>
      <c r="O1124" s="294"/>
      <c r="P1124" s="328"/>
      <c r="Q1124" s="328"/>
      <c r="R1124" s="328"/>
      <c r="S1124" s="330"/>
      <c r="T1124" s="330"/>
      <c r="U1124" s="330"/>
      <c r="V1124" s="330"/>
      <c r="W1124" s="328"/>
      <c r="X1124" s="328"/>
      <c r="Y1124" s="340">
        <f>SUM(Y1114:Y1123)</f>
        <v>0</v>
      </c>
      <c r="Z1124" s="340">
        <f t="shared" ref="Z1124:AB1124" si="646">SUM(Z1114:Z1123)</f>
        <v>0</v>
      </c>
      <c r="AA1124" s="340">
        <f t="shared" si="646"/>
        <v>0</v>
      </c>
      <c r="AB1124" s="340">
        <f t="shared" si="646"/>
        <v>0</v>
      </c>
      <c r="AC1124" s="401">
        <f>SUM(AC1114:AC1123)</f>
        <v>0</v>
      </c>
    </row>
    <row r="1125" spans="2:29" ht="15.5">
      <c r="B1125" s="343" t="s">
        <v>349</v>
      </c>
      <c r="C1125" s="339"/>
      <c r="D1125" s="344"/>
      <c r="E1125" s="328"/>
      <c r="F1125" s="328"/>
      <c r="G1125" s="328"/>
      <c r="H1125" s="328"/>
      <c r="I1125" s="328"/>
      <c r="J1125" s="328"/>
      <c r="K1125" s="328"/>
      <c r="L1125" s="328"/>
      <c r="M1125" s="328"/>
      <c r="N1125" s="328"/>
      <c r="O1125" s="294"/>
      <c r="P1125" s="328"/>
      <c r="Q1125" s="328"/>
      <c r="R1125" s="328"/>
      <c r="S1125" s="330"/>
      <c r="T1125" s="330"/>
      <c r="U1125" s="330"/>
      <c r="V1125" s="330"/>
      <c r="W1125" s="328"/>
      <c r="X1125" s="328"/>
      <c r="Y1125" s="341">
        <f>Y1111*Y1113</f>
        <v>0</v>
      </c>
      <c r="Z1125" s="341">
        <f t="shared" ref="Z1125:AB1125" si="647">Z1111*Z1113</f>
        <v>0</v>
      </c>
      <c r="AA1125" s="341">
        <f>AA1111*AA1113</f>
        <v>0</v>
      </c>
      <c r="AB1125" s="341">
        <f t="shared" si="647"/>
        <v>0</v>
      </c>
      <c r="AC1125" s="401">
        <f>SUM(Y1125:AB1125)</f>
        <v>0</v>
      </c>
    </row>
    <row r="1126" spans="2:29" ht="15.5">
      <c r="B1126" s="343" t="s">
        <v>348</v>
      </c>
      <c r="C1126" s="339"/>
      <c r="D1126" s="344"/>
      <c r="E1126" s="328"/>
      <c r="F1126" s="328"/>
      <c r="G1126" s="328"/>
      <c r="H1126" s="328"/>
      <c r="I1126" s="328"/>
      <c r="J1126" s="328"/>
      <c r="K1126" s="328"/>
      <c r="L1126" s="328"/>
      <c r="M1126" s="328"/>
      <c r="N1126" s="328"/>
      <c r="O1126" s="294"/>
      <c r="P1126" s="328"/>
      <c r="Q1126" s="328"/>
      <c r="R1126" s="328"/>
      <c r="S1126" s="344"/>
      <c r="T1126" s="344"/>
      <c r="U1126" s="344"/>
      <c r="V1126" s="344"/>
      <c r="W1126" s="328"/>
      <c r="X1126" s="328"/>
      <c r="Y1126" s="345"/>
      <c r="Z1126" s="345"/>
      <c r="AA1126" s="345"/>
      <c r="AB1126" s="345"/>
      <c r="AC1126" s="401">
        <f>AC1124-AC1125</f>
        <v>0</v>
      </c>
    </row>
    <row r="1127" spans="2:29" ht="15.5">
      <c r="B1127" s="375"/>
      <c r="C1127" s="439"/>
      <c r="D1127" s="439"/>
      <c r="E1127" s="440"/>
      <c r="F1127" s="440"/>
      <c r="G1127" s="440"/>
      <c r="H1127" s="440"/>
      <c r="I1127" s="440"/>
      <c r="J1127" s="440"/>
      <c r="K1127" s="440"/>
      <c r="L1127" s="440"/>
      <c r="M1127" s="440"/>
      <c r="N1127" s="440"/>
      <c r="O1127" s="441"/>
      <c r="P1127" s="440"/>
      <c r="Q1127" s="440"/>
      <c r="R1127" s="440"/>
      <c r="S1127" s="439"/>
      <c r="T1127" s="442"/>
      <c r="U1127" s="439"/>
      <c r="V1127" s="439"/>
      <c r="W1127" s="440"/>
      <c r="X1127" s="440"/>
      <c r="Y1127" s="443"/>
      <c r="Z1127" s="443"/>
      <c r="AA1127" s="443"/>
      <c r="AB1127" s="443"/>
      <c r="AC1127" s="380"/>
    </row>
    <row r="1128" spans="2:29" ht="19.5" customHeight="1">
      <c r="B1128" s="362" t="s">
        <v>579</v>
      </c>
      <c r="C1128" s="381"/>
      <c r="D1128" s="382"/>
      <c r="E1128" s="382"/>
      <c r="F1128" s="382"/>
      <c r="G1128" s="382"/>
      <c r="H1128" s="382"/>
      <c r="I1128" s="382"/>
      <c r="J1128" s="382"/>
      <c r="K1128" s="382"/>
      <c r="L1128" s="382"/>
      <c r="M1128" s="382"/>
      <c r="N1128" s="382"/>
      <c r="O1128" s="382"/>
      <c r="P1128" s="382"/>
      <c r="Q1128" s="382"/>
      <c r="R1128" s="382"/>
      <c r="S1128" s="365"/>
      <c r="T1128" s="366"/>
      <c r="U1128" s="382"/>
      <c r="V1128" s="382"/>
      <c r="W1128" s="382"/>
      <c r="X1128" s="382"/>
      <c r="Y1128" s="403"/>
      <c r="Z1128" s="403"/>
      <c r="AA1128" s="403"/>
      <c r="AB1128" s="403"/>
      <c r="AC1128" s="383"/>
    </row>
    <row r="1130" spans="2:29">
      <c r="B1130" s="580" t="s">
        <v>524</v>
      </c>
    </row>
  </sheetData>
  <sheetProtection formatCells="0" formatColumns="0" formatRows="0" insertColumns="0" insertRows="0" insertHyperlinks="0" deleteColumns="0" deleteRows="0" sort="0" autoFilter="0" pivotTables="0"/>
  <mergeCells count="45">
    <mergeCell ref="Y949:AC949"/>
    <mergeCell ref="P583:X583"/>
    <mergeCell ref="B766:B767"/>
    <mergeCell ref="C766:C767"/>
    <mergeCell ref="E766:M766"/>
    <mergeCell ref="N766:N767"/>
    <mergeCell ref="P766:X766"/>
    <mergeCell ref="Y766:AC766"/>
    <mergeCell ref="Y583:AC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C400"/>
    <mergeCell ref="Y217:AC217"/>
    <mergeCell ref="N34:N35"/>
    <mergeCell ref="P34:X34"/>
    <mergeCell ref="Y34:AC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W238"/>
  <sheetViews>
    <sheetView zoomScale="90" zoomScaleNormal="90" workbookViewId="0">
      <selection activeCell="K48" sqref="K48"/>
    </sheetView>
  </sheetViews>
  <sheetFormatPr defaultColWidth="9.08984375" defaultRowHeight="14.5"/>
  <cols>
    <col min="1" max="1" width="4.54296875" style="12" customWidth="1"/>
    <col min="2" max="2" width="19.54296875" style="11" customWidth="1"/>
    <col min="3" max="3" width="30.90625" style="12" customWidth="1"/>
    <col min="4" max="4" width="5" style="12" customWidth="1"/>
    <col min="5" max="5" width="14.36328125" style="12" customWidth="1"/>
    <col min="6" max="6" width="15.08984375" style="12" customWidth="1"/>
    <col min="7" max="7" width="11.453125" style="12" customWidth="1"/>
    <col min="8" max="8" width="13" style="18" customWidth="1"/>
    <col min="9" max="10" width="14" style="12" customWidth="1"/>
    <col min="11" max="11" width="18" style="12" customWidth="1"/>
    <col min="12" max="12" width="19.08984375" style="12" customWidth="1"/>
    <col min="13" max="13" width="16.90625" style="12" customWidth="1"/>
    <col min="14" max="14" width="16" style="12" customWidth="1"/>
    <col min="15" max="15" width="14.54296875" style="12" customWidth="1"/>
    <col min="16" max="16" width="14.6328125" style="12" customWidth="1"/>
    <col min="17" max="17" width="14" style="12" customWidth="1"/>
    <col min="18" max="18" width="13.453125" style="12" customWidth="1"/>
    <col min="19" max="19" width="4.08984375" style="12" customWidth="1"/>
    <col min="20" max="16384" width="9.08984375" style="12"/>
  </cols>
  <sheetData>
    <row r="1" spans="1:23" ht="153" customHeight="1">
      <c r="E1" s="1"/>
      <c r="G1" s="1"/>
      <c r="I1" s="1"/>
      <c r="J1" s="1"/>
      <c r="K1" s="1"/>
      <c r="L1" s="1"/>
      <c r="M1" s="1"/>
      <c r="N1" s="1"/>
      <c r="O1" s="1"/>
      <c r="R1" s="1"/>
      <c r="S1" s="1"/>
      <c r="T1" s="1"/>
      <c r="U1" s="1"/>
      <c r="V1" s="1"/>
    </row>
    <row r="3" spans="1:23" ht="14.25" customHeight="1" thickBot="1">
      <c r="B3" s="23"/>
      <c r="C3" s="56"/>
      <c r="D3" s="56"/>
      <c r="E3" s="57"/>
      <c r="F3" s="57"/>
      <c r="G3" s="57"/>
      <c r="H3" s="57"/>
      <c r="I3" s="57"/>
      <c r="J3" s="57"/>
      <c r="K3" s="57"/>
      <c r="L3" s="57"/>
      <c r="M3" s="57"/>
      <c r="N3" s="57"/>
      <c r="O3" s="57"/>
      <c r="P3" s="57"/>
      <c r="Q3" s="57"/>
      <c r="R3" s="57"/>
      <c r="U3" s="2"/>
    </row>
    <row r="4" spans="1:23" s="9" customFormat="1" ht="30" customHeight="1" thickBot="1">
      <c r="B4" s="116" t="s">
        <v>169</v>
      </c>
      <c r="C4" s="123" t="s">
        <v>173</v>
      </c>
      <c r="D4" s="17"/>
      <c r="E4" s="17"/>
      <c r="F4" s="17"/>
      <c r="G4" s="174"/>
      <c r="H4" s="175"/>
      <c r="I4" s="176"/>
      <c r="J4" s="176"/>
      <c r="K4" s="176"/>
      <c r="L4" s="176"/>
      <c r="M4" s="176"/>
      <c r="N4" s="174"/>
      <c r="O4" s="174"/>
      <c r="P4" s="174"/>
      <c r="Q4" s="174"/>
      <c r="R4" s="177"/>
    </row>
    <row r="5" spans="1:23" s="9" customFormat="1" ht="25.5" customHeight="1" thickBot="1">
      <c r="B5" s="48"/>
      <c r="C5" s="126" t="s">
        <v>170</v>
      </c>
      <c r="D5" s="174"/>
      <c r="E5" s="174"/>
      <c r="F5" s="17"/>
      <c r="G5" s="174"/>
      <c r="H5" s="175"/>
      <c r="I5" s="176"/>
      <c r="J5" s="176"/>
      <c r="K5" s="176"/>
      <c r="L5" s="176"/>
      <c r="M5" s="176"/>
      <c r="N5" s="174"/>
      <c r="O5" s="174"/>
      <c r="P5" s="174"/>
      <c r="Q5" s="174"/>
      <c r="R5" s="17"/>
    </row>
    <row r="6" spans="1:23" s="9" customFormat="1" ht="31.5" customHeight="1" thickBot="1">
      <c r="B6" s="88"/>
      <c r="C6" s="600" t="s">
        <v>549</v>
      </c>
      <c r="D6" s="174"/>
      <c r="E6" s="174"/>
      <c r="F6" s="17"/>
      <c r="G6" s="174"/>
      <c r="H6" s="175"/>
      <c r="I6" s="176"/>
      <c r="J6" s="176"/>
      <c r="K6" s="176"/>
      <c r="L6" s="176"/>
      <c r="M6" s="176"/>
      <c r="N6" s="174"/>
      <c r="O6" s="174"/>
      <c r="P6" s="174"/>
      <c r="Q6" s="174"/>
      <c r="R6" s="17"/>
    </row>
    <row r="7" spans="1:23" s="9" customFormat="1" ht="25.25" customHeight="1">
      <c r="B7" s="88"/>
      <c r="C7" s="174"/>
      <c r="D7" s="174"/>
      <c r="E7" s="174"/>
      <c r="F7" s="17"/>
      <c r="G7" s="174"/>
      <c r="H7" s="175"/>
      <c r="I7" s="176"/>
      <c r="J7" s="176"/>
      <c r="K7" s="176"/>
      <c r="L7" s="176"/>
      <c r="M7" s="176"/>
      <c r="N7" s="174"/>
      <c r="O7" s="174"/>
      <c r="P7" s="174"/>
      <c r="Q7" s="174"/>
      <c r="R7" s="17"/>
    </row>
    <row r="8" spans="1:23" s="9" customFormat="1" ht="36" customHeight="1">
      <c r="A8" s="26"/>
      <c r="B8" s="113" t="s">
        <v>503</v>
      </c>
      <c r="C8" s="860" t="s">
        <v>656</v>
      </c>
      <c r="D8" s="860"/>
      <c r="E8" s="860"/>
      <c r="F8" s="860"/>
      <c r="G8" s="860"/>
      <c r="H8" s="860"/>
      <c r="I8" s="860"/>
      <c r="J8" s="860"/>
      <c r="K8" s="860"/>
      <c r="L8" s="860"/>
      <c r="M8" s="860"/>
      <c r="N8" s="860"/>
      <c r="O8" s="860"/>
      <c r="P8" s="860"/>
      <c r="Q8" s="860"/>
      <c r="R8" s="104"/>
    </row>
    <row r="9" spans="1:23" s="9" customFormat="1" ht="47" customHeight="1">
      <c r="B9" s="55"/>
      <c r="C9" s="818" t="s">
        <v>667</v>
      </c>
      <c r="D9" s="818"/>
      <c r="E9" s="818"/>
      <c r="F9" s="818"/>
      <c r="G9" s="818"/>
      <c r="H9" s="818"/>
      <c r="I9" s="818"/>
      <c r="J9" s="818"/>
      <c r="K9" s="818"/>
      <c r="L9" s="818"/>
      <c r="M9" s="818"/>
      <c r="N9" s="818"/>
      <c r="O9" s="818"/>
      <c r="P9" s="818"/>
      <c r="Q9" s="818"/>
      <c r="R9" s="104"/>
    </row>
    <row r="10" spans="1:23" s="9" customFormat="1" ht="38" customHeight="1">
      <c r="B10" s="88"/>
      <c r="C10" s="839" t="s">
        <v>668</v>
      </c>
      <c r="D10" s="818"/>
      <c r="E10" s="818"/>
      <c r="F10" s="818"/>
      <c r="G10" s="818"/>
      <c r="H10" s="818"/>
      <c r="I10" s="818"/>
      <c r="J10" s="818"/>
      <c r="K10" s="818"/>
      <c r="L10" s="818"/>
      <c r="M10" s="818"/>
      <c r="N10" s="818"/>
      <c r="O10" s="818"/>
      <c r="P10" s="818"/>
      <c r="Q10" s="818"/>
    </row>
    <row r="11" spans="1:23" ht="32.5" customHeight="1">
      <c r="B11" s="23"/>
      <c r="C11" s="23"/>
      <c r="D11" s="45"/>
      <c r="E11" s="24"/>
      <c r="F11" s="24"/>
      <c r="G11" s="24"/>
      <c r="H11" s="57"/>
      <c r="I11" s="43"/>
      <c r="J11" s="43"/>
      <c r="K11" s="43"/>
      <c r="L11" s="43"/>
      <c r="M11" s="43"/>
      <c r="N11" s="24"/>
      <c r="O11" s="24"/>
      <c r="P11" s="24"/>
      <c r="Q11" s="24"/>
      <c r="R11" s="24"/>
      <c r="T11" s="9"/>
      <c r="U11" s="9"/>
      <c r="V11" s="9"/>
      <c r="W11" s="9"/>
    </row>
    <row r="12" spans="1:23" s="50" customFormat="1" ht="17.25" customHeight="1">
      <c r="B12" s="859" t="s">
        <v>233</v>
      </c>
      <c r="C12" s="859"/>
      <c r="D12" s="178"/>
      <c r="E12" s="179" t="s">
        <v>234</v>
      </c>
      <c r="F12" s="51"/>
      <c r="G12" s="51"/>
      <c r="H12" s="44"/>
      <c r="I12" s="51"/>
      <c r="K12" s="582" t="s">
        <v>533</v>
      </c>
      <c r="L12" s="52"/>
      <c r="M12" s="52"/>
      <c r="N12" s="52"/>
      <c r="O12" s="52"/>
      <c r="P12" s="52"/>
      <c r="Q12" s="52"/>
      <c r="R12" s="52"/>
      <c r="T12" s="9"/>
      <c r="U12" s="9"/>
      <c r="V12" s="9"/>
      <c r="W12" s="9"/>
    </row>
    <row r="13" spans="1:23" s="2" customFormat="1" ht="11.25" customHeight="1">
      <c r="B13" s="21"/>
      <c r="E13" s="8"/>
      <c r="F13" s="8"/>
      <c r="G13" s="1"/>
      <c r="H13" s="18"/>
      <c r="I13" s="1"/>
      <c r="J13" s="1"/>
      <c r="K13" s="1"/>
      <c r="L13" s="1"/>
      <c r="M13" s="1"/>
      <c r="N13" s="1"/>
      <c r="O13" s="1"/>
      <c r="P13" s="12"/>
      <c r="Q13" s="12"/>
      <c r="R13" s="1"/>
      <c r="T13" s="9"/>
      <c r="U13" s="9"/>
      <c r="V13" s="9"/>
      <c r="W13" s="9"/>
    </row>
    <row r="14" spans="1:23" s="9" customFormat="1" ht="63" customHeight="1">
      <c r="B14" s="197" t="s">
        <v>62</v>
      </c>
      <c r="C14" s="198" t="s">
        <v>470</v>
      </c>
      <c r="D14" s="199"/>
      <c r="E14" s="200" t="s">
        <v>61</v>
      </c>
      <c r="F14" s="200" t="s">
        <v>492</v>
      </c>
      <c r="G14" s="200" t="s">
        <v>62</v>
      </c>
      <c r="H14" s="200" t="s">
        <v>63</v>
      </c>
      <c r="I14" s="200" t="str">
        <f>'1.  LRAMVA Summary'!D52</f>
        <v>Residential</v>
      </c>
      <c r="J14" s="200" t="str">
        <f>'1.  LRAMVA Summary'!E52</f>
        <v>GS&lt;50</v>
      </c>
      <c r="K14" s="200" t="str">
        <f>'1.  LRAMVA Summary'!F52</f>
        <v>GS&gt;50</v>
      </c>
      <c r="L14" s="200" t="str">
        <f>'1.  LRAMVA Summary'!G52</f>
        <v>Street Lights</v>
      </c>
      <c r="M14" s="200" t="str">
        <f>'1.  LRAMVA Summary'!H52</f>
        <v/>
      </c>
      <c r="N14" s="200" t="str">
        <f>'1.  LRAMVA Summary'!I52</f>
        <v/>
      </c>
      <c r="O14" s="200" t="str">
        <f>'1.  LRAMVA Summary'!J52</f>
        <v/>
      </c>
      <c r="P14" s="200" t="str">
        <f>'1.  LRAMVA Summary'!K52</f>
        <v/>
      </c>
      <c r="Q14" s="200" t="str">
        <f>'1.  LRAMVA Summary'!L52</f>
        <v/>
      </c>
      <c r="R14" s="200" t="str">
        <f>'1.  LRAMVA Summary'!M52</f>
        <v>Total</v>
      </c>
    </row>
    <row r="15" spans="1:23" s="9" customFormat="1">
      <c r="B15" s="201" t="s">
        <v>43</v>
      </c>
      <c r="C15" s="201">
        <v>1.47E-2</v>
      </c>
      <c r="D15" s="202"/>
      <c r="E15" s="203">
        <v>40544</v>
      </c>
      <c r="F15" s="204">
        <v>2011</v>
      </c>
      <c r="G15" s="205" t="s">
        <v>64</v>
      </c>
      <c r="H15" s="206">
        <f>C$15/12</f>
        <v>1.225E-3</v>
      </c>
      <c r="I15" s="207">
        <f>SUM('1.  LRAMVA Summary'!D$54:D$55)*(MONTH($E15)-1)/12*$H15</f>
        <v>0</v>
      </c>
      <c r="J15" s="207">
        <f>SUM('1.  LRAMVA Summary'!E$54:E$55)*(MONTH($E15)-1)/12*$H15</f>
        <v>0</v>
      </c>
      <c r="K15" s="207">
        <f>SUM('1.  LRAMVA Summary'!F$54:F$55)*(MONTH($E15)-1)/12*$H15</f>
        <v>0</v>
      </c>
      <c r="L15" s="207">
        <f>SUM('1.  LRAMVA Summary'!G$54:G$55)*(MONTH($E15)-1)/12*$H15</f>
        <v>0</v>
      </c>
      <c r="M15" s="207">
        <f>SUM('1.  LRAMVA Summary'!H$54:H$55)*(MONTH($E15)-1)/12*$H15</f>
        <v>0</v>
      </c>
      <c r="N15" s="207">
        <f>SUM('1.  LRAMVA Summary'!I$54:I$55)*(MONTH($E15)-1)/12*$H15</f>
        <v>0</v>
      </c>
      <c r="O15" s="207">
        <f>SUM('1.  LRAMVA Summary'!J$54:J$55)*(MONTH($E15)-1)/12*$H15</f>
        <v>0</v>
      </c>
      <c r="P15" s="207">
        <f>SUM('1.  LRAMVA Summary'!K$54:K$55)*(MONTH($E15)-1)/12*$H15</f>
        <v>0</v>
      </c>
      <c r="Q15" s="207">
        <f>SUM('1.  LRAMVA Summary'!L$54:L$55)*(MONTH($E15)-1)/12*$H15</f>
        <v>0</v>
      </c>
      <c r="R15" s="208">
        <f t="shared" ref="R15:R26" si="0">SUM(I15:Q15)</f>
        <v>0</v>
      </c>
    </row>
    <row r="16" spans="1:23" s="9" customFormat="1">
      <c r="B16" s="209" t="s">
        <v>44</v>
      </c>
      <c r="C16" s="209">
        <v>1.47E-2</v>
      </c>
      <c r="D16" s="202"/>
      <c r="E16" s="203">
        <v>40575</v>
      </c>
      <c r="F16" s="204">
        <v>2011</v>
      </c>
      <c r="G16" s="205" t="s">
        <v>64</v>
      </c>
      <c r="H16" s="206">
        <f>C$15/12</f>
        <v>1.225E-3</v>
      </c>
      <c r="I16" s="207">
        <f>SUM('1.  LRAMVA Summary'!D$54:D$55)*(MONTH($E16)-1)/12*$H16</f>
        <v>0</v>
      </c>
      <c r="J16" s="207">
        <f>SUM('1.  LRAMVA Summary'!E$54:E$55)*(MONTH($E16)-1)/12*$H16</f>
        <v>0</v>
      </c>
      <c r="K16" s="207">
        <f>SUM('1.  LRAMVA Summary'!F$54:F$55)*(MONTH($E16)-1)/12*$H16</f>
        <v>0</v>
      </c>
      <c r="L16" s="207">
        <f>SUM('1.  LRAMVA Summary'!G$54:G$55)*(MONTH($E16)-1)/12*$H16</f>
        <v>0</v>
      </c>
      <c r="M16" s="207">
        <f>SUM('1.  LRAMVA Summary'!H$54:H$55)*(MONTH($E16)-1)/12*$H16</f>
        <v>0</v>
      </c>
      <c r="N16" s="207">
        <f>SUM('1.  LRAMVA Summary'!I$54:I$55)*(MONTH($E16)-1)/12*$H16</f>
        <v>0</v>
      </c>
      <c r="O16" s="207">
        <f>SUM('1.  LRAMVA Summary'!J$54:J$55)*(MONTH($E16)-1)/12*$H16</f>
        <v>0</v>
      </c>
      <c r="P16" s="207">
        <f>SUM('1.  LRAMVA Summary'!K$54:K$55)*(MONTH($E16)-1)/12*$H16</f>
        <v>0</v>
      </c>
      <c r="Q16" s="207">
        <f>SUM('1.  LRAMVA Summary'!L$54:L$55)*(MONTH($E16)-1)/12*$H16</f>
        <v>0</v>
      </c>
      <c r="R16" s="208">
        <f t="shared" si="0"/>
        <v>0</v>
      </c>
    </row>
    <row r="17" spans="2:18" s="9" customFormat="1">
      <c r="B17" s="209" t="s">
        <v>45</v>
      </c>
      <c r="C17" s="209">
        <v>1.47E-2</v>
      </c>
      <c r="D17" s="202"/>
      <c r="E17" s="203">
        <v>40603</v>
      </c>
      <c r="F17" s="204">
        <v>2011</v>
      </c>
      <c r="G17" s="205" t="s">
        <v>64</v>
      </c>
      <c r="H17" s="206">
        <f>C$15/12</f>
        <v>1.225E-3</v>
      </c>
      <c r="I17" s="207">
        <f>SUM('1.  LRAMVA Summary'!D$54:D$55)*(MONTH($E17)-1)/12*$H17</f>
        <v>0</v>
      </c>
      <c r="J17" s="207">
        <f>SUM('1.  LRAMVA Summary'!E$54:E$55)*(MONTH($E17)-1)/12*$H17</f>
        <v>0</v>
      </c>
      <c r="K17" s="207">
        <f>SUM('1.  LRAMVA Summary'!F$54:F$55)*(MONTH($E17)-1)/12*$H17</f>
        <v>0</v>
      </c>
      <c r="L17" s="207">
        <f>SUM('1.  LRAMVA Summary'!G$54:G$55)*(MONTH($E17)-1)/12*$H17</f>
        <v>0</v>
      </c>
      <c r="M17" s="207">
        <f>SUM('1.  LRAMVA Summary'!H$54:H$55)*(MONTH($E17)-1)/12*$H17</f>
        <v>0</v>
      </c>
      <c r="N17" s="207">
        <f>SUM('1.  LRAMVA Summary'!I$54:I$55)*(MONTH($E17)-1)/12*$H17</f>
        <v>0</v>
      </c>
      <c r="O17" s="207">
        <f>SUM('1.  LRAMVA Summary'!J$54:J$55)*(MONTH($E17)-1)/12*$H17</f>
        <v>0</v>
      </c>
      <c r="P17" s="207">
        <f>SUM('1.  LRAMVA Summary'!K$54:K$55)*(MONTH($E17)-1)/12*$H17</f>
        <v>0</v>
      </c>
      <c r="Q17" s="207">
        <f>SUM('1.  LRAMVA Summary'!L$54:L$55)*(MONTH($E17)-1)/12*$H17</f>
        <v>0</v>
      </c>
      <c r="R17" s="208">
        <f t="shared" si="0"/>
        <v>0</v>
      </c>
    </row>
    <row r="18" spans="2:18" s="9" customFormat="1">
      <c r="B18" s="209" t="s">
        <v>46</v>
      </c>
      <c r="C18" s="209">
        <v>1.47E-2</v>
      </c>
      <c r="D18" s="202"/>
      <c r="E18" s="210">
        <v>40634</v>
      </c>
      <c r="F18" s="204">
        <v>2011</v>
      </c>
      <c r="G18" s="211" t="s">
        <v>65</v>
      </c>
      <c r="H18" s="206">
        <f>C$16/12</f>
        <v>1.225E-3</v>
      </c>
      <c r="I18" s="207">
        <f>SUM('1.  LRAMVA Summary'!D$54:D$55)*(MONTH($E18)-1)/12*$H18</f>
        <v>0</v>
      </c>
      <c r="J18" s="207">
        <f>SUM('1.  LRAMVA Summary'!E$54:E$55)*(MONTH($E18)-1)/12*$H18</f>
        <v>0</v>
      </c>
      <c r="K18" s="207">
        <f>SUM('1.  LRAMVA Summary'!F$54:F$55)*(MONTH($E18)-1)/12*$H18</f>
        <v>0</v>
      </c>
      <c r="L18" s="207">
        <f>SUM('1.  LRAMVA Summary'!G$54:G$55)*(MONTH($E18)-1)/12*$H18</f>
        <v>0</v>
      </c>
      <c r="M18" s="207">
        <f>SUM('1.  LRAMVA Summary'!H$54:H$55)*(MONTH($E18)-1)/12*$H18</f>
        <v>0</v>
      </c>
      <c r="N18" s="207">
        <f>SUM('1.  LRAMVA Summary'!I$54:I$55)*(MONTH($E18)-1)/12*$H18</f>
        <v>0</v>
      </c>
      <c r="O18" s="207">
        <f>SUM('1.  LRAMVA Summary'!J$54:J$55)*(MONTH($E18)-1)/12*$H18</f>
        <v>0</v>
      </c>
      <c r="P18" s="207">
        <f>SUM('1.  LRAMVA Summary'!K$54:K$55)*(MONTH($E18)-1)/12*$H18</f>
        <v>0</v>
      </c>
      <c r="Q18" s="207">
        <f>SUM('1.  LRAMVA Summary'!L$54:L$55)*(MONTH($E18)-1)/12*$H18</f>
        <v>0</v>
      </c>
      <c r="R18" s="208">
        <f t="shared" si="0"/>
        <v>0</v>
      </c>
    </row>
    <row r="19" spans="2:18" s="9" customFormat="1">
      <c r="B19" s="209" t="s">
        <v>47</v>
      </c>
      <c r="C19" s="209">
        <v>1.47E-2</v>
      </c>
      <c r="D19" s="202"/>
      <c r="E19" s="210">
        <v>40664</v>
      </c>
      <c r="F19" s="204">
        <v>2011</v>
      </c>
      <c r="G19" s="211" t="s">
        <v>65</v>
      </c>
      <c r="H19" s="206">
        <f>C$16/12</f>
        <v>1.225E-3</v>
      </c>
      <c r="I19" s="207">
        <f>SUM('1.  LRAMVA Summary'!D$54:D$55)*(MONTH($E19)-1)/12*$H19</f>
        <v>0</v>
      </c>
      <c r="J19" s="207">
        <f>SUM('1.  LRAMVA Summary'!E$54:E$55)*(MONTH($E19)-1)/12*$H19</f>
        <v>0</v>
      </c>
      <c r="K19" s="207">
        <f>SUM('1.  LRAMVA Summary'!F$54:F$55)*(MONTH($E19)-1)/12*$H19</f>
        <v>0</v>
      </c>
      <c r="L19" s="207">
        <f>SUM('1.  LRAMVA Summary'!G$54:G$55)*(MONTH($E19)-1)/12*$H19</f>
        <v>0</v>
      </c>
      <c r="M19" s="207">
        <f>SUM('1.  LRAMVA Summary'!H$54:H$55)*(MONTH($E19)-1)/12*$H19</f>
        <v>0</v>
      </c>
      <c r="N19" s="207">
        <f>SUM('1.  LRAMVA Summary'!I$54:I$55)*(MONTH($E19)-1)/12*$H19</f>
        <v>0</v>
      </c>
      <c r="O19" s="207">
        <f>SUM('1.  LRAMVA Summary'!J$54:J$55)*(MONTH($E19)-1)/12*$H19</f>
        <v>0</v>
      </c>
      <c r="P19" s="207">
        <f>SUM('1.  LRAMVA Summary'!K$54:K$55)*(MONTH($E19)-1)/12*$H19</f>
        <v>0</v>
      </c>
      <c r="Q19" s="207">
        <f>SUM('1.  LRAMVA Summary'!L$54:L$55)*(MONTH($E19)-1)/12*$H19</f>
        <v>0</v>
      </c>
      <c r="R19" s="208">
        <f t="shared" si="0"/>
        <v>0</v>
      </c>
    </row>
    <row r="20" spans="2:18" s="9" customFormat="1">
      <c r="B20" s="209" t="s">
        <v>48</v>
      </c>
      <c r="C20" s="209">
        <v>1.47E-2</v>
      </c>
      <c r="D20" s="202"/>
      <c r="E20" s="210">
        <v>40695</v>
      </c>
      <c r="F20" s="204">
        <v>2011</v>
      </c>
      <c r="G20" s="211" t="s">
        <v>65</v>
      </c>
      <c r="H20" s="206">
        <f>C$16/12</f>
        <v>1.225E-3</v>
      </c>
      <c r="I20" s="207">
        <f>SUM('1.  LRAMVA Summary'!D$54:D$55)*(MONTH($E20)-1)/12*$H20</f>
        <v>0</v>
      </c>
      <c r="J20" s="207">
        <f>SUM('1.  LRAMVA Summary'!E$54:E$55)*(MONTH($E20)-1)/12*$H20</f>
        <v>0</v>
      </c>
      <c r="K20" s="207">
        <f>SUM('1.  LRAMVA Summary'!F$54:F$55)*(MONTH($E20)-1)/12*$H20</f>
        <v>0</v>
      </c>
      <c r="L20" s="207">
        <f>SUM('1.  LRAMVA Summary'!G$54:G$55)*(MONTH($E20)-1)/12*$H20</f>
        <v>0</v>
      </c>
      <c r="M20" s="207">
        <f>SUM('1.  LRAMVA Summary'!H$54:H$55)*(MONTH($E20)-1)/12*$H20</f>
        <v>0</v>
      </c>
      <c r="N20" s="207">
        <f>SUM('1.  LRAMVA Summary'!I$54:I$55)*(MONTH($E20)-1)/12*$H20</f>
        <v>0</v>
      </c>
      <c r="O20" s="207">
        <f>SUM('1.  LRAMVA Summary'!J$54:J$55)*(MONTH($E20)-1)/12*$H20</f>
        <v>0</v>
      </c>
      <c r="P20" s="207">
        <f>SUM('1.  LRAMVA Summary'!K$54:K$55)*(MONTH($E20)-1)/12*$H20</f>
        <v>0</v>
      </c>
      <c r="Q20" s="207">
        <f>SUM('1.  LRAMVA Summary'!L$54:L$55)*(MONTH($E20)-1)/12*$H20</f>
        <v>0</v>
      </c>
      <c r="R20" s="208">
        <f t="shared" si="0"/>
        <v>0</v>
      </c>
    </row>
    <row r="21" spans="2:18" s="9" customFormat="1">
      <c r="B21" s="209" t="s">
        <v>49</v>
      </c>
      <c r="C21" s="209">
        <v>1.47E-2</v>
      </c>
      <c r="D21" s="202"/>
      <c r="E21" s="210">
        <v>40725</v>
      </c>
      <c r="F21" s="204">
        <v>2011</v>
      </c>
      <c r="G21" s="211" t="s">
        <v>67</v>
      </c>
      <c r="H21" s="206">
        <f>C$17/12</f>
        <v>1.225E-3</v>
      </c>
      <c r="I21" s="207">
        <f>SUM('1.  LRAMVA Summary'!D$54:D$55)*(MONTH($E21)-1)/12*$H21</f>
        <v>0</v>
      </c>
      <c r="J21" s="207">
        <f>SUM('1.  LRAMVA Summary'!E$54:E$55)*(MONTH($E21)-1)/12*$H21</f>
        <v>0</v>
      </c>
      <c r="K21" s="207">
        <f>SUM('1.  LRAMVA Summary'!F$54:F$55)*(MONTH($E21)-1)/12*$H21</f>
        <v>0</v>
      </c>
      <c r="L21" s="207">
        <f>SUM('1.  LRAMVA Summary'!G$54:G$55)*(MONTH($E21)-1)/12*$H21</f>
        <v>0</v>
      </c>
      <c r="M21" s="207">
        <f>SUM('1.  LRAMVA Summary'!H$54:H$55)*(MONTH($E21)-1)/12*$H21</f>
        <v>0</v>
      </c>
      <c r="N21" s="207">
        <f>SUM('1.  LRAMVA Summary'!I$54:I$55)*(MONTH($E21)-1)/12*$H21</f>
        <v>0</v>
      </c>
      <c r="O21" s="207">
        <f>SUM('1.  LRAMVA Summary'!J$54:J$55)*(MONTH($E21)-1)/12*$H21</f>
        <v>0</v>
      </c>
      <c r="P21" s="207">
        <f>SUM('1.  LRAMVA Summary'!K$54:K$55)*(MONTH($E21)-1)/12*$H21</f>
        <v>0</v>
      </c>
      <c r="Q21" s="207">
        <f>SUM('1.  LRAMVA Summary'!L$54:L$55)*(MONTH($E21)-1)/12*$H21</f>
        <v>0</v>
      </c>
      <c r="R21" s="208">
        <f t="shared" si="0"/>
        <v>0</v>
      </c>
    </row>
    <row r="22" spans="2:18" s="9" customFormat="1">
      <c r="B22" s="209" t="s">
        <v>50</v>
      </c>
      <c r="C22" s="209">
        <v>1.47E-2</v>
      </c>
      <c r="D22" s="202"/>
      <c r="E22" s="210">
        <v>40756</v>
      </c>
      <c r="F22" s="204">
        <v>2011</v>
      </c>
      <c r="G22" s="211" t="s">
        <v>67</v>
      </c>
      <c r="H22" s="206">
        <f>C$17/12</f>
        <v>1.225E-3</v>
      </c>
      <c r="I22" s="207">
        <f>SUM('1.  LRAMVA Summary'!D$54:D$55)*(MONTH($E22)-1)/12*$H22</f>
        <v>0</v>
      </c>
      <c r="J22" s="207">
        <f>SUM('1.  LRAMVA Summary'!E$54:E$55)*(MONTH($E22)-1)/12*$H22</f>
        <v>0</v>
      </c>
      <c r="K22" s="207">
        <f>SUM('1.  LRAMVA Summary'!F$54:F$55)*(MONTH($E22)-1)/12*$H22</f>
        <v>0</v>
      </c>
      <c r="L22" s="207">
        <f>SUM('1.  LRAMVA Summary'!G$54:G$55)*(MONTH($E22)-1)/12*$H22</f>
        <v>0</v>
      </c>
      <c r="M22" s="207">
        <f>SUM('1.  LRAMVA Summary'!H$54:H$55)*(MONTH($E22)-1)/12*$H22</f>
        <v>0</v>
      </c>
      <c r="N22" s="207">
        <f>SUM('1.  LRAMVA Summary'!I$54:I$55)*(MONTH($E22)-1)/12*$H22</f>
        <v>0</v>
      </c>
      <c r="O22" s="207">
        <f>SUM('1.  LRAMVA Summary'!J$54:J$55)*(MONTH($E22)-1)/12*$H22</f>
        <v>0</v>
      </c>
      <c r="P22" s="207">
        <f>SUM('1.  LRAMVA Summary'!K$54:K$55)*(MONTH($E22)-1)/12*$H22</f>
        <v>0</v>
      </c>
      <c r="Q22" s="207">
        <f>SUM('1.  LRAMVA Summary'!L$54:L$55)*(MONTH($E22)-1)/12*$H22</f>
        <v>0</v>
      </c>
      <c r="R22" s="208">
        <f t="shared" si="0"/>
        <v>0</v>
      </c>
    </row>
    <row r="23" spans="2:18" s="9" customFormat="1">
      <c r="B23" s="209" t="s">
        <v>51</v>
      </c>
      <c r="C23" s="209">
        <v>1.47E-2</v>
      </c>
      <c r="D23" s="202"/>
      <c r="E23" s="210">
        <v>40787</v>
      </c>
      <c r="F23" s="204">
        <v>2011</v>
      </c>
      <c r="G23" s="211" t="s">
        <v>67</v>
      </c>
      <c r="H23" s="206">
        <f>C$17/12</f>
        <v>1.225E-3</v>
      </c>
      <c r="I23" s="207">
        <f>SUM('1.  LRAMVA Summary'!D$54:D$55)*(MONTH($E23)-1)/12*$H23</f>
        <v>0</v>
      </c>
      <c r="J23" s="207">
        <f>SUM('1.  LRAMVA Summary'!E$54:E$55)*(MONTH($E23)-1)/12*$H23</f>
        <v>0</v>
      </c>
      <c r="K23" s="207">
        <f>SUM('1.  LRAMVA Summary'!F$54:F$55)*(MONTH($E23)-1)/12*$H23</f>
        <v>0</v>
      </c>
      <c r="L23" s="207">
        <f>SUM('1.  LRAMVA Summary'!G$54:G$55)*(MONTH($E23)-1)/12*$H23</f>
        <v>0</v>
      </c>
      <c r="M23" s="207">
        <f>SUM('1.  LRAMVA Summary'!H$54:H$55)*(MONTH($E23)-1)/12*$H23</f>
        <v>0</v>
      </c>
      <c r="N23" s="207">
        <f>SUM('1.  LRAMVA Summary'!I$54:I$55)*(MONTH($E23)-1)/12*$H23</f>
        <v>0</v>
      </c>
      <c r="O23" s="207">
        <f>SUM('1.  LRAMVA Summary'!J$54:J$55)*(MONTH($E23)-1)/12*$H23</f>
        <v>0</v>
      </c>
      <c r="P23" s="207">
        <f>SUM('1.  LRAMVA Summary'!K$54:K$55)*(MONTH($E23)-1)/12*$H23</f>
        <v>0</v>
      </c>
      <c r="Q23" s="207">
        <f>SUM('1.  LRAMVA Summary'!L$54:L$55)*(MONTH($E23)-1)/12*$H23</f>
        <v>0</v>
      </c>
      <c r="R23" s="208">
        <f t="shared" si="0"/>
        <v>0</v>
      </c>
    </row>
    <row r="24" spans="2:18" s="9" customFormat="1">
      <c r="B24" s="209" t="s">
        <v>52</v>
      </c>
      <c r="C24" s="209">
        <v>1.47E-2</v>
      </c>
      <c r="D24" s="202"/>
      <c r="E24" s="210">
        <v>40817</v>
      </c>
      <c r="F24" s="204">
        <v>2011</v>
      </c>
      <c r="G24" s="211" t="s">
        <v>68</v>
      </c>
      <c r="H24" s="206">
        <f>C$18/12</f>
        <v>1.225E-3</v>
      </c>
      <c r="I24" s="207">
        <f>SUM('1.  LRAMVA Summary'!D$54:D$55)*(MONTH($E24)-1)/12*$H24</f>
        <v>0</v>
      </c>
      <c r="J24" s="207">
        <f>SUM('1.  LRAMVA Summary'!E$54:E$55)*(MONTH($E24)-1)/12*$H24</f>
        <v>0</v>
      </c>
      <c r="K24" s="207">
        <f>SUM('1.  LRAMVA Summary'!F$54:F$55)*(MONTH($E24)-1)/12*$H24</f>
        <v>0</v>
      </c>
      <c r="L24" s="207">
        <f>SUM('1.  LRAMVA Summary'!G$54:G$55)*(MONTH($E24)-1)/12*$H24</f>
        <v>0</v>
      </c>
      <c r="M24" s="207">
        <f>SUM('1.  LRAMVA Summary'!H$54:H$55)*(MONTH($E24)-1)/12*$H24</f>
        <v>0</v>
      </c>
      <c r="N24" s="207">
        <f>SUM('1.  LRAMVA Summary'!I$54:I$55)*(MONTH($E24)-1)/12*$H24</f>
        <v>0</v>
      </c>
      <c r="O24" s="207">
        <f>SUM('1.  LRAMVA Summary'!J$54:J$55)*(MONTH($E24)-1)/12*$H24</f>
        <v>0</v>
      </c>
      <c r="P24" s="207">
        <f>SUM('1.  LRAMVA Summary'!K$54:K$55)*(MONTH($E24)-1)/12*$H24</f>
        <v>0</v>
      </c>
      <c r="Q24" s="207">
        <f>SUM('1.  LRAMVA Summary'!L$54:L$55)*(MONTH($E24)-1)/12*$H24</f>
        <v>0</v>
      </c>
      <c r="R24" s="208">
        <f t="shared" si="0"/>
        <v>0</v>
      </c>
    </row>
    <row r="25" spans="2:18" s="9" customFormat="1">
      <c r="B25" s="209" t="s">
        <v>53</v>
      </c>
      <c r="C25" s="209">
        <v>1.47E-2</v>
      </c>
      <c r="D25" s="202"/>
      <c r="E25" s="210">
        <v>40848</v>
      </c>
      <c r="F25" s="204">
        <v>2011</v>
      </c>
      <c r="G25" s="211" t="s">
        <v>68</v>
      </c>
      <c r="H25" s="206">
        <f>C$18/12</f>
        <v>1.225E-3</v>
      </c>
      <c r="I25" s="207">
        <f>SUM('1.  LRAMVA Summary'!D$54:D$55)*(MONTH($E25)-1)/12*$H25</f>
        <v>0</v>
      </c>
      <c r="J25" s="207">
        <f>SUM('1.  LRAMVA Summary'!E$54:E$55)*(MONTH($E25)-1)/12*$H25</f>
        <v>0</v>
      </c>
      <c r="K25" s="207">
        <f>SUM('1.  LRAMVA Summary'!F$54:F$55)*(MONTH($E25)-1)/12*$H25</f>
        <v>0</v>
      </c>
      <c r="L25" s="207">
        <f>SUM('1.  LRAMVA Summary'!G$54:G$55)*(MONTH($E25)-1)/12*$H25</f>
        <v>0</v>
      </c>
      <c r="M25" s="207">
        <f>SUM('1.  LRAMVA Summary'!H$54:H$55)*(MONTH($E25)-1)/12*$H25</f>
        <v>0</v>
      </c>
      <c r="N25" s="207">
        <f>SUM('1.  LRAMVA Summary'!I$54:I$55)*(MONTH($E25)-1)/12*$H25</f>
        <v>0</v>
      </c>
      <c r="O25" s="207">
        <f>SUM('1.  LRAMVA Summary'!J$54:J$55)*(MONTH($E25)-1)/12*$H25</f>
        <v>0</v>
      </c>
      <c r="P25" s="207">
        <f>SUM('1.  LRAMVA Summary'!K$54:K$55)*(MONTH($E25)-1)/12*$H25</f>
        <v>0</v>
      </c>
      <c r="Q25" s="207">
        <f>SUM('1.  LRAMVA Summary'!L$54:L$55)*(MONTH($E25)-1)/12*$H25</f>
        <v>0</v>
      </c>
      <c r="R25" s="208">
        <f t="shared" si="0"/>
        <v>0</v>
      </c>
    </row>
    <row r="26" spans="2:18" s="9" customFormat="1">
      <c r="B26" s="209" t="s">
        <v>54</v>
      </c>
      <c r="C26" s="209">
        <v>1.47E-2</v>
      </c>
      <c r="D26" s="202"/>
      <c r="E26" s="210">
        <v>40878</v>
      </c>
      <c r="F26" s="204">
        <v>2011</v>
      </c>
      <c r="G26" s="211" t="s">
        <v>68</v>
      </c>
      <c r="H26" s="206">
        <f>C$18/12</f>
        <v>1.225E-3</v>
      </c>
      <c r="I26" s="207">
        <f>SUM('1.  LRAMVA Summary'!D$54:D$55)*(MONTH($E26)-1)/12*$H26</f>
        <v>0</v>
      </c>
      <c r="J26" s="207">
        <f>SUM('1.  LRAMVA Summary'!E$54:E$55)*(MONTH($E26)-1)/12*$H26</f>
        <v>0</v>
      </c>
      <c r="K26" s="207">
        <f>SUM('1.  LRAMVA Summary'!F$54:F$55)*(MONTH($E26)-1)/12*$H26</f>
        <v>0</v>
      </c>
      <c r="L26" s="207">
        <f>SUM('1.  LRAMVA Summary'!G$54:G$55)*(MONTH($E26)-1)/12*$H26</f>
        <v>0</v>
      </c>
      <c r="M26" s="207">
        <f>SUM('1.  LRAMVA Summary'!H$54:H$55)*(MONTH($E26)-1)/12*$H26</f>
        <v>0</v>
      </c>
      <c r="N26" s="207">
        <f>SUM('1.  LRAMVA Summary'!I$54:I$55)*(MONTH($E26)-1)/12*$H26</f>
        <v>0</v>
      </c>
      <c r="O26" s="207">
        <f>SUM('1.  LRAMVA Summary'!J$54:J$55)*(MONTH($E26)-1)/12*$H26</f>
        <v>0</v>
      </c>
      <c r="P26" s="207">
        <f>SUM('1.  LRAMVA Summary'!K$54:K$55)*(MONTH($E26)-1)/12*$H26</f>
        <v>0</v>
      </c>
      <c r="Q26" s="207">
        <f>SUM('1.  LRAMVA Summary'!L$54:L$55)*(MONTH($E26)-1)/12*$H26</f>
        <v>0</v>
      </c>
      <c r="R26" s="208">
        <f t="shared" si="0"/>
        <v>0</v>
      </c>
    </row>
    <row r="27" spans="2:18" s="9" customFormat="1" ht="15" thickBot="1">
      <c r="B27" s="209" t="s">
        <v>55</v>
      </c>
      <c r="C27" s="209">
        <v>1.47E-2</v>
      </c>
      <c r="D27" s="202"/>
      <c r="E27" s="212" t="s">
        <v>459</v>
      </c>
      <c r="F27" s="212"/>
      <c r="G27" s="213"/>
      <c r="H27" s="214"/>
      <c r="I27" s="215">
        <f>SUM(I15:I26)</f>
        <v>0</v>
      </c>
      <c r="J27" s="215">
        <f t="shared" ref="J27:O27" si="1">SUM(J15:J26)</f>
        <v>0</v>
      </c>
      <c r="K27" s="215">
        <f t="shared" si="1"/>
        <v>0</v>
      </c>
      <c r="L27" s="215">
        <f t="shared" si="1"/>
        <v>0</v>
      </c>
      <c r="M27" s="215">
        <f t="shared" si="1"/>
        <v>0</v>
      </c>
      <c r="N27" s="215">
        <f t="shared" si="1"/>
        <v>0</v>
      </c>
      <c r="O27" s="215">
        <f t="shared" si="1"/>
        <v>0</v>
      </c>
      <c r="P27" s="215">
        <f t="shared" ref="P27:Q27" si="2">SUM(P15:P26)</f>
        <v>0</v>
      </c>
      <c r="Q27" s="215">
        <f t="shared" si="2"/>
        <v>0</v>
      </c>
      <c r="R27" s="215">
        <f>SUM(R15:R26)</f>
        <v>0</v>
      </c>
    </row>
    <row r="28" spans="2:18" s="9" customFormat="1" ht="15" thickTop="1">
      <c r="B28" s="209" t="s">
        <v>56</v>
      </c>
      <c r="C28" s="209">
        <v>1.47E-2</v>
      </c>
      <c r="D28" s="202"/>
      <c r="E28" s="216" t="s">
        <v>66</v>
      </c>
      <c r="F28" s="216"/>
      <c r="G28" s="217"/>
      <c r="H28" s="218"/>
      <c r="I28" s="219"/>
      <c r="J28" s="219"/>
      <c r="K28" s="219"/>
      <c r="L28" s="219"/>
      <c r="M28" s="219"/>
      <c r="N28" s="219"/>
      <c r="O28" s="219"/>
      <c r="P28" s="219"/>
      <c r="Q28" s="219"/>
      <c r="R28" s="220"/>
    </row>
    <row r="29" spans="2:18" s="9" customFormat="1">
      <c r="B29" s="209" t="s">
        <v>57</v>
      </c>
      <c r="C29" s="209">
        <v>1.47E-2</v>
      </c>
      <c r="D29" s="202"/>
      <c r="E29" s="221" t="s">
        <v>423</v>
      </c>
      <c r="F29" s="221"/>
      <c r="G29" s="222"/>
      <c r="H29" s="223"/>
      <c r="I29" s="224">
        <f>I27+I28</f>
        <v>0</v>
      </c>
      <c r="J29" s="224">
        <f t="shared" ref="J29:M29" si="3">J27+J28</f>
        <v>0</v>
      </c>
      <c r="K29" s="224">
        <f t="shared" si="3"/>
        <v>0</v>
      </c>
      <c r="L29" s="224">
        <f t="shared" si="3"/>
        <v>0</v>
      </c>
      <c r="M29" s="224">
        <f t="shared" si="3"/>
        <v>0</v>
      </c>
      <c r="N29" s="224">
        <f>N27+N28</f>
        <v>0</v>
      </c>
      <c r="O29" s="224">
        <f>O27+O28</f>
        <v>0</v>
      </c>
      <c r="P29" s="224">
        <f t="shared" ref="P29:Q29" si="4">P27+P28</f>
        <v>0</v>
      </c>
      <c r="Q29" s="224">
        <f t="shared" si="4"/>
        <v>0</v>
      </c>
      <c r="R29" s="224">
        <f>R27+R28</f>
        <v>0</v>
      </c>
    </row>
    <row r="30" spans="2:18" s="9" customFormat="1">
      <c r="B30" s="209" t="s">
        <v>58</v>
      </c>
      <c r="C30" s="209">
        <v>1.47E-2</v>
      </c>
      <c r="D30" s="202"/>
      <c r="E30" s="210">
        <v>40909</v>
      </c>
      <c r="F30" s="210" t="s">
        <v>176</v>
      </c>
      <c r="G30" s="211" t="s">
        <v>64</v>
      </c>
      <c r="H30" s="225">
        <f>C$19/12</f>
        <v>1.225E-3</v>
      </c>
      <c r="I30" s="226">
        <f>(SUM('1.  LRAMVA Summary'!D$54:D$56)+SUM('1.  LRAMVA Summary'!D$57:D$58)*(MONTH($E30)-1)/12)*$H30</f>
        <v>0</v>
      </c>
      <c r="J30" s="226">
        <f>(SUM('1.  LRAMVA Summary'!E$54:E$56)+SUM('1.  LRAMVA Summary'!E$57:E$58)*(MONTH($E30)-1)/12)*$H30</f>
        <v>0</v>
      </c>
      <c r="K30" s="226">
        <f>(SUM('1.  LRAMVA Summary'!F$54:F$56)+SUM('1.  LRAMVA Summary'!F$57:F$58)*(MONTH($E30)-1)/12)*$H30</f>
        <v>0</v>
      </c>
      <c r="L30" s="226">
        <f>(SUM('1.  LRAMVA Summary'!G$54:G$56)+SUM('1.  LRAMVA Summary'!G$57:G$58)*(MONTH($E30)-1)/12)*$H30</f>
        <v>0</v>
      </c>
      <c r="M30" s="226">
        <f>(SUM('1.  LRAMVA Summary'!H$54:H$56)+SUM('1.  LRAMVA Summary'!H$57:H$58)*(MONTH($E30)-1)/12)*$H30</f>
        <v>0</v>
      </c>
      <c r="N30" s="226">
        <f>(SUM('1.  LRAMVA Summary'!I$54:I$56)+SUM('1.  LRAMVA Summary'!I$57:I$58)*(MONTH($E30)-1)/12)*$H30</f>
        <v>0</v>
      </c>
      <c r="O30" s="226">
        <f>(SUM('1.  LRAMVA Summary'!J$54:J$56)+SUM('1.  LRAMVA Summary'!J$57:J$58)*(MONTH($E30)-1)/12)*$H30</f>
        <v>0</v>
      </c>
      <c r="P30" s="226">
        <f>(SUM('1.  LRAMVA Summary'!K$54:K$56)+SUM('1.  LRAMVA Summary'!K$57:K$58)*(MONTH($E30)-1)/12)*$H30</f>
        <v>0</v>
      </c>
      <c r="Q30" s="226">
        <f>(SUM('1.  LRAMVA Summary'!L$54:L$56)+SUM('1.  LRAMVA Summary'!L$57:L$58)*(MONTH($E30)-1)/12)*$H30</f>
        <v>0</v>
      </c>
      <c r="R30" s="227">
        <f t="shared" ref="R30:R41" si="5">SUM(I30:Q30)</f>
        <v>0</v>
      </c>
    </row>
    <row r="31" spans="2:18" s="9" customFormat="1">
      <c r="B31" s="209" t="s">
        <v>59</v>
      </c>
      <c r="C31" s="209">
        <v>1.47E-2</v>
      </c>
      <c r="D31" s="202"/>
      <c r="E31" s="210">
        <v>40940</v>
      </c>
      <c r="F31" s="210" t="s">
        <v>176</v>
      </c>
      <c r="G31" s="211" t="s">
        <v>64</v>
      </c>
      <c r="H31" s="225">
        <f>C$19/12</f>
        <v>1.225E-3</v>
      </c>
      <c r="I31" s="226">
        <f>(SUM('1.  LRAMVA Summary'!D$54:D$56)+SUM('1.  LRAMVA Summary'!D$57:D$58)*(MONTH($E31)-1)/12)*$H31</f>
        <v>0</v>
      </c>
      <c r="J31" s="226">
        <f>(SUM('1.  LRAMVA Summary'!E$54:E$56)+SUM('1.  LRAMVA Summary'!E$57:E$58)*(MONTH($E31)-1)/12)*$H31</f>
        <v>0</v>
      </c>
      <c r="K31" s="226">
        <f>(SUM('1.  LRAMVA Summary'!F$54:F$56)+SUM('1.  LRAMVA Summary'!F$57:F$58)*(MONTH($E31)-1)/12)*$H31</f>
        <v>0</v>
      </c>
      <c r="L31" s="226">
        <f>(SUM('1.  LRAMVA Summary'!G$54:G$56)+SUM('1.  LRAMVA Summary'!G$57:G$58)*(MONTH($E31)-1)/12)*$H31</f>
        <v>0</v>
      </c>
      <c r="M31" s="226">
        <f>(SUM('1.  LRAMVA Summary'!H$54:H$56)+SUM('1.  LRAMVA Summary'!H$57:H$58)*(MONTH($E31)-1)/12)*$H31</f>
        <v>0</v>
      </c>
      <c r="N31" s="226">
        <f>(SUM('1.  LRAMVA Summary'!I$54:I$56)+SUM('1.  LRAMVA Summary'!I$57:I$58)*(MONTH($E31)-1)/12)*$H31</f>
        <v>0</v>
      </c>
      <c r="O31" s="226">
        <f>(SUM('1.  LRAMVA Summary'!J$54:J$56)+SUM('1.  LRAMVA Summary'!J$57:J$58)*(MONTH($E31)-1)/12)*$H31</f>
        <v>0</v>
      </c>
      <c r="P31" s="226">
        <f>(SUM('1.  LRAMVA Summary'!K$54:K$56)+SUM('1.  LRAMVA Summary'!K$57:K$58)*(MONTH($E31)-1)/12)*$H31</f>
        <v>0</v>
      </c>
      <c r="Q31" s="226">
        <f>(SUM('1.  LRAMVA Summary'!L$54:L$56)+SUM('1.  LRAMVA Summary'!L$57:L$58)*(MONTH($E31)-1)/12)*$H31</f>
        <v>0</v>
      </c>
      <c r="R31" s="227">
        <f t="shared" si="5"/>
        <v>0</v>
      </c>
    </row>
    <row r="32" spans="2:18" s="9" customFormat="1">
      <c r="B32" s="209" t="s">
        <v>60</v>
      </c>
      <c r="C32" s="209">
        <v>1.0999999999999999E-2</v>
      </c>
      <c r="D32" s="202"/>
      <c r="E32" s="210">
        <v>40969</v>
      </c>
      <c r="F32" s="210" t="s">
        <v>176</v>
      </c>
      <c r="G32" s="211" t="s">
        <v>64</v>
      </c>
      <c r="H32" s="225">
        <f>C$19/12</f>
        <v>1.225E-3</v>
      </c>
      <c r="I32" s="226">
        <f>(SUM('1.  LRAMVA Summary'!D$54:D$56)+SUM('1.  LRAMVA Summary'!D$57:D$58)*(MONTH($E32)-1)/12)*$H32</f>
        <v>0</v>
      </c>
      <c r="J32" s="226">
        <f>(SUM('1.  LRAMVA Summary'!E$54:E$56)+SUM('1.  LRAMVA Summary'!E$57:E$58)*(MONTH($E32)-1)/12)*$H32</f>
        <v>0</v>
      </c>
      <c r="K32" s="226">
        <f>(SUM('1.  LRAMVA Summary'!F$54:F$56)+SUM('1.  LRAMVA Summary'!F$57:F$58)*(MONTH($E32)-1)/12)*$H32</f>
        <v>0</v>
      </c>
      <c r="L32" s="226">
        <f>(SUM('1.  LRAMVA Summary'!G$54:G$56)+SUM('1.  LRAMVA Summary'!G$57:G$58)*(MONTH($E32)-1)/12)*$H32</f>
        <v>0</v>
      </c>
      <c r="M32" s="226">
        <f>(SUM('1.  LRAMVA Summary'!H$54:H$56)+SUM('1.  LRAMVA Summary'!H$57:H$58)*(MONTH($E32)-1)/12)*$H32</f>
        <v>0</v>
      </c>
      <c r="N32" s="226">
        <f>(SUM('1.  LRAMVA Summary'!I$54:I$56)+SUM('1.  LRAMVA Summary'!I$57:I$58)*(MONTH($E32)-1)/12)*$H32</f>
        <v>0</v>
      </c>
      <c r="O32" s="226">
        <f>(SUM('1.  LRAMVA Summary'!J$54:J$56)+SUM('1.  LRAMVA Summary'!J$57:J$58)*(MONTH($E32)-1)/12)*$H32</f>
        <v>0</v>
      </c>
      <c r="P32" s="226">
        <f>(SUM('1.  LRAMVA Summary'!K$54:K$56)+SUM('1.  LRAMVA Summary'!K$57:K$58)*(MONTH($E32)-1)/12)*$H32</f>
        <v>0</v>
      </c>
      <c r="Q32" s="226">
        <f>(SUM('1.  LRAMVA Summary'!L$54:L$56)+SUM('1.  LRAMVA Summary'!L$57:L$58)*(MONTH($E32)-1)/12)*$H32</f>
        <v>0</v>
      </c>
      <c r="R32" s="227">
        <f t="shared" si="5"/>
        <v>0</v>
      </c>
    </row>
    <row r="33" spans="2:18" s="9" customFormat="1">
      <c r="B33" s="209" t="s">
        <v>174</v>
      </c>
      <c r="C33" s="209">
        <v>1.0999999999999999E-2</v>
      </c>
      <c r="D33" s="202"/>
      <c r="E33" s="210">
        <v>41000</v>
      </c>
      <c r="F33" s="210" t="s">
        <v>176</v>
      </c>
      <c r="G33" s="211" t="s">
        <v>65</v>
      </c>
      <c r="H33" s="228">
        <f>C$20/12</f>
        <v>1.225E-3</v>
      </c>
      <c r="I33" s="226">
        <f>(SUM('1.  LRAMVA Summary'!D$54:D$56)+SUM('1.  LRAMVA Summary'!D$57:D$58)*(MONTH($E33)-1)/12)*$H33</f>
        <v>0</v>
      </c>
      <c r="J33" s="226">
        <f>(SUM('1.  LRAMVA Summary'!E$54:E$56)+SUM('1.  LRAMVA Summary'!E$57:E$58)*(MONTH($E33)-1)/12)*$H33</f>
        <v>0</v>
      </c>
      <c r="K33" s="226">
        <f>(SUM('1.  LRAMVA Summary'!F$54:F$56)+SUM('1.  LRAMVA Summary'!F$57:F$58)*(MONTH($E33)-1)/12)*$H33</f>
        <v>0</v>
      </c>
      <c r="L33" s="226">
        <f>(SUM('1.  LRAMVA Summary'!G$54:G$56)+SUM('1.  LRAMVA Summary'!G$57:G$58)*(MONTH($E33)-1)/12)*$H33</f>
        <v>0</v>
      </c>
      <c r="M33" s="226">
        <f>(SUM('1.  LRAMVA Summary'!H$54:H$56)+SUM('1.  LRAMVA Summary'!H$57:H$58)*(MONTH($E33)-1)/12)*$H33</f>
        <v>0</v>
      </c>
      <c r="N33" s="226">
        <f>(SUM('1.  LRAMVA Summary'!I$54:I$56)+SUM('1.  LRAMVA Summary'!I$57:I$58)*(MONTH($E33)-1)/12)*$H33</f>
        <v>0</v>
      </c>
      <c r="O33" s="226">
        <f>(SUM('1.  LRAMVA Summary'!J$54:J$56)+SUM('1.  LRAMVA Summary'!J$57:J$58)*(MONTH($E33)-1)/12)*$H33</f>
        <v>0</v>
      </c>
      <c r="P33" s="226">
        <f>(SUM('1.  LRAMVA Summary'!K$54:K$56)+SUM('1.  LRAMVA Summary'!K$57:K$58)*(MONTH($E33)-1)/12)*$H33</f>
        <v>0</v>
      </c>
      <c r="Q33" s="226">
        <f>(SUM('1.  LRAMVA Summary'!L$54:L$56)+SUM('1.  LRAMVA Summary'!L$57:L$58)*(MONTH($E33)-1)/12)*$H33</f>
        <v>0</v>
      </c>
      <c r="R33" s="227">
        <f t="shared" si="5"/>
        <v>0</v>
      </c>
    </row>
    <row r="34" spans="2:18" s="9" customFormat="1">
      <c r="B34" s="209" t="s">
        <v>175</v>
      </c>
      <c r="C34" s="209">
        <v>1.0999999999999999E-2</v>
      </c>
      <c r="D34" s="202"/>
      <c r="E34" s="210">
        <v>41030</v>
      </c>
      <c r="F34" s="210" t="s">
        <v>176</v>
      </c>
      <c r="G34" s="211" t="s">
        <v>65</v>
      </c>
      <c r="H34" s="225">
        <f>C$20/12</f>
        <v>1.225E-3</v>
      </c>
      <c r="I34" s="226">
        <f>(SUM('1.  LRAMVA Summary'!D$54:D$56)+SUM('1.  LRAMVA Summary'!D$57:D$58)*(MONTH($E34)-1)/12)*$H34</f>
        <v>0</v>
      </c>
      <c r="J34" s="226">
        <f>(SUM('1.  LRAMVA Summary'!E$54:E$56)+SUM('1.  LRAMVA Summary'!E$57:E$58)*(MONTH($E34)-1)/12)*$H34</f>
        <v>0</v>
      </c>
      <c r="K34" s="226">
        <f>(SUM('1.  LRAMVA Summary'!F$54:F$56)+SUM('1.  LRAMVA Summary'!F$57:F$58)*(MONTH($E34)-1)/12)*$H34</f>
        <v>0</v>
      </c>
      <c r="L34" s="226">
        <f>(SUM('1.  LRAMVA Summary'!G$54:G$56)+SUM('1.  LRAMVA Summary'!G$57:G$58)*(MONTH($E34)-1)/12)*$H34</f>
        <v>0</v>
      </c>
      <c r="M34" s="226">
        <f>(SUM('1.  LRAMVA Summary'!H$54:H$56)+SUM('1.  LRAMVA Summary'!H$57:H$58)*(MONTH($E34)-1)/12)*$H34</f>
        <v>0</v>
      </c>
      <c r="N34" s="226">
        <f>(SUM('1.  LRAMVA Summary'!I$54:I$56)+SUM('1.  LRAMVA Summary'!I$57:I$58)*(MONTH($E34)-1)/12)*$H34</f>
        <v>0</v>
      </c>
      <c r="O34" s="226">
        <f>(SUM('1.  LRAMVA Summary'!J$54:J$56)+SUM('1.  LRAMVA Summary'!J$57:J$58)*(MONTH($E34)-1)/12)*$H34</f>
        <v>0</v>
      </c>
      <c r="P34" s="226">
        <f>(SUM('1.  LRAMVA Summary'!K$54:K$56)+SUM('1.  LRAMVA Summary'!K$57:K$58)*(MONTH($E34)-1)/12)*$H34</f>
        <v>0</v>
      </c>
      <c r="Q34" s="226">
        <f>(SUM('1.  LRAMVA Summary'!L$54:L$56)+SUM('1.  LRAMVA Summary'!L$57:L$58)*(MONTH($E34)-1)/12)*$H34</f>
        <v>0</v>
      </c>
      <c r="R34" s="227">
        <f t="shared" si="5"/>
        <v>0</v>
      </c>
    </row>
    <row r="35" spans="2:18" s="9" customFormat="1">
      <c r="B35" s="209" t="s">
        <v>72</v>
      </c>
      <c r="C35" s="209">
        <v>1.0999999999999999E-2</v>
      </c>
      <c r="D35" s="202"/>
      <c r="E35" s="210">
        <v>41061</v>
      </c>
      <c r="F35" s="210" t="s">
        <v>176</v>
      </c>
      <c r="G35" s="211" t="s">
        <v>65</v>
      </c>
      <c r="H35" s="225">
        <f>C$20/12</f>
        <v>1.225E-3</v>
      </c>
      <c r="I35" s="226">
        <f>(SUM('1.  LRAMVA Summary'!D$54:D$56)+SUM('1.  LRAMVA Summary'!D$57:D$58)*(MONTH($E35)-1)/12)*$H35</f>
        <v>0</v>
      </c>
      <c r="J35" s="226">
        <f>(SUM('1.  LRAMVA Summary'!E$54:E$56)+SUM('1.  LRAMVA Summary'!E$57:E$58)*(MONTH($E35)-1)/12)*$H35</f>
        <v>0</v>
      </c>
      <c r="K35" s="226">
        <f>(SUM('1.  LRAMVA Summary'!F$54:F$56)+SUM('1.  LRAMVA Summary'!F$57:F$58)*(MONTH($E35)-1)/12)*$H35</f>
        <v>0</v>
      </c>
      <c r="L35" s="226">
        <f>(SUM('1.  LRAMVA Summary'!G$54:G$56)+SUM('1.  LRAMVA Summary'!G$57:G$58)*(MONTH($E35)-1)/12)*$H35</f>
        <v>0</v>
      </c>
      <c r="M35" s="226">
        <f>(SUM('1.  LRAMVA Summary'!H$54:H$56)+SUM('1.  LRAMVA Summary'!H$57:H$58)*(MONTH($E35)-1)/12)*$H35</f>
        <v>0</v>
      </c>
      <c r="N35" s="226">
        <f>(SUM('1.  LRAMVA Summary'!I$54:I$56)+SUM('1.  LRAMVA Summary'!I$57:I$58)*(MONTH($E35)-1)/12)*$H35</f>
        <v>0</v>
      </c>
      <c r="O35" s="226">
        <f>(SUM('1.  LRAMVA Summary'!J$54:J$56)+SUM('1.  LRAMVA Summary'!J$57:J$58)*(MONTH($E35)-1)/12)*$H35</f>
        <v>0</v>
      </c>
      <c r="P35" s="226">
        <f>(SUM('1.  LRAMVA Summary'!K$54:K$56)+SUM('1.  LRAMVA Summary'!K$57:K$58)*(MONTH($E35)-1)/12)*$H35</f>
        <v>0</v>
      </c>
      <c r="Q35" s="226">
        <f>(SUM('1.  LRAMVA Summary'!L$54:L$56)+SUM('1.  LRAMVA Summary'!L$57:L$58)*(MONTH($E35)-1)/12)*$H35</f>
        <v>0</v>
      </c>
      <c r="R35" s="227">
        <f t="shared" si="5"/>
        <v>0</v>
      </c>
    </row>
    <row r="36" spans="2:18" s="9" customFormat="1">
      <c r="B36" s="209" t="s">
        <v>73</v>
      </c>
      <c r="C36" s="209">
        <v>1.0999999999999999E-2</v>
      </c>
      <c r="D36" s="202"/>
      <c r="E36" s="210">
        <v>41091</v>
      </c>
      <c r="F36" s="210" t="s">
        <v>176</v>
      </c>
      <c r="G36" s="211" t="s">
        <v>67</v>
      </c>
      <c r="H36" s="228">
        <f>C$21/12</f>
        <v>1.225E-3</v>
      </c>
      <c r="I36" s="226">
        <f>(SUM('1.  LRAMVA Summary'!D$54:D$56)+SUM('1.  LRAMVA Summary'!D$57:D$58)*(MONTH($E36)-1)/12)*$H36</f>
        <v>0</v>
      </c>
      <c r="J36" s="226">
        <f>(SUM('1.  LRAMVA Summary'!E$54:E$56)+SUM('1.  LRAMVA Summary'!E$57:E$58)*(MONTH($E36)-1)/12)*$H36</f>
        <v>0</v>
      </c>
      <c r="K36" s="226">
        <f>(SUM('1.  LRAMVA Summary'!F$54:F$56)+SUM('1.  LRAMVA Summary'!F$57:F$58)*(MONTH($E36)-1)/12)*$H36</f>
        <v>0</v>
      </c>
      <c r="L36" s="226">
        <f>(SUM('1.  LRAMVA Summary'!G$54:G$56)+SUM('1.  LRAMVA Summary'!G$57:G$58)*(MONTH($E36)-1)/12)*$H36</f>
        <v>0</v>
      </c>
      <c r="M36" s="226">
        <f>(SUM('1.  LRAMVA Summary'!H$54:H$56)+SUM('1.  LRAMVA Summary'!H$57:H$58)*(MONTH($E36)-1)/12)*$H36</f>
        <v>0</v>
      </c>
      <c r="N36" s="226">
        <f>(SUM('1.  LRAMVA Summary'!I$54:I$56)+SUM('1.  LRAMVA Summary'!I$57:I$58)*(MONTH($E36)-1)/12)*$H36</f>
        <v>0</v>
      </c>
      <c r="O36" s="226">
        <f>(SUM('1.  LRAMVA Summary'!J$54:J$56)+SUM('1.  LRAMVA Summary'!J$57:J$58)*(MONTH($E36)-1)/12)*$H36</f>
        <v>0</v>
      </c>
      <c r="P36" s="226">
        <f>(SUM('1.  LRAMVA Summary'!K$54:K$56)+SUM('1.  LRAMVA Summary'!K$57:K$58)*(MONTH($E36)-1)/12)*$H36</f>
        <v>0</v>
      </c>
      <c r="Q36" s="226">
        <f>(SUM('1.  LRAMVA Summary'!L$54:L$56)+SUM('1.  LRAMVA Summary'!L$57:L$58)*(MONTH($E36)-1)/12)*$H36</f>
        <v>0</v>
      </c>
      <c r="R36" s="227">
        <f t="shared" si="5"/>
        <v>0</v>
      </c>
    </row>
    <row r="37" spans="2:18" s="9" customFormat="1">
      <c r="B37" s="209" t="s">
        <v>74</v>
      </c>
      <c r="C37" s="209">
        <v>1.0999999999999999E-2</v>
      </c>
      <c r="D37" s="202"/>
      <c r="E37" s="210">
        <v>41122</v>
      </c>
      <c r="F37" s="210" t="s">
        <v>176</v>
      </c>
      <c r="G37" s="211" t="s">
        <v>67</v>
      </c>
      <c r="H37" s="225">
        <f>C$21/12</f>
        <v>1.225E-3</v>
      </c>
      <c r="I37" s="226">
        <f>(SUM('1.  LRAMVA Summary'!D$54:D$56)+SUM('1.  LRAMVA Summary'!D$57:D$58)*(MONTH($E37)-1)/12)*$H37</f>
        <v>0</v>
      </c>
      <c r="J37" s="226">
        <f>(SUM('1.  LRAMVA Summary'!E$54:E$56)+SUM('1.  LRAMVA Summary'!E$57:E$58)*(MONTH($E37)-1)/12)*$H37</f>
        <v>0</v>
      </c>
      <c r="K37" s="226">
        <f>(SUM('1.  LRAMVA Summary'!F$54:F$56)+SUM('1.  LRAMVA Summary'!F$57:F$58)*(MONTH($E37)-1)/12)*$H37</f>
        <v>0</v>
      </c>
      <c r="L37" s="226">
        <f>(SUM('1.  LRAMVA Summary'!G$54:G$56)+SUM('1.  LRAMVA Summary'!G$57:G$58)*(MONTH($E37)-1)/12)*$H37</f>
        <v>0</v>
      </c>
      <c r="M37" s="226">
        <f>(SUM('1.  LRAMVA Summary'!H$54:H$56)+SUM('1.  LRAMVA Summary'!H$57:H$58)*(MONTH($E37)-1)/12)*$H37</f>
        <v>0</v>
      </c>
      <c r="N37" s="226">
        <f>(SUM('1.  LRAMVA Summary'!I$54:I$56)+SUM('1.  LRAMVA Summary'!I$57:I$58)*(MONTH($E37)-1)/12)*$H37</f>
        <v>0</v>
      </c>
      <c r="O37" s="226">
        <f>(SUM('1.  LRAMVA Summary'!J$54:J$56)+SUM('1.  LRAMVA Summary'!J$57:J$58)*(MONTH($E37)-1)/12)*$H37</f>
        <v>0</v>
      </c>
      <c r="P37" s="226">
        <f>(SUM('1.  LRAMVA Summary'!K$54:K$56)+SUM('1.  LRAMVA Summary'!K$57:K$58)*(MONTH($E37)-1)/12)*$H37</f>
        <v>0</v>
      </c>
      <c r="Q37" s="226">
        <f>(SUM('1.  LRAMVA Summary'!L$54:L$56)+SUM('1.  LRAMVA Summary'!L$57:L$58)*(MONTH($E37)-1)/12)*$H37</f>
        <v>0</v>
      </c>
      <c r="R37" s="227">
        <f t="shared" si="5"/>
        <v>0</v>
      </c>
    </row>
    <row r="38" spans="2:18" s="9" customFormat="1">
      <c r="B38" s="209" t="s">
        <v>75</v>
      </c>
      <c r="C38" s="209">
        <v>1.0999999999999999E-2</v>
      </c>
      <c r="D38" s="202"/>
      <c r="E38" s="210">
        <v>41153</v>
      </c>
      <c r="F38" s="210" t="s">
        <v>176</v>
      </c>
      <c r="G38" s="211" t="s">
        <v>67</v>
      </c>
      <c r="H38" s="225">
        <f>C$21/12</f>
        <v>1.225E-3</v>
      </c>
      <c r="I38" s="226">
        <f>(SUM('1.  LRAMVA Summary'!D$54:D$56)+SUM('1.  LRAMVA Summary'!D$57:D$58)*(MONTH($E38)-1)/12)*$H38</f>
        <v>0</v>
      </c>
      <c r="J38" s="226">
        <f>(SUM('1.  LRAMVA Summary'!E$54:E$56)+SUM('1.  LRAMVA Summary'!E$57:E$58)*(MONTH($E38)-1)/12)*$H38</f>
        <v>0</v>
      </c>
      <c r="K38" s="226">
        <f>(SUM('1.  LRAMVA Summary'!F$54:F$56)+SUM('1.  LRAMVA Summary'!F$57:F$58)*(MONTH($E38)-1)/12)*$H38</f>
        <v>0</v>
      </c>
      <c r="L38" s="226">
        <f>(SUM('1.  LRAMVA Summary'!G$54:G$56)+SUM('1.  LRAMVA Summary'!G$57:G$58)*(MONTH($E38)-1)/12)*$H38</f>
        <v>0</v>
      </c>
      <c r="M38" s="226">
        <f>(SUM('1.  LRAMVA Summary'!H$54:H$56)+SUM('1.  LRAMVA Summary'!H$57:H$58)*(MONTH($E38)-1)/12)*$H38</f>
        <v>0</v>
      </c>
      <c r="N38" s="226">
        <f>(SUM('1.  LRAMVA Summary'!I$54:I$56)+SUM('1.  LRAMVA Summary'!I$57:I$58)*(MONTH($E38)-1)/12)*$H38</f>
        <v>0</v>
      </c>
      <c r="O38" s="226">
        <f>(SUM('1.  LRAMVA Summary'!J$54:J$56)+SUM('1.  LRAMVA Summary'!J$57:J$58)*(MONTH($E38)-1)/12)*$H38</f>
        <v>0</v>
      </c>
      <c r="P38" s="226">
        <f>(SUM('1.  LRAMVA Summary'!K$54:K$56)+SUM('1.  LRAMVA Summary'!K$57:K$58)*(MONTH($E38)-1)/12)*$H38</f>
        <v>0</v>
      </c>
      <c r="Q38" s="226">
        <f>(SUM('1.  LRAMVA Summary'!L$54:L$56)+SUM('1.  LRAMVA Summary'!L$57:L$58)*(MONTH($E38)-1)/12)*$H38</f>
        <v>0</v>
      </c>
      <c r="R38" s="227">
        <f t="shared" si="5"/>
        <v>0</v>
      </c>
    </row>
    <row r="39" spans="2:18" s="9" customFormat="1">
      <c r="B39" s="209" t="s">
        <v>76</v>
      </c>
      <c r="C39" s="209">
        <v>1.0999999999999999E-2</v>
      </c>
      <c r="D39" s="202"/>
      <c r="E39" s="210">
        <v>41183</v>
      </c>
      <c r="F39" s="210" t="s">
        <v>176</v>
      </c>
      <c r="G39" s="211" t="s">
        <v>68</v>
      </c>
      <c r="H39" s="228">
        <f>C$22/12</f>
        <v>1.225E-3</v>
      </c>
      <c r="I39" s="226">
        <f>(SUM('1.  LRAMVA Summary'!D$54:D$56)+SUM('1.  LRAMVA Summary'!D$57:D$58)*(MONTH($E39)-1)/12)*$H39</f>
        <v>0</v>
      </c>
      <c r="J39" s="226">
        <f>(SUM('1.  LRAMVA Summary'!E$54:E$56)+SUM('1.  LRAMVA Summary'!E$57:E$58)*(MONTH($E39)-1)/12)*$H39</f>
        <v>0</v>
      </c>
      <c r="K39" s="226">
        <f>(SUM('1.  LRAMVA Summary'!F$54:F$56)+SUM('1.  LRAMVA Summary'!F$57:F$58)*(MONTH($E39)-1)/12)*$H39</f>
        <v>0</v>
      </c>
      <c r="L39" s="226">
        <f>(SUM('1.  LRAMVA Summary'!G$54:G$56)+SUM('1.  LRAMVA Summary'!G$57:G$58)*(MONTH($E39)-1)/12)*$H39</f>
        <v>0</v>
      </c>
      <c r="M39" s="226">
        <f>(SUM('1.  LRAMVA Summary'!H$54:H$56)+SUM('1.  LRAMVA Summary'!H$57:H$58)*(MONTH($E39)-1)/12)*$H39</f>
        <v>0</v>
      </c>
      <c r="N39" s="226">
        <f>(SUM('1.  LRAMVA Summary'!I$54:I$56)+SUM('1.  LRAMVA Summary'!I$57:I$58)*(MONTH($E39)-1)/12)*$H39</f>
        <v>0</v>
      </c>
      <c r="O39" s="226">
        <f>(SUM('1.  LRAMVA Summary'!J$54:J$56)+SUM('1.  LRAMVA Summary'!J$57:J$58)*(MONTH($E39)-1)/12)*$H39</f>
        <v>0</v>
      </c>
      <c r="P39" s="226">
        <f>(SUM('1.  LRAMVA Summary'!K$54:K$56)+SUM('1.  LRAMVA Summary'!K$57:K$58)*(MONTH($E39)-1)/12)*$H39</f>
        <v>0</v>
      </c>
      <c r="Q39" s="226">
        <f>(SUM('1.  LRAMVA Summary'!L$54:L$56)+SUM('1.  LRAMVA Summary'!L$57:L$58)*(MONTH($E39)-1)/12)*$H39</f>
        <v>0</v>
      </c>
      <c r="R39" s="227">
        <f t="shared" si="5"/>
        <v>0</v>
      </c>
    </row>
    <row r="40" spans="2:18" s="9" customFormat="1">
      <c r="B40" s="209" t="s">
        <v>77</v>
      </c>
      <c r="C40" s="709">
        <v>1.0999999999999999E-2</v>
      </c>
      <c r="D40" s="202"/>
      <c r="E40" s="210">
        <v>41214</v>
      </c>
      <c r="F40" s="210" t="s">
        <v>176</v>
      </c>
      <c r="G40" s="211" t="s">
        <v>68</v>
      </c>
      <c r="H40" s="225">
        <f>C$22/12</f>
        <v>1.225E-3</v>
      </c>
      <c r="I40" s="226">
        <f>(SUM('1.  LRAMVA Summary'!D$54:D$56)+SUM('1.  LRAMVA Summary'!D$57:D$58)*(MONTH($E40)-1)/12)*$H40</f>
        <v>0</v>
      </c>
      <c r="J40" s="226">
        <f>(SUM('1.  LRAMVA Summary'!E$54:E$56)+SUM('1.  LRAMVA Summary'!E$57:E$58)*(MONTH($E40)-1)/12)*$H40</f>
        <v>0</v>
      </c>
      <c r="K40" s="226">
        <f>(SUM('1.  LRAMVA Summary'!F$54:F$56)+SUM('1.  LRAMVA Summary'!F$57:F$58)*(MONTH($E40)-1)/12)*$H40</f>
        <v>0</v>
      </c>
      <c r="L40" s="226">
        <f>(SUM('1.  LRAMVA Summary'!G$54:G$56)+SUM('1.  LRAMVA Summary'!G$57:G$58)*(MONTH($E40)-1)/12)*$H40</f>
        <v>0</v>
      </c>
      <c r="M40" s="226">
        <f>(SUM('1.  LRAMVA Summary'!H$54:H$56)+SUM('1.  LRAMVA Summary'!H$57:H$58)*(MONTH($E40)-1)/12)*$H40</f>
        <v>0</v>
      </c>
      <c r="N40" s="226">
        <f>(SUM('1.  LRAMVA Summary'!I$54:I$56)+SUM('1.  LRAMVA Summary'!I$57:I$58)*(MONTH($E40)-1)/12)*$H40</f>
        <v>0</v>
      </c>
      <c r="O40" s="226">
        <f>(SUM('1.  LRAMVA Summary'!J$54:J$56)+SUM('1.  LRAMVA Summary'!J$57:J$58)*(MONTH($E40)-1)/12)*$H40</f>
        <v>0</v>
      </c>
      <c r="P40" s="226">
        <f>(SUM('1.  LRAMVA Summary'!K$54:K$56)+SUM('1.  LRAMVA Summary'!K$57:K$58)*(MONTH($E40)-1)/12)*$H40</f>
        <v>0</v>
      </c>
      <c r="Q40" s="226">
        <f>(SUM('1.  LRAMVA Summary'!L$54:L$56)+SUM('1.  LRAMVA Summary'!L$57:L$58)*(MONTH($E40)-1)/12)*$H40</f>
        <v>0</v>
      </c>
      <c r="R40" s="227">
        <f t="shared" si="5"/>
        <v>0</v>
      </c>
    </row>
    <row r="41" spans="2:18" s="9" customFormat="1">
      <c r="B41" s="209" t="s">
        <v>78</v>
      </c>
      <c r="C41" s="709">
        <v>1.0999999999999999E-2</v>
      </c>
      <c r="D41" s="202"/>
      <c r="E41" s="210">
        <v>41244</v>
      </c>
      <c r="F41" s="210" t="s">
        <v>176</v>
      </c>
      <c r="G41" s="211" t="s">
        <v>68</v>
      </c>
      <c r="H41" s="225">
        <f>C$22/12</f>
        <v>1.225E-3</v>
      </c>
      <c r="I41" s="226">
        <f>(SUM('1.  LRAMVA Summary'!D$54:D$56)+SUM('1.  LRAMVA Summary'!D$57:D$58)*(MONTH($E41)-1)/12)*$H41</f>
        <v>0</v>
      </c>
      <c r="J41" s="226">
        <f>(SUM('1.  LRAMVA Summary'!E$54:E$56)+SUM('1.  LRAMVA Summary'!E$57:E$58)*(MONTH($E41)-1)/12)*$H41</f>
        <v>0</v>
      </c>
      <c r="K41" s="226">
        <f>(SUM('1.  LRAMVA Summary'!F$54:F$56)+SUM('1.  LRAMVA Summary'!F$57:F$58)*(MONTH($E41)-1)/12)*$H41</f>
        <v>0</v>
      </c>
      <c r="L41" s="226">
        <f>(SUM('1.  LRAMVA Summary'!G$54:G$56)+SUM('1.  LRAMVA Summary'!G$57:G$58)*(MONTH($E41)-1)/12)*$H41</f>
        <v>0</v>
      </c>
      <c r="M41" s="226">
        <f>(SUM('1.  LRAMVA Summary'!H$54:H$56)+SUM('1.  LRAMVA Summary'!H$57:H$58)*(MONTH($E41)-1)/12)*$H41</f>
        <v>0</v>
      </c>
      <c r="N41" s="226">
        <f>(SUM('1.  LRAMVA Summary'!I$54:I$56)+SUM('1.  LRAMVA Summary'!I$57:I$58)*(MONTH($E41)-1)/12)*$H41</f>
        <v>0</v>
      </c>
      <c r="O41" s="226">
        <f>(SUM('1.  LRAMVA Summary'!J$54:J$56)+SUM('1.  LRAMVA Summary'!J$57:J$58)*(MONTH($E41)-1)/12)*$H41</f>
        <v>0</v>
      </c>
      <c r="P41" s="226">
        <f>(SUM('1.  LRAMVA Summary'!K$54:K$56)+SUM('1.  LRAMVA Summary'!K$57:K$58)*(MONTH($E41)-1)/12)*$H41</f>
        <v>0</v>
      </c>
      <c r="Q41" s="226">
        <f>(SUM('1.  LRAMVA Summary'!L$54:L$56)+SUM('1.  LRAMVA Summary'!L$57:L$58)*(MONTH($E41)-1)/12)*$H41</f>
        <v>0</v>
      </c>
      <c r="R41" s="227">
        <f t="shared" si="5"/>
        <v>0</v>
      </c>
    </row>
    <row r="42" spans="2:18" s="9" customFormat="1" ht="15" thickBot="1">
      <c r="B42" s="209" t="s">
        <v>79</v>
      </c>
      <c r="C42" s="709">
        <v>1.4999999999999999E-2</v>
      </c>
      <c r="D42" s="202"/>
      <c r="E42" s="212" t="s">
        <v>460</v>
      </c>
      <c r="F42" s="212"/>
      <c r="G42" s="213"/>
      <c r="H42" s="230"/>
      <c r="I42" s="215">
        <f>SUM(I29:I41)</f>
        <v>0</v>
      </c>
      <c r="J42" s="215">
        <f t="shared" ref="J42:O42" si="6">SUM(J29:J41)</f>
        <v>0</v>
      </c>
      <c r="K42" s="215">
        <f t="shared" si="6"/>
        <v>0</v>
      </c>
      <c r="L42" s="215">
        <f t="shared" si="6"/>
        <v>0</v>
      </c>
      <c r="M42" s="215">
        <f t="shared" si="6"/>
        <v>0</v>
      </c>
      <c r="N42" s="215">
        <f t="shared" si="6"/>
        <v>0</v>
      </c>
      <c r="O42" s="215">
        <f t="shared" si="6"/>
        <v>0</v>
      </c>
      <c r="P42" s="215">
        <f t="shared" ref="P42:Q42" si="7">SUM(P29:P41)</f>
        <v>0</v>
      </c>
      <c r="Q42" s="215">
        <f t="shared" si="7"/>
        <v>0</v>
      </c>
      <c r="R42" s="215">
        <f>SUM(R29:R41)</f>
        <v>0</v>
      </c>
    </row>
    <row r="43" spans="2:18" s="9" customFormat="1" ht="15" thickTop="1">
      <c r="B43" s="209" t="s">
        <v>80</v>
      </c>
      <c r="C43" s="709">
        <v>1.4999999999999999E-2</v>
      </c>
      <c r="D43" s="202"/>
      <c r="E43" s="216" t="s">
        <v>66</v>
      </c>
      <c r="F43" s="216"/>
      <c r="G43" s="217"/>
      <c r="H43" s="218"/>
      <c r="I43" s="219"/>
      <c r="J43" s="219"/>
      <c r="K43" s="219"/>
      <c r="L43" s="219"/>
      <c r="M43" s="219"/>
      <c r="N43" s="219"/>
      <c r="O43" s="219"/>
      <c r="P43" s="219"/>
      <c r="Q43" s="219"/>
      <c r="R43" s="220"/>
    </row>
    <row r="44" spans="2:18" s="9" customFormat="1">
      <c r="B44" s="209" t="s">
        <v>81</v>
      </c>
      <c r="C44" s="709">
        <v>1.89E-2</v>
      </c>
      <c r="D44" s="202"/>
      <c r="E44" s="221" t="s">
        <v>424</v>
      </c>
      <c r="F44" s="221"/>
      <c r="G44" s="222"/>
      <c r="H44" s="223"/>
      <c r="I44" s="224">
        <f t="shared" ref="I44:O44" si="8">I42+I43</f>
        <v>0</v>
      </c>
      <c r="J44" s="224">
        <f t="shared" si="8"/>
        <v>0</v>
      </c>
      <c r="K44" s="224">
        <f t="shared" si="8"/>
        <v>0</v>
      </c>
      <c r="L44" s="224">
        <f t="shared" si="8"/>
        <v>0</v>
      </c>
      <c r="M44" s="224">
        <f t="shared" si="8"/>
        <v>0</v>
      </c>
      <c r="N44" s="224">
        <f t="shared" si="8"/>
        <v>0</v>
      </c>
      <c r="O44" s="224">
        <f t="shared" si="8"/>
        <v>0</v>
      </c>
      <c r="P44" s="224">
        <f t="shared" ref="P44:Q44" si="9">P42+P43</f>
        <v>0</v>
      </c>
      <c r="Q44" s="224">
        <f t="shared" si="9"/>
        <v>0</v>
      </c>
      <c r="R44" s="224">
        <f>R42+R43</f>
        <v>0</v>
      </c>
    </row>
    <row r="45" spans="2:18" s="9" customFormat="1">
      <c r="B45" s="209" t="s">
        <v>82</v>
      </c>
      <c r="C45" s="709">
        <v>1.89E-2</v>
      </c>
      <c r="D45" s="202"/>
      <c r="E45" s="210">
        <v>41275</v>
      </c>
      <c r="F45" s="210" t="s">
        <v>177</v>
      </c>
      <c r="G45" s="211" t="s">
        <v>64</v>
      </c>
      <c r="H45" s="228">
        <f>C$23/12</f>
        <v>1.225E-3</v>
      </c>
      <c r="I45" s="226">
        <f>(SUM('1.  LRAMVA Summary'!D$54:D$59)+SUM('1.  LRAMVA Summary'!D$60:D$61)*(MONTH($E45)-1)/12)*$H45</f>
        <v>0</v>
      </c>
      <c r="J45" s="226">
        <f>(SUM('1.  LRAMVA Summary'!E$54:E$59)+SUM('1.  LRAMVA Summary'!E$60:E$61)*(MONTH($E45)-1)/12)*$H45</f>
        <v>0</v>
      </c>
      <c r="K45" s="226">
        <f>(SUM('1.  LRAMVA Summary'!F$54:F$59)+SUM('1.  LRAMVA Summary'!F$60:F$61)*(MONTH($E45)-1)/12)*$H45</f>
        <v>0</v>
      </c>
      <c r="L45" s="226">
        <f>(SUM('1.  LRAMVA Summary'!G$54:G$59)+SUM('1.  LRAMVA Summary'!G$60:G$61)*(MONTH($E45)-1)/12)*$H45</f>
        <v>0</v>
      </c>
      <c r="M45" s="226">
        <f>(SUM('1.  LRAMVA Summary'!H$54:H$59)+SUM('1.  LRAMVA Summary'!H$60:H$61)*(MONTH($E45)-1)/12)*$H45</f>
        <v>0</v>
      </c>
      <c r="N45" s="226">
        <f>(SUM('1.  LRAMVA Summary'!I$54:I$59)+SUM('1.  LRAMVA Summary'!I$60:I$61)*(MONTH($E45)-1)/12)*$H45</f>
        <v>0</v>
      </c>
      <c r="O45" s="226">
        <f>(SUM('1.  LRAMVA Summary'!J$54:J$59)+SUM('1.  LRAMVA Summary'!J$60:J$61)*(MONTH($E45)-1)/12)*$H45</f>
        <v>0</v>
      </c>
      <c r="P45" s="226">
        <f>(SUM('1.  LRAMVA Summary'!K$54:K$59)+SUM('1.  LRAMVA Summary'!K$60:K$61)*(MONTH($E45)-1)/12)*$H45</f>
        <v>0</v>
      </c>
      <c r="Q45" s="226">
        <f>(SUM('1.  LRAMVA Summary'!L$54:L$59)+SUM('1.  LRAMVA Summary'!L$60:L$61)*(MONTH($E45)-1)/12)*$H45</f>
        <v>0</v>
      </c>
      <c r="R45" s="227">
        <f t="shared" ref="R45:R56" si="10">SUM(I45:Q45)</f>
        <v>0</v>
      </c>
    </row>
    <row r="46" spans="2:18" s="9" customFormat="1">
      <c r="B46" s="209" t="s">
        <v>83</v>
      </c>
      <c r="C46" s="709">
        <v>2.1700000000000001E-2</v>
      </c>
      <c r="D46" s="202"/>
      <c r="E46" s="210">
        <v>41306</v>
      </c>
      <c r="F46" s="210" t="s">
        <v>177</v>
      </c>
      <c r="G46" s="211" t="s">
        <v>64</v>
      </c>
      <c r="H46" s="225">
        <f>C$23/12</f>
        <v>1.225E-3</v>
      </c>
      <c r="I46" s="226">
        <f>(SUM('1.  LRAMVA Summary'!D$54:D$59)+SUM('1.  LRAMVA Summary'!D$60:D$61)*(MONTH($E46)-1)/12)*$H46</f>
        <v>0</v>
      </c>
      <c r="J46" s="226">
        <f>(SUM('1.  LRAMVA Summary'!E$54:E$59)+SUM('1.  LRAMVA Summary'!E$60:E$61)*(MONTH($E46)-1)/12)*$H46</f>
        <v>0</v>
      </c>
      <c r="K46" s="226">
        <f>(SUM('1.  LRAMVA Summary'!F$54:F$59)+SUM('1.  LRAMVA Summary'!F$60:F$61)*(MONTH($E46)-1)/12)*$H46</f>
        <v>0</v>
      </c>
      <c r="L46" s="226">
        <f>(SUM('1.  LRAMVA Summary'!G$54:G$59)+SUM('1.  LRAMVA Summary'!G$60:G$61)*(MONTH($E46)-1)/12)*$H46</f>
        <v>0</v>
      </c>
      <c r="M46" s="226">
        <f>(SUM('1.  LRAMVA Summary'!H$54:H$59)+SUM('1.  LRAMVA Summary'!H$60:H$61)*(MONTH($E46)-1)/12)*$H46</f>
        <v>0</v>
      </c>
      <c r="N46" s="226">
        <f>(SUM('1.  LRAMVA Summary'!I$54:I$59)+SUM('1.  LRAMVA Summary'!I$60:I$61)*(MONTH($E46)-1)/12)*$H46</f>
        <v>0</v>
      </c>
      <c r="O46" s="226">
        <f>(SUM('1.  LRAMVA Summary'!J$54:J$59)+SUM('1.  LRAMVA Summary'!J$60:J$61)*(MONTH($E46)-1)/12)*$H46</f>
        <v>0</v>
      </c>
      <c r="P46" s="226">
        <f>(SUM('1.  LRAMVA Summary'!K$54:K$59)+SUM('1.  LRAMVA Summary'!K$60:K$61)*(MONTH($E46)-1)/12)*$H46</f>
        <v>0</v>
      </c>
      <c r="Q46" s="226">
        <f>(SUM('1.  LRAMVA Summary'!L$54:L$59)+SUM('1.  LRAMVA Summary'!L$60:L$61)*(MONTH($E46)-1)/12)*$H46</f>
        <v>0</v>
      </c>
      <c r="R46" s="227">
        <f t="shared" si="10"/>
        <v>0</v>
      </c>
    </row>
    <row r="47" spans="2:18" s="9" customFormat="1">
      <c r="B47" s="209" t="s">
        <v>84</v>
      </c>
      <c r="C47" s="726">
        <v>2.4500000000000001E-2</v>
      </c>
      <c r="D47" s="202"/>
      <c r="E47" s="210">
        <v>41334</v>
      </c>
      <c r="F47" s="210" t="s">
        <v>177</v>
      </c>
      <c r="G47" s="211" t="s">
        <v>64</v>
      </c>
      <c r="H47" s="225">
        <f>C$23/12</f>
        <v>1.225E-3</v>
      </c>
      <c r="I47" s="226">
        <f>(SUM('1.  LRAMVA Summary'!D$54:D$59)+SUM('1.  LRAMVA Summary'!D$60:D$61)*(MONTH($E47)-1)/12)*$H47</f>
        <v>0</v>
      </c>
      <c r="J47" s="226">
        <f>(SUM('1.  LRAMVA Summary'!E$54:E$59)+SUM('1.  LRAMVA Summary'!E$60:E$61)*(MONTH($E47)-1)/12)*$H47</f>
        <v>0</v>
      </c>
      <c r="K47" s="226">
        <f>(SUM('1.  LRAMVA Summary'!F$54:F$59)+SUM('1.  LRAMVA Summary'!F$60:F$61)*(MONTH($E47)-1)/12)*$H47</f>
        <v>0</v>
      </c>
      <c r="L47" s="226">
        <f>(SUM('1.  LRAMVA Summary'!G$54:G$59)+SUM('1.  LRAMVA Summary'!G$60:G$61)*(MONTH($E47)-1)/12)*$H47</f>
        <v>0</v>
      </c>
      <c r="M47" s="226">
        <f>(SUM('1.  LRAMVA Summary'!H$54:H$59)+SUM('1.  LRAMVA Summary'!H$60:H$61)*(MONTH($E47)-1)/12)*$H47</f>
        <v>0</v>
      </c>
      <c r="N47" s="226">
        <f>(SUM('1.  LRAMVA Summary'!I$54:I$59)+SUM('1.  LRAMVA Summary'!I$60:I$61)*(MONTH($E47)-1)/12)*$H47</f>
        <v>0</v>
      </c>
      <c r="O47" s="226">
        <f>(SUM('1.  LRAMVA Summary'!J$54:J$59)+SUM('1.  LRAMVA Summary'!J$60:J$61)*(MONTH($E47)-1)/12)*$H47</f>
        <v>0</v>
      </c>
      <c r="P47" s="226">
        <f>(SUM('1.  LRAMVA Summary'!K$54:K$59)+SUM('1.  LRAMVA Summary'!K$60:K$61)*(MONTH($E47)-1)/12)*$H47</f>
        <v>0</v>
      </c>
      <c r="Q47" s="226">
        <f>(SUM('1.  LRAMVA Summary'!L$54:L$59)+SUM('1.  LRAMVA Summary'!L$60:L$61)*(MONTH($E47)-1)/12)*$H47</f>
        <v>0</v>
      </c>
      <c r="R47" s="227">
        <f t="shared" si="10"/>
        <v>0</v>
      </c>
    </row>
    <row r="48" spans="2:18" s="9" customFormat="1">
      <c r="B48" s="209" t="s">
        <v>85</v>
      </c>
      <c r="C48" s="726">
        <v>2.18E-2</v>
      </c>
      <c r="D48" s="202"/>
      <c r="E48" s="210">
        <v>41365</v>
      </c>
      <c r="F48" s="210" t="s">
        <v>177</v>
      </c>
      <c r="G48" s="211" t="s">
        <v>65</v>
      </c>
      <c r="H48" s="228">
        <f>C$24/12</f>
        <v>1.225E-3</v>
      </c>
      <c r="I48" s="226">
        <f>(SUM('1.  LRAMVA Summary'!D$54:D$59)+SUM('1.  LRAMVA Summary'!D$60:D$61)*(MONTH($E48)-1)/12)*$H48</f>
        <v>0</v>
      </c>
      <c r="J48" s="226">
        <f>(SUM('1.  LRAMVA Summary'!E$54:E$59)+SUM('1.  LRAMVA Summary'!E$60:E$61)*(MONTH($E48)-1)/12)*$H48</f>
        <v>0</v>
      </c>
      <c r="K48" s="226">
        <f>(SUM('1.  LRAMVA Summary'!F$54:F$59)+SUM('1.  LRAMVA Summary'!F$60:F$61)*(MONTH($E48)-1)/12)*$H48</f>
        <v>0</v>
      </c>
      <c r="L48" s="226">
        <f>(SUM('1.  LRAMVA Summary'!G$54:G$59)+SUM('1.  LRAMVA Summary'!G$60:G$61)*(MONTH($E48)-1)/12)*$H48</f>
        <v>0</v>
      </c>
      <c r="M48" s="226">
        <f>(SUM('1.  LRAMVA Summary'!H$54:H$59)+SUM('1.  LRAMVA Summary'!H$60:H$61)*(MONTH($E48)-1)/12)*$H48</f>
        <v>0</v>
      </c>
      <c r="N48" s="226">
        <f>(SUM('1.  LRAMVA Summary'!I$54:I$59)+SUM('1.  LRAMVA Summary'!I$60:I$61)*(MONTH($E48)-1)/12)*$H48</f>
        <v>0</v>
      </c>
      <c r="O48" s="226">
        <f>(SUM('1.  LRAMVA Summary'!J$54:J$59)+SUM('1.  LRAMVA Summary'!J$60:J$61)*(MONTH($E48)-1)/12)*$H48</f>
        <v>0</v>
      </c>
      <c r="P48" s="226">
        <f>(SUM('1.  LRAMVA Summary'!K$54:K$59)+SUM('1.  LRAMVA Summary'!K$60:K$61)*(MONTH($E48)-1)/12)*$H48</f>
        <v>0</v>
      </c>
      <c r="Q48" s="226">
        <f>(SUM('1.  LRAMVA Summary'!L$54:L$59)+SUM('1.  LRAMVA Summary'!L$60:L$61)*(MONTH($E48)-1)/12)*$H48</f>
        <v>0</v>
      </c>
      <c r="R48" s="227">
        <f t="shared" si="10"/>
        <v>0</v>
      </c>
    </row>
    <row r="49" spans="1:18" s="9" customFormat="1">
      <c r="B49" s="209" t="s">
        <v>86</v>
      </c>
      <c r="C49" s="726">
        <v>2.18E-2</v>
      </c>
      <c r="D49" s="202"/>
      <c r="E49" s="210">
        <v>41395</v>
      </c>
      <c r="F49" s="210" t="s">
        <v>177</v>
      </c>
      <c r="G49" s="211" t="s">
        <v>65</v>
      </c>
      <c r="H49" s="225">
        <f>C$24/12</f>
        <v>1.225E-3</v>
      </c>
      <c r="I49" s="226">
        <f>(SUM('1.  LRAMVA Summary'!D$54:D$59)+SUM('1.  LRAMVA Summary'!D$60:D$61)*(MONTH($E49)-1)/12)*$H49</f>
        <v>0</v>
      </c>
      <c r="J49" s="226">
        <f>(SUM('1.  LRAMVA Summary'!E$54:E$59)+SUM('1.  LRAMVA Summary'!E$60:E$61)*(MONTH($E49)-1)/12)*$H49</f>
        <v>0</v>
      </c>
      <c r="K49" s="226">
        <f>(SUM('1.  LRAMVA Summary'!F$54:F$59)+SUM('1.  LRAMVA Summary'!F$60:F$61)*(MONTH($E49)-1)/12)*$H49</f>
        <v>0</v>
      </c>
      <c r="L49" s="226">
        <f>(SUM('1.  LRAMVA Summary'!G$54:G$59)+SUM('1.  LRAMVA Summary'!G$60:G$61)*(MONTH($E49)-1)/12)*$H49</f>
        <v>0</v>
      </c>
      <c r="M49" s="226">
        <f>(SUM('1.  LRAMVA Summary'!H$54:H$59)+SUM('1.  LRAMVA Summary'!H$60:H$61)*(MONTH($E49)-1)/12)*$H49</f>
        <v>0</v>
      </c>
      <c r="N49" s="226">
        <f>(SUM('1.  LRAMVA Summary'!I$54:I$59)+SUM('1.  LRAMVA Summary'!I$60:I$61)*(MONTH($E49)-1)/12)*$H49</f>
        <v>0</v>
      </c>
      <c r="O49" s="226">
        <f>(SUM('1.  LRAMVA Summary'!J$54:J$59)+SUM('1.  LRAMVA Summary'!J$60:J$61)*(MONTH($E49)-1)/12)*$H49</f>
        <v>0</v>
      </c>
      <c r="P49" s="226">
        <f>(SUM('1.  LRAMVA Summary'!K$54:K$59)+SUM('1.  LRAMVA Summary'!K$60:K$61)*(MONTH($E49)-1)/12)*$H49</f>
        <v>0</v>
      </c>
      <c r="Q49" s="226">
        <f>(SUM('1.  LRAMVA Summary'!L$54:L$59)+SUM('1.  LRAMVA Summary'!L$60:L$61)*(MONTH($E49)-1)/12)*$H49</f>
        <v>0</v>
      </c>
      <c r="R49" s="227">
        <f t="shared" si="10"/>
        <v>0</v>
      </c>
    </row>
    <row r="50" spans="1:18" s="9" customFormat="1">
      <c r="B50" s="209" t="s">
        <v>87</v>
      </c>
      <c r="C50" s="726">
        <v>2.18E-2</v>
      </c>
      <c r="D50" s="202"/>
      <c r="E50" s="210">
        <v>41426</v>
      </c>
      <c r="F50" s="210" t="s">
        <v>177</v>
      </c>
      <c r="G50" s="211" t="s">
        <v>65</v>
      </c>
      <c r="H50" s="225">
        <f>C$24/12</f>
        <v>1.225E-3</v>
      </c>
      <c r="I50" s="226">
        <f>(SUM('1.  LRAMVA Summary'!D$54:D$59)+SUM('1.  LRAMVA Summary'!D$60:D$61)*(MONTH($E50)-1)/12)*$H50</f>
        <v>0</v>
      </c>
      <c r="J50" s="226">
        <f>(SUM('1.  LRAMVA Summary'!E$54:E$59)+SUM('1.  LRAMVA Summary'!E$60:E$61)*(MONTH($E50)-1)/12)*$H50</f>
        <v>0</v>
      </c>
      <c r="K50" s="226">
        <f>(SUM('1.  LRAMVA Summary'!F$54:F$59)+SUM('1.  LRAMVA Summary'!F$60:F$61)*(MONTH($E50)-1)/12)*$H50</f>
        <v>0</v>
      </c>
      <c r="L50" s="226">
        <f>(SUM('1.  LRAMVA Summary'!G$54:G$59)+SUM('1.  LRAMVA Summary'!G$60:G$61)*(MONTH($E50)-1)/12)*$H50</f>
        <v>0</v>
      </c>
      <c r="M50" s="226">
        <f>(SUM('1.  LRAMVA Summary'!H$54:H$59)+SUM('1.  LRAMVA Summary'!H$60:H$61)*(MONTH($E50)-1)/12)*$H50</f>
        <v>0</v>
      </c>
      <c r="N50" s="226">
        <f>(SUM('1.  LRAMVA Summary'!I$54:I$59)+SUM('1.  LRAMVA Summary'!I$60:I$61)*(MONTH($E50)-1)/12)*$H50</f>
        <v>0</v>
      </c>
      <c r="O50" s="226">
        <f>(SUM('1.  LRAMVA Summary'!J$54:J$59)+SUM('1.  LRAMVA Summary'!J$60:J$61)*(MONTH($E50)-1)/12)*$H50</f>
        <v>0</v>
      </c>
      <c r="P50" s="226">
        <f>(SUM('1.  LRAMVA Summary'!K$54:K$59)+SUM('1.  LRAMVA Summary'!K$60:K$61)*(MONTH($E50)-1)/12)*$H50</f>
        <v>0</v>
      </c>
      <c r="Q50" s="226">
        <f>(SUM('1.  LRAMVA Summary'!L$54:L$59)+SUM('1.  LRAMVA Summary'!L$60:L$61)*(MONTH($E50)-1)/12)*$H50</f>
        <v>0</v>
      </c>
      <c r="R50" s="227">
        <f t="shared" si="10"/>
        <v>0</v>
      </c>
    </row>
    <row r="51" spans="1:18" s="9" customFormat="1">
      <c r="B51" s="209" t="s">
        <v>88</v>
      </c>
      <c r="C51" s="726">
        <v>2.18E-2</v>
      </c>
      <c r="D51" s="202"/>
      <c r="E51" s="210">
        <v>41456</v>
      </c>
      <c r="F51" s="210" t="s">
        <v>177</v>
      </c>
      <c r="G51" s="211" t="s">
        <v>67</v>
      </c>
      <c r="H51" s="228">
        <f>C$25/12</f>
        <v>1.225E-3</v>
      </c>
      <c r="I51" s="226">
        <f>(SUM('1.  LRAMVA Summary'!D$54:D$59)+SUM('1.  LRAMVA Summary'!D$60:D$61)*(MONTH($E51)-1)/12)*$H51</f>
        <v>0</v>
      </c>
      <c r="J51" s="226">
        <f>(SUM('1.  LRAMVA Summary'!E$54:E$59)+SUM('1.  LRAMVA Summary'!E$60:E$61)*(MONTH($E51)-1)/12)*$H51</f>
        <v>0</v>
      </c>
      <c r="K51" s="226">
        <f>(SUM('1.  LRAMVA Summary'!F$54:F$59)+SUM('1.  LRAMVA Summary'!F$60:F$61)*(MONTH($E51)-1)/12)*$H51</f>
        <v>0</v>
      </c>
      <c r="L51" s="226">
        <f>(SUM('1.  LRAMVA Summary'!G$54:G$59)+SUM('1.  LRAMVA Summary'!G$60:G$61)*(MONTH($E51)-1)/12)*$H51</f>
        <v>0</v>
      </c>
      <c r="M51" s="226">
        <f>(SUM('1.  LRAMVA Summary'!H$54:H$59)+SUM('1.  LRAMVA Summary'!H$60:H$61)*(MONTH($E51)-1)/12)*$H51</f>
        <v>0</v>
      </c>
      <c r="N51" s="226">
        <f>(SUM('1.  LRAMVA Summary'!I$54:I$59)+SUM('1.  LRAMVA Summary'!I$60:I$61)*(MONTH($E51)-1)/12)*$H51</f>
        <v>0</v>
      </c>
      <c r="O51" s="226">
        <f>(SUM('1.  LRAMVA Summary'!J$54:J$59)+SUM('1.  LRAMVA Summary'!J$60:J$61)*(MONTH($E51)-1)/12)*$H51</f>
        <v>0</v>
      </c>
      <c r="P51" s="226">
        <f>(SUM('1.  LRAMVA Summary'!K$54:K$59)+SUM('1.  LRAMVA Summary'!K$60:K$61)*(MONTH($E51)-1)/12)*$H51</f>
        <v>0</v>
      </c>
      <c r="Q51" s="226">
        <f>(SUM('1.  LRAMVA Summary'!L$54:L$59)+SUM('1.  LRAMVA Summary'!L$60:L$61)*(MONTH($E51)-1)/12)*$H51</f>
        <v>0</v>
      </c>
      <c r="R51" s="227">
        <f t="shared" si="10"/>
        <v>0</v>
      </c>
    </row>
    <row r="52" spans="1:18" s="9" customFormat="1">
      <c r="B52" s="209" t="s">
        <v>90</v>
      </c>
      <c r="C52" s="229">
        <v>2.18E-2</v>
      </c>
      <c r="D52" s="202"/>
      <c r="E52" s="210">
        <v>41487</v>
      </c>
      <c r="F52" s="210" t="s">
        <v>177</v>
      </c>
      <c r="G52" s="211" t="s">
        <v>67</v>
      </c>
      <c r="H52" s="225">
        <f>C$25/12</f>
        <v>1.225E-3</v>
      </c>
      <c r="I52" s="226">
        <f>(SUM('1.  LRAMVA Summary'!D$54:D$59)+SUM('1.  LRAMVA Summary'!D$60:D$61)*(MONTH($E52)-1)/12)*$H52</f>
        <v>0</v>
      </c>
      <c r="J52" s="226">
        <f>(SUM('1.  LRAMVA Summary'!E$54:E$59)+SUM('1.  LRAMVA Summary'!E$60:E$61)*(MONTH($E52)-1)/12)*$H52</f>
        <v>0</v>
      </c>
      <c r="K52" s="226">
        <f>(SUM('1.  LRAMVA Summary'!F$54:F$59)+SUM('1.  LRAMVA Summary'!F$60:F$61)*(MONTH($E52)-1)/12)*$H52</f>
        <v>0</v>
      </c>
      <c r="L52" s="226">
        <f>(SUM('1.  LRAMVA Summary'!G$54:G$59)+SUM('1.  LRAMVA Summary'!G$60:G$61)*(MONTH($E52)-1)/12)*$H52</f>
        <v>0</v>
      </c>
      <c r="M52" s="226">
        <f>(SUM('1.  LRAMVA Summary'!H$54:H$59)+SUM('1.  LRAMVA Summary'!H$60:H$61)*(MONTH($E52)-1)/12)*$H52</f>
        <v>0</v>
      </c>
      <c r="N52" s="226">
        <f>(SUM('1.  LRAMVA Summary'!I$54:I$59)+SUM('1.  LRAMVA Summary'!I$60:I$61)*(MONTH($E52)-1)/12)*$H52</f>
        <v>0</v>
      </c>
      <c r="O52" s="226">
        <f>(SUM('1.  LRAMVA Summary'!J$54:J$59)+SUM('1.  LRAMVA Summary'!J$60:J$61)*(MONTH($E52)-1)/12)*$H52</f>
        <v>0</v>
      </c>
      <c r="P52" s="226">
        <f>(SUM('1.  LRAMVA Summary'!K$54:K$59)+SUM('1.  LRAMVA Summary'!K$60:K$61)*(MONTH($E52)-1)/12)*$H52</f>
        <v>0</v>
      </c>
      <c r="Q52" s="226">
        <f>(SUM('1.  LRAMVA Summary'!L$54:L$59)+SUM('1.  LRAMVA Summary'!L$60:L$61)*(MONTH($E52)-1)/12)*$H52</f>
        <v>0</v>
      </c>
      <c r="R52" s="227">
        <f t="shared" si="10"/>
        <v>0</v>
      </c>
    </row>
    <row r="53" spans="1:18" s="9" customFormat="1">
      <c r="B53" s="209" t="s">
        <v>89</v>
      </c>
      <c r="C53" s="229">
        <v>5.7000000000000002E-3</v>
      </c>
      <c r="D53" s="202"/>
      <c r="E53" s="210">
        <v>41518</v>
      </c>
      <c r="F53" s="210" t="s">
        <v>177</v>
      </c>
      <c r="G53" s="211" t="s">
        <v>67</v>
      </c>
      <c r="H53" s="225">
        <f>C$25/12</f>
        <v>1.225E-3</v>
      </c>
      <c r="I53" s="226">
        <f>(SUM('1.  LRAMVA Summary'!D$54:D$59)+SUM('1.  LRAMVA Summary'!D$60:D$61)*(MONTH($E53)-1)/12)*$H53</f>
        <v>0</v>
      </c>
      <c r="J53" s="226">
        <f>(SUM('1.  LRAMVA Summary'!E$54:E$59)+SUM('1.  LRAMVA Summary'!E$60:E$61)*(MONTH($E53)-1)/12)*$H53</f>
        <v>0</v>
      </c>
      <c r="K53" s="226">
        <f>(SUM('1.  LRAMVA Summary'!F$54:F$59)+SUM('1.  LRAMVA Summary'!F$60:F$61)*(MONTH($E53)-1)/12)*$H53</f>
        <v>0</v>
      </c>
      <c r="L53" s="226">
        <f>(SUM('1.  LRAMVA Summary'!G$54:G$59)+SUM('1.  LRAMVA Summary'!G$60:G$61)*(MONTH($E53)-1)/12)*$H53</f>
        <v>0</v>
      </c>
      <c r="M53" s="226">
        <f>(SUM('1.  LRAMVA Summary'!H$54:H$59)+SUM('1.  LRAMVA Summary'!H$60:H$61)*(MONTH($E53)-1)/12)*$H53</f>
        <v>0</v>
      </c>
      <c r="N53" s="226">
        <f>(SUM('1.  LRAMVA Summary'!I$54:I$59)+SUM('1.  LRAMVA Summary'!I$60:I$61)*(MONTH($E53)-1)/12)*$H53</f>
        <v>0</v>
      </c>
      <c r="O53" s="226">
        <f>(SUM('1.  LRAMVA Summary'!J$54:J$59)+SUM('1.  LRAMVA Summary'!J$60:J$61)*(MONTH($E53)-1)/12)*$H53</f>
        <v>0</v>
      </c>
      <c r="P53" s="226">
        <f>(SUM('1.  LRAMVA Summary'!K$54:K$59)+SUM('1.  LRAMVA Summary'!K$60:K$61)*(MONTH($E53)-1)/12)*$H53</f>
        <v>0</v>
      </c>
      <c r="Q53" s="226">
        <f>(SUM('1.  LRAMVA Summary'!L$54:L$59)+SUM('1.  LRAMVA Summary'!L$60:L$61)*(MONTH($E53)-1)/12)*$H53</f>
        <v>0</v>
      </c>
      <c r="R53" s="227">
        <f t="shared" si="10"/>
        <v>0</v>
      </c>
    </row>
    <row r="54" spans="1:18" s="9" customFormat="1">
      <c r="B54" s="231" t="s">
        <v>91</v>
      </c>
      <c r="C54" s="232">
        <v>5.7000000000000002E-3</v>
      </c>
      <c r="D54" s="202"/>
      <c r="E54" s="210">
        <v>41548</v>
      </c>
      <c r="F54" s="210" t="s">
        <v>177</v>
      </c>
      <c r="G54" s="211" t="s">
        <v>68</v>
      </c>
      <c r="H54" s="228">
        <f>C$26/12</f>
        <v>1.225E-3</v>
      </c>
      <c r="I54" s="226">
        <f>(SUM('1.  LRAMVA Summary'!D$54:D$59)+SUM('1.  LRAMVA Summary'!D$60:D$61)*(MONTH($E54)-1)/12)*$H54</f>
        <v>0</v>
      </c>
      <c r="J54" s="226">
        <f>(SUM('1.  LRAMVA Summary'!E$54:E$59)+SUM('1.  LRAMVA Summary'!E$60:E$61)*(MONTH($E54)-1)/12)*$H54</f>
        <v>0</v>
      </c>
      <c r="K54" s="226">
        <f>(SUM('1.  LRAMVA Summary'!F$54:F$59)+SUM('1.  LRAMVA Summary'!F$60:F$61)*(MONTH($E54)-1)/12)*$H54</f>
        <v>0</v>
      </c>
      <c r="L54" s="226">
        <f>(SUM('1.  LRAMVA Summary'!G$54:G$59)+SUM('1.  LRAMVA Summary'!G$60:G$61)*(MONTH($E54)-1)/12)*$H54</f>
        <v>0</v>
      </c>
      <c r="M54" s="226">
        <f>(SUM('1.  LRAMVA Summary'!H$54:H$59)+SUM('1.  LRAMVA Summary'!H$60:H$61)*(MONTH($E54)-1)/12)*$H54</f>
        <v>0</v>
      </c>
      <c r="N54" s="226">
        <f>(SUM('1.  LRAMVA Summary'!I$54:I$59)+SUM('1.  LRAMVA Summary'!I$60:I$61)*(MONTH($E54)-1)/12)*$H54</f>
        <v>0</v>
      </c>
      <c r="O54" s="226">
        <f>(SUM('1.  LRAMVA Summary'!J$54:J$59)+SUM('1.  LRAMVA Summary'!J$60:J$61)*(MONTH($E54)-1)/12)*$H54</f>
        <v>0</v>
      </c>
      <c r="P54" s="226">
        <f>(SUM('1.  LRAMVA Summary'!K$54:K$59)+SUM('1.  LRAMVA Summary'!K$60:K$61)*(MONTH($E54)-1)/12)*$H54</f>
        <v>0</v>
      </c>
      <c r="Q54" s="226">
        <f>(SUM('1.  LRAMVA Summary'!L$54:L$59)+SUM('1.  LRAMVA Summary'!L$60:L$61)*(MONTH($E54)-1)/12)*$H54</f>
        <v>0</v>
      </c>
      <c r="R54" s="227">
        <f t="shared" si="10"/>
        <v>0</v>
      </c>
    </row>
    <row r="55" spans="1:18" s="9" customFormat="1">
      <c r="B55" s="209" t="s">
        <v>711</v>
      </c>
      <c r="C55" s="229"/>
      <c r="D55" s="202"/>
      <c r="E55" s="210">
        <v>41579</v>
      </c>
      <c r="F55" s="210" t="s">
        <v>177</v>
      </c>
      <c r="G55" s="211" t="s">
        <v>68</v>
      </c>
      <c r="H55" s="225">
        <f>C$26/12</f>
        <v>1.225E-3</v>
      </c>
      <c r="I55" s="226">
        <f>(SUM('1.  LRAMVA Summary'!D$54:D$59)+SUM('1.  LRAMVA Summary'!D$60:D$61)*(MONTH($E55)-1)/12)*$H55</f>
        <v>0</v>
      </c>
      <c r="J55" s="226">
        <f>(SUM('1.  LRAMVA Summary'!E$54:E$59)+SUM('1.  LRAMVA Summary'!E$60:E$61)*(MONTH($E55)-1)/12)*$H55</f>
        <v>0</v>
      </c>
      <c r="K55" s="226">
        <f>(SUM('1.  LRAMVA Summary'!F$54:F$59)+SUM('1.  LRAMVA Summary'!F$60:F$61)*(MONTH($E55)-1)/12)*$H55</f>
        <v>0</v>
      </c>
      <c r="L55" s="226">
        <f>(SUM('1.  LRAMVA Summary'!G$54:G$59)+SUM('1.  LRAMVA Summary'!G$60:G$61)*(MONTH($E55)-1)/12)*$H55</f>
        <v>0</v>
      </c>
      <c r="M55" s="226">
        <f>(SUM('1.  LRAMVA Summary'!H$54:H$59)+SUM('1.  LRAMVA Summary'!H$60:H$61)*(MONTH($E55)-1)/12)*$H55</f>
        <v>0</v>
      </c>
      <c r="N55" s="226">
        <f>(SUM('1.  LRAMVA Summary'!I$54:I$59)+SUM('1.  LRAMVA Summary'!I$60:I$61)*(MONTH($E55)-1)/12)*$H55</f>
        <v>0</v>
      </c>
      <c r="O55" s="226">
        <f>(SUM('1.  LRAMVA Summary'!J$54:J$59)+SUM('1.  LRAMVA Summary'!J$60:J$61)*(MONTH($E55)-1)/12)*$H55</f>
        <v>0</v>
      </c>
      <c r="P55" s="226">
        <f>(SUM('1.  LRAMVA Summary'!K$54:K$59)+SUM('1.  LRAMVA Summary'!K$60:K$61)*(MONTH($E55)-1)/12)*$H55</f>
        <v>0</v>
      </c>
      <c r="Q55" s="226">
        <f>(SUM('1.  LRAMVA Summary'!L$54:L$59)+SUM('1.  LRAMVA Summary'!L$60:L$61)*(MONTH($E55)-1)/12)*$H55</f>
        <v>0</v>
      </c>
      <c r="R55" s="227">
        <f t="shared" si="10"/>
        <v>0</v>
      </c>
    </row>
    <row r="56" spans="1:18" s="9" customFormat="1">
      <c r="B56" s="209" t="s">
        <v>712</v>
      </c>
      <c r="C56" s="229"/>
      <c r="D56" s="202"/>
      <c r="E56" s="210">
        <v>41609</v>
      </c>
      <c r="F56" s="210" t="s">
        <v>177</v>
      </c>
      <c r="G56" s="211" t="s">
        <v>68</v>
      </c>
      <c r="H56" s="225">
        <f>C$26/12</f>
        <v>1.225E-3</v>
      </c>
      <c r="I56" s="226">
        <f>(SUM('1.  LRAMVA Summary'!D$54:D$59)+SUM('1.  LRAMVA Summary'!D$60:D$61)*(MONTH($E56)-1)/12)*$H56</f>
        <v>0</v>
      </c>
      <c r="J56" s="226">
        <f>(SUM('1.  LRAMVA Summary'!E$54:E$59)+SUM('1.  LRAMVA Summary'!E$60:E$61)*(MONTH($E56)-1)/12)*$H56</f>
        <v>0</v>
      </c>
      <c r="K56" s="226">
        <f>(SUM('1.  LRAMVA Summary'!F$54:F$59)+SUM('1.  LRAMVA Summary'!F$60:F$61)*(MONTH($E56)-1)/12)*$H56</f>
        <v>0</v>
      </c>
      <c r="L56" s="226">
        <f>(SUM('1.  LRAMVA Summary'!G$54:G$59)+SUM('1.  LRAMVA Summary'!G$60:G$61)*(MONTH($E56)-1)/12)*$H56</f>
        <v>0</v>
      </c>
      <c r="M56" s="226">
        <f>(SUM('1.  LRAMVA Summary'!H$54:H$59)+SUM('1.  LRAMVA Summary'!H$60:H$61)*(MONTH($E56)-1)/12)*$H56</f>
        <v>0</v>
      </c>
      <c r="N56" s="226">
        <f>(SUM('1.  LRAMVA Summary'!I$54:I$59)+SUM('1.  LRAMVA Summary'!I$60:I$61)*(MONTH($E56)-1)/12)*$H56</f>
        <v>0</v>
      </c>
      <c r="O56" s="226">
        <f>(SUM('1.  LRAMVA Summary'!J$54:J$59)+SUM('1.  LRAMVA Summary'!J$60:J$61)*(MONTH($E56)-1)/12)*$H56</f>
        <v>0</v>
      </c>
      <c r="P56" s="226">
        <f>(SUM('1.  LRAMVA Summary'!K$54:K$59)+SUM('1.  LRAMVA Summary'!K$60:K$61)*(MONTH($E56)-1)/12)*$H56</f>
        <v>0</v>
      </c>
      <c r="Q56" s="226">
        <f>(SUM('1.  LRAMVA Summary'!L$54:L$59)+SUM('1.  LRAMVA Summary'!L$60:L$61)*(MONTH($E56)-1)/12)*$H56</f>
        <v>0</v>
      </c>
      <c r="R56" s="227">
        <f t="shared" si="10"/>
        <v>0</v>
      </c>
    </row>
    <row r="57" spans="1:18" s="9" customFormat="1" ht="15" thickBot="1">
      <c r="B57" s="209" t="s">
        <v>713</v>
      </c>
      <c r="C57" s="229"/>
      <c r="D57" s="202"/>
      <c r="E57" s="212" t="s">
        <v>461</v>
      </c>
      <c r="F57" s="212"/>
      <c r="G57" s="213"/>
      <c r="H57" s="214"/>
      <c r="I57" s="215">
        <f>SUM(I44:I56)</f>
        <v>0</v>
      </c>
      <c r="J57" s="215">
        <f t="shared" ref="J57:O57" si="11">SUM(J44:J56)</f>
        <v>0</v>
      </c>
      <c r="K57" s="215">
        <f t="shared" si="11"/>
        <v>0</v>
      </c>
      <c r="L57" s="215">
        <f t="shared" si="11"/>
        <v>0</v>
      </c>
      <c r="M57" s="215">
        <f t="shared" si="11"/>
        <v>0</v>
      </c>
      <c r="N57" s="215">
        <f t="shared" si="11"/>
        <v>0</v>
      </c>
      <c r="O57" s="215">
        <f t="shared" si="11"/>
        <v>0</v>
      </c>
      <c r="P57" s="215">
        <f t="shared" ref="P57:Q57" si="12">SUM(P44:P56)</f>
        <v>0</v>
      </c>
      <c r="Q57" s="215">
        <f t="shared" si="12"/>
        <v>0</v>
      </c>
      <c r="R57" s="215">
        <f>SUM(R44:R56)</f>
        <v>0</v>
      </c>
    </row>
    <row r="58" spans="1:18" s="9" customFormat="1" ht="15" thickTop="1">
      <c r="B58" s="231" t="s">
        <v>714</v>
      </c>
      <c r="C58" s="232"/>
      <c r="D58" s="202"/>
      <c r="E58" s="216" t="s">
        <v>66</v>
      </c>
      <c r="F58" s="216"/>
      <c r="G58" s="217"/>
      <c r="H58" s="218"/>
      <c r="I58" s="219"/>
      <c r="J58" s="219"/>
      <c r="K58" s="219"/>
      <c r="L58" s="219"/>
      <c r="M58" s="219"/>
      <c r="N58" s="219"/>
      <c r="O58" s="219"/>
      <c r="P58" s="219"/>
      <c r="Q58" s="219"/>
      <c r="R58" s="220"/>
    </row>
    <row r="59" spans="1:18" s="9" customFormat="1">
      <c r="B59" s="209" t="s">
        <v>715</v>
      </c>
      <c r="C59" s="229"/>
      <c r="D59" s="202"/>
      <c r="E59" s="221" t="s">
        <v>425</v>
      </c>
      <c r="F59" s="221"/>
      <c r="G59" s="222"/>
      <c r="H59" s="223"/>
      <c r="I59" s="224">
        <f t="shared" ref="I59:R59" si="13">I57+I58</f>
        <v>0</v>
      </c>
      <c r="J59" s="224">
        <f t="shared" si="13"/>
        <v>0</v>
      </c>
      <c r="K59" s="224">
        <f t="shared" si="13"/>
        <v>0</v>
      </c>
      <c r="L59" s="224">
        <f t="shared" si="13"/>
        <v>0</v>
      </c>
      <c r="M59" s="224">
        <f t="shared" si="13"/>
        <v>0</v>
      </c>
      <c r="N59" s="224">
        <f t="shared" si="13"/>
        <v>0</v>
      </c>
      <c r="O59" s="224">
        <f t="shared" si="13"/>
        <v>0</v>
      </c>
      <c r="P59" s="224">
        <f t="shared" ref="P59:Q59" si="14">P57+P58</f>
        <v>0</v>
      </c>
      <c r="Q59" s="224">
        <f t="shared" si="14"/>
        <v>0</v>
      </c>
      <c r="R59" s="224">
        <f t="shared" si="13"/>
        <v>0</v>
      </c>
    </row>
    <row r="60" spans="1:18" s="9" customFormat="1">
      <c r="B60" s="209" t="s">
        <v>716</v>
      </c>
      <c r="C60" s="229"/>
      <c r="D60" s="202"/>
      <c r="E60" s="210">
        <v>41640</v>
      </c>
      <c r="F60" s="210" t="s">
        <v>178</v>
      </c>
      <c r="G60" s="211" t="s">
        <v>64</v>
      </c>
      <c r="H60" s="228">
        <f>C$27/12</f>
        <v>1.225E-3</v>
      </c>
      <c r="I60" s="226">
        <f>(SUM('1.  LRAMVA Summary'!D$54:D$62)+SUM('1.  LRAMVA Summary'!D$63:D$64)*(MONTH($E60)-1)/12)*$H60</f>
        <v>0</v>
      </c>
      <c r="J60" s="226">
        <f>(SUM('1.  LRAMVA Summary'!E$54:E$62)+SUM('1.  LRAMVA Summary'!E$63:E$64)*(MONTH($E60)-1)/12)*$H60</f>
        <v>0</v>
      </c>
      <c r="K60" s="226">
        <f>(SUM('1.  LRAMVA Summary'!F$54:F$62)+SUM('1.  LRAMVA Summary'!F$63:F$64)*(MONTH($E60)-1)/12)*$H60</f>
        <v>0</v>
      </c>
      <c r="L60" s="226">
        <f>(SUM('1.  LRAMVA Summary'!G$54:G$62)+SUM('1.  LRAMVA Summary'!G$63:G$64)*(MONTH($E60)-1)/12)*$H60</f>
        <v>0</v>
      </c>
      <c r="M60" s="226">
        <f>(SUM('1.  LRAMVA Summary'!H$54:H$62)+SUM('1.  LRAMVA Summary'!H$63:H$64)*(MONTH($E60)-1)/12)*$H60</f>
        <v>0</v>
      </c>
      <c r="N60" s="226">
        <f>(SUM('1.  LRAMVA Summary'!I$54:I$62)+SUM('1.  LRAMVA Summary'!I$63:I$64)*(MONTH($E60)-1)/12)*$H60</f>
        <v>0</v>
      </c>
      <c r="O60" s="226">
        <f>(SUM('1.  LRAMVA Summary'!J$54:J$62)+SUM('1.  LRAMVA Summary'!J$63:J$64)*(MONTH($E60)-1)/12)*$H60</f>
        <v>0</v>
      </c>
      <c r="P60" s="226">
        <f>(SUM('1.  LRAMVA Summary'!K$54:K$62)+SUM('1.  LRAMVA Summary'!K$63:K$64)*(MONTH($E60)-1)/12)*$H60</f>
        <v>0</v>
      </c>
      <c r="Q60" s="226">
        <f>(SUM('1.  LRAMVA Summary'!L$54:L$62)+SUM('1.  LRAMVA Summary'!L$63:L$64)*(MONTH($E60)-1)/12)*$H60</f>
        <v>0</v>
      </c>
      <c r="R60" s="227">
        <f t="shared" ref="R60:R71" si="15">SUM(I60:Q60)</f>
        <v>0</v>
      </c>
    </row>
    <row r="61" spans="1:18" s="9" customFormat="1">
      <c r="A61" s="28"/>
      <c r="B61" s="209" t="s">
        <v>717</v>
      </c>
      <c r="C61" s="229"/>
      <c r="E61" s="210">
        <v>41671</v>
      </c>
      <c r="F61" s="210" t="s">
        <v>178</v>
      </c>
      <c r="G61" s="211" t="s">
        <v>64</v>
      </c>
      <c r="H61" s="225">
        <f>C$27/12</f>
        <v>1.225E-3</v>
      </c>
      <c r="I61" s="226">
        <f>(SUM('1.  LRAMVA Summary'!D$54:D$62)+SUM('1.  LRAMVA Summary'!D$63:D$64)*(MONTH($E61)-1)/12)*$H61</f>
        <v>0</v>
      </c>
      <c r="J61" s="226">
        <f>(SUM('1.  LRAMVA Summary'!E$54:E$62)+SUM('1.  LRAMVA Summary'!E$63:E$64)*(MONTH($E61)-1)/12)*$H61</f>
        <v>0</v>
      </c>
      <c r="K61" s="226">
        <f>(SUM('1.  LRAMVA Summary'!F$54:F$62)+SUM('1.  LRAMVA Summary'!F$63:F$64)*(MONTH($E61)-1)/12)*$H61</f>
        <v>0</v>
      </c>
      <c r="L61" s="226">
        <f>(SUM('1.  LRAMVA Summary'!G$54:G$62)+SUM('1.  LRAMVA Summary'!G$63:G$64)*(MONTH($E61)-1)/12)*$H61</f>
        <v>0</v>
      </c>
      <c r="M61" s="226">
        <f>(SUM('1.  LRAMVA Summary'!H$54:H$62)+SUM('1.  LRAMVA Summary'!H$63:H$64)*(MONTH($E61)-1)/12)*$H61</f>
        <v>0</v>
      </c>
      <c r="N61" s="226">
        <f>(SUM('1.  LRAMVA Summary'!I$54:I$62)+SUM('1.  LRAMVA Summary'!I$63:I$64)*(MONTH($E61)-1)/12)*$H61</f>
        <v>0</v>
      </c>
      <c r="O61" s="226">
        <f>(SUM('1.  LRAMVA Summary'!J$54:J$62)+SUM('1.  LRAMVA Summary'!J$63:J$64)*(MONTH($E61)-1)/12)*$H61</f>
        <v>0</v>
      </c>
      <c r="P61" s="226">
        <f>(SUM('1.  LRAMVA Summary'!K$54:K$62)+SUM('1.  LRAMVA Summary'!K$63:K$64)*(MONTH($E61)-1)/12)*$H61</f>
        <v>0</v>
      </c>
      <c r="Q61" s="226">
        <f>(SUM('1.  LRAMVA Summary'!L$54:L$62)+SUM('1.  LRAMVA Summary'!L$63:L$64)*(MONTH($E61)-1)/12)*$H61</f>
        <v>0</v>
      </c>
      <c r="R61" s="227">
        <f t="shared" si="15"/>
        <v>0</v>
      </c>
    </row>
    <row r="62" spans="1:18" s="9" customFormat="1">
      <c r="B62" s="231" t="s">
        <v>718</v>
      </c>
      <c r="C62" s="232"/>
      <c r="E62" s="210">
        <v>41699</v>
      </c>
      <c r="F62" s="210" t="s">
        <v>178</v>
      </c>
      <c r="G62" s="211" t="s">
        <v>64</v>
      </c>
      <c r="H62" s="225">
        <f>C$27/12</f>
        <v>1.225E-3</v>
      </c>
      <c r="I62" s="226">
        <f>(SUM('1.  LRAMVA Summary'!D$54:D$62)+SUM('1.  LRAMVA Summary'!D$63:D$64)*(MONTH($E62)-1)/12)*$H62</f>
        <v>0</v>
      </c>
      <c r="J62" s="226">
        <f>(SUM('1.  LRAMVA Summary'!E$54:E$62)+SUM('1.  LRAMVA Summary'!E$63:E$64)*(MONTH($E62)-1)/12)*$H62</f>
        <v>0</v>
      </c>
      <c r="K62" s="226">
        <f>(SUM('1.  LRAMVA Summary'!F$54:F$62)+SUM('1.  LRAMVA Summary'!F$63:F$64)*(MONTH($E62)-1)/12)*$H62</f>
        <v>0</v>
      </c>
      <c r="L62" s="226">
        <f>(SUM('1.  LRAMVA Summary'!G$54:G$62)+SUM('1.  LRAMVA Summary'!G$63:G$64)*(MONTH($E62)-1)/12)*$H62</f>
        <v>0</v>
      </c>
      <c r="M62" s="226">
        <f>(SUM('1.  LRAMVA Summary'!H$54:H$62)+SUM('1.  LRAMVA Summary'!H$63:H$64)*(MONTH($E62)-1)/12)*$H62</f>
        <v>0</v>
      </c>
      <c r="N62" s="226">
        <f>(SUM('1.  LRAMVA Summary'!I$54:I$62)+SUM('1.  LRAMVA Summary'!I$63:I$64)*(MONTH($E62)-1)/12)*$H62</f>
        <v>0</v>
      </c>
      <c r="O62" s="226">
        <f>(SUM('1.  LRAMVA Summary'!J$54:J$62)+SUM('1.  LRAMVA Summary'!J$63:J$64)*(MONTH($E62)-1)/12)*$H62</f>
        <v>0</v>
      </c>
      <c r="P62" s="226">
        <f>(SUM('1.  LRAMVA Summary'!K$54:K$62)+SUM('1.  LRAMVA Summary'!K$63:K$64)*(MONTH($E62)-1)/12)*$H62</f>
        <v>0</v>
      </c>
      <c r="Q62" s="226">
        <f>(SUM('1.  LRAMVA Summary'!L$54:L$62)+SUM('1.  LRAMVA Summary'!L$63:L$64)*(MONTH($E62)-1)/12)*$H62</f>
        <v>0</v>
      </c>
      <c r="R62" s="227">
        <f t="shared" si="15"/>
        <v>0</v>
      </c>
    </row>
    <row r="63" spans="1:18" s="9" customFormat="1">
      <c r="B63" s="209" t="s">
        <v>729</v>
      </c>
      <c r="C63" s="229"/>
      <c r="E63" s="210">
        <v>41730</v>
      </c>
      <c r="F63" s="210" t="s">
        <v>178</v>
      </c>
      <c r="G63" s="211" t="s">
        <v>65</v>
      </c>
      <c r="H63" s="228">
        <f>C$28/12</f>
        <v>1.225E-3</v>
      </c>
      <c r="I63" s="226">
        <f>(SUM('1.  LRAMVA Summary'!D$54:D$62)+SUM('1.  LRAMVA Summary'!D$63:D$64)*(MONTH($E63)-1)/12)*$H63</f>
        <v>0</v>
      </c>
      <c r="J63" s="226">
        <f>(SUM('1.  LRAMVA Summary'!E$54:E$62)+SUM('1.  LRAMVA Summary'!E$63:E$64)*(MONTH($E63)-1)/12)*$H63</f>
        <v>0</v>
      </c>
      <c r="K63" s="226">
        <f>(SUM('1.  LRAMVA Summary'!F$54:F$62)+SUM('1.  LRAMVA Summary'!F$63:F$64)*(MONTH($E63)-1)/12)*$H63</f>
        <v>0</v>
      </c>
      <c r="L63" s="226">
        <f>(SUM('1.  LRAMVA Summary'!G$54:G$62)+SUM('1.  LRAMVA Summary'!G$63:G$64)*(MONTH($E63)-1)/12)*$H63</f>
        <v>0</v>
      </c>
      <c r="M63" s="226">
        <f>(SUM('1.  LRAMVA Summary'!H$54:H$62)+SUM('1.  LRAMVA Summary'!H$63:H$64)*(MONTH($E63)-1)/12)*$H63</f>
        <v>0</v>
      </c>
      <c r="N63" s="226">
        <f>(SUM('1.  LRAMVA Summary'!I$54:I$62)+SUM('1.  LRAMVA Summary'!I$63:I$64)*(MONTH($E63)-1)/12)*$H63</f>
        <v>0</v>
      </c>
      <c r="O63" s="226">
        <f>(SUM('1.  LRAMVA Summary'!J$54:J$62)+SUM('1.  LRAMVA Summary'!J$63:J$64)*(MONTH($E63)-1)/12)*$H63</f>
        <v>0</v>
      </c>
      <c r="P63" s="226">
        <f>(SUM('1.  LRAMVA Summary'!K$54:K$62)+SUM('1.  LRAMVA Summary'!K$63:K$64)*(MONTH($E63)-1)/12)*$H63</f>
        <v>0</v>
      </c>
      <c r="Q63" s="226">
        <f>(SUM('1.  LRAMVA Summary'!L$54:L$62)+SUM('1.  LRAMVA Summary'!L$63:L$64)*(MONTH($E63)-1)/12)*$H63</f>
        <v>0</v>
      </c>
      <c r="R63" s="227">
        <f t="shared" si="15"/>
        <v>0</v>
      </c>
    </row>
    <row r="64" spans="1:18" s="9" customFormat="1">
      <c r="B64" s="209" t="s">
        <v>730</v>
      </c>
      <c r="C64" s="229"/>
      <c r="E64" s="210">
        <v>41760</v>
      </c>
      <c r="F64" s="210" t="s">
        <v>178</v>
      </c>
      <c r="G64" s="211" t="s">
        <v>65</v>
      </c>
      <c r="H64" s="225">
        <f>C$28/12</f>
        <v>1.225E-3</v>
      </c>
      <c r="I64" s="226">
        <f>(SUM('1.  LRAMVA Summary'!D$54:D$62)+SUM('1.  LRAMVA Summary'!D$63:D$64)*(MONTH($E64)-1)/12)*$H64</f>
        <v>0</v>
      </c>
      <c r="J64" s="226">
        <f>(SUM('1.  LRAMVA Summary'!E$54:E$62)+SUM('1.  LRAMVA Summary'!E$63:E$64)*(MONTH($E64)-1)/12)*$H64</f>
        <v>0</v>
      </c>
      <c r="K64" s="226">
        <f>(SUM('1.  LRAMVA Summary'!F$54:F$62)+SUM('1.  LRAMVA Summary'!F$63:F$64)*(MONTH($E64)-1)/12)*$H64</f>
        <v>0</v>
      </c>
      <c r="L64" s="226">
        <f>(SUM('1.  LRAMVA Summary'!G$54:G$62)+SUM('1.  LRAMVA Summary'!G$63:G$64)*(MONTH($E64)-1)/12)*$H64</f>
        <v>0</v>
      </c>
      <c r="M64" s="226">
        <f>(SUM('1.  LRAMVA Summary'!H$54:H$62)+SUM('1.  LRAMVA Summary'!H$63:H$64)*(MONTH($E64)-1)/12)*$H64</f>
        <v>0</v>
      </c>
      <c r="N64" s="226">
        <f>(SUM('1.  LRAMVA Summary'!I$54:I$62)+SUM('1.  LRAMVA Summary'!I$63:I$64)*(MONTH($E64)-1)/12)*$H64</f>
        <v>0</v>
      </c>
      <c r="O64" s="226">
        <f>(SUM('1.  LRAMVA Summary'!J$54:J$62)+SUM('1.  LRAMVA Summary'!J$63:J$64)*(MONTH($E64)-1)/12)*$H64</f>
        <v>0</v>
      </c>
      <c r="P64" s="226">
        <f>(SUM('1.  LRAMVA Summary'!K$54:K$62)+SUM('1.  LRAMVA Summary'!K$63:K$64)*(MONTH($E64)-1)/12)*$H64</f>
        <v>0</v>
      </c>
      <c r="Q64" s="226">
        <f>(SUM('1.  LRAMVA Summary'!L$54:L$62)+SUM('1.  LRAMVA Summary'!L$63:L$64)*(MONTH($E64)-1)/12)*$H64</f>
        <v>0</v>
      </c>
      <c r="R64" s="227">
        <f t="shared" si="15"/>
        <v>0</v>
      </c>
    </row>
    <row r="65" spans="2:18" s="9" customFormat="1">
      <c r="B65" s="209" t="s">
        <v>731</v>
      </c>
      <c r="C65" s="229"/>
      <c r="E65" s="210">
        <v>41791</v>
      </c>
      <c r="F65" s="210" t="s">
        <v>178</v>
      </c>
      <c r="G65" s="211" t="s">
        <v>65</v>
      </c>
      <c r="H65" s="225">
        <f>C$28/12</f>
        <v>1.225E-3</v>
      </c>
      <c r="I65" s="226">
        <f>(SUM('1.  LRAMVA Summary'!D$54:D$62)+SUM('1.  LRAMVA Summary'!D$63:D$64)*(MONTH($E65)-1)/12)*$H65</f>
        <v>0</v>
      </c>
      <c r="J65" s="226">
        <f>(SUM('1.  LRAMVA Summary'!E$54:E$62)+SUM('1.  LRAMVA Summary'!E$63:E$64)*(MONTH($E65)-1)/12)*$H65</f>
        <v>0</v>
      </c>
      <c r="K65" s="226">
        <f>(SUM('1.  LRAMVA Summary'!F$54:F$62)+SUM('1.  LRAMVA Summary'!F$63:F$64)*(MONTH($E65)-1)/12)*$H65</f>
        <v>0</v>
      </c>
      <c r="L65" s="226">
        <f>(SUM('1.  LRAMVA Summary'!G$54:G$62)+SUM('1.  LRAMVA Summary'!G$63:G$64)*(MONTH($E65)-1)/12)*$H65</f>
        <v>0</v>
      </c>
      <c r="M65" s="226">
        <f>(SUM('1.  LRAMVA Summary'!H$54:H$62)+SUM('1.  LRAMVA Summary'!H$63:H$64)*(MONTH($E65)-1)/12)*$H65</f>
        <v>0</v>
      </c>
      <c r="N65" s="226">
        <f>(SUM('1.  LRAMVA Summary'!I$54:I$62)+SUM('1.  LRAMVA Summary'!I$63:I$64)*(MONTH($E65)-1)/12)*$H65</f>
        <v>0</v>
      </c>
      <c r="O65" s="226">
        <f>(SUM('1.  LRAMVA Summary'!J$54:J$62)+SUM('1.  LRAMVA Summary'!J$63:J$64)*(MONTH($E65)-1)/12)*$H65</f>
        <v>0</v>
      </c>
      <c r="P65" s="226">
        <f>(SUM('1.  LRAMVA Summary'!K$54:K$62)+SUM('1.  LRAMVA Summary'!K$63:K$64)*(MONTH($E65)-1)/12)*$H65</f>
        <v>0</v>
      </c>
      <c r="Q65" s="226">
        <f>(SUM('1.  LRAMVA Summary'!L$54:L$62)+SUM('1.  LRAMVA Summary'!L$63:L$64)*(MONTH($E65)-1)/12)*$H65</f>
        <v>0</v>
      </c>
      <c r="R65" s="227">
        <f t="shared" si="15"/>
        <v>0</v>
      </c>
    </row>
    <row r="66" spans="2:18" s="9" customFormat="1">
      <c r="B66" s="231" t="s">
        <v>732</v>
      </c>
      <c r="C66" s="232"/>
      <c r="E66" s="210">
        <v>41821</v>
      </c>
      <c r="F66" s="210" t="s">
        <v>178</v>
      </c>
      <c r="G66" s="211" t="s">
        <v>67</v>
      </c>
      <c r="H66" s="228">
        <f>C$29/12</f>
        <v>1.225E-3</v>
      </c>
      <c r="I66" s="226">
        <f>(SUM('1.  LRAMVA Summary'!D$54:D$62)+SUM('1.  LRAMVA Summary'!D$63:D$64)*(MONTH($E66)-1)/12)*$H66</f>
        <v>0</v>
      </c>
      <c r="J66" s="226">
        <f>(SUM('1.  LRAMVA Summary'!E$54:E$62)+SUM('1.  LRAMVA Summary'!E$63:E$64)*(MONTH($E66)-1)/12)*$H66</f>
        <v>0</v>
      </c>
      <c r="K66" s="226">
        <f>(SUM('1.  LRAMVA Summary'!F$54:F$62)+SUM('1.  LRAMVA Summary'!F$63:F$64)*(MONTH($E66)-1)/12)*$H66</f>
        <v>0</v>
      </c>
      <c r="L66" s="226">
        <f>(SUM('1.  LRAMVA Summary'!G$54:G$62)+SUM('1.  LRAMVA Summary'!G$63:G$64)*(MONTH($E66)-1)/12)*$H66</f>
        <v>0</v>
      </c>
      <c r="M66" s="226">
        <f>(SUM('1.  LRAMVA Summary'!H$54:H$62)+SUM('1.  LRAMVA Summary'!H$63:H$64)*(MONTH($E66)-1)/12)*$H66</f>
        <v>0</v>
      </c>
      <c r="N66" s="226">
        <f>(SUM('1.  LRAMVA Summary'!I$54:I$62)+SUM('1.  LRAMVA Summary'!I$63:I$64)*(MONTH($E66)-1)/12)*$H66</f>
        <v>0</v>
      </c>
      <c r="O66" s="226">
        <f>(SUM('1.  LRAMVA Summary'!J$54:J$62)+SUM('1.  LRAMVA Summary'!J$63:J$64)*(MONTH($E66)-1)/12)*$H66</f>
        <v>0</v>
      </c>
      <c r="P66" s="226">
        <f>(SUM('1.  LRAMVA Summary'!K$54:K$62)+SUM('1.  LRAMVA Summary'!K$63:K$64)*(MONTH($E66)-1)/12)*$H66</f>
        <v>0</v>
      </c>
      <c r="Q66" s="226">
        <f>(SUM('1.  LRAMVA Summary'!L$54:L$62)+SUM('1.  LRAMVA Summary'!L$63:L$64)*(MONTH($E66)-1)/12)*$H66</f>
        <v>0</v>
      </c>
      <c r="R66" s="227">
        <f t="shared" si="15"/>
        <v>0</v>
      </c>
    </row>
    <row r="67" spans="2:18" s="9" customFormat="1">
      <c r="B67" s="209" t="s">
        <v>734</v>
      </c>
      <c r="C67" s="229"/>
      <c r="E67" s="210">
        <v>41852</v>
      </c>
      <c r="F67" s="210" t="s">
        <v>178</v>
      </c>
      <c r="G67" s="211" t="s">
        <v>67</v>
      </c>
      <c r="H67" s="225">
        <f>C$29/12</f>
        <v>1.225E-3</v>
      </c>
      <c r="I67" s="226">
        <f>(SUM('1.  LRAMVA Summary'!D$54:D$62)+SUM('1.  LRAMVA Summary'!D$63:D$64)*(MONTH($E67)-1)/12)*$H67</f>
        <v>0</v>
      </c>
      <c r="J67" s="226">
        <f>(SUM('1.  LRAMVA Summary'!E$54:E$62)+SUM('1.  LRAMVA Summary'!E$63:E$64)*(MONTH($E67)-1)/12)*$H67</f>
        <v>0</v>
      </c>
      <c r="K67" s="226">
        <f>(SUM('1.  LRAMVA Summary'!F$54:F$62)+SUM('1.  LRAMVA Summary'!F$63:F$64)*(MONTH($E67)-1)/12)*$H67</f>
        <v>0</v>
      </c>
      <c r="L67" s="226">
        <f>(SUM('1.  LRAMVA Summary'!G$54:G$62)+SUM('1.  LRAMVA Summary'!G$63:G$64)*(MONTH($E67)-1)/12)*$H67</f>
        <v>0</v>
      </c>
      <c r="M67" s="226">
        <f>(SUM('1.  LRAMVA Summary'!H$54:H$62)+SUM('1.  LRAMVA Summary'!H$63:H$64)*(MONTH($E67)-1)/12)*$H67</f>
        <v>0</v>
      </c>
      <c r="N67" s="226">
        <f>(SUM('1.  LRAMVA Summary'!I$54:I$62)+SUM('1.  LRAMVA Summary'!I$63:I$64)*(MONTH($E67)-1)/12)*$H67</f>
        <v>0</v>
      </c>
      <c r="O67" s="226">
        <f>(SUM('1.  LRAMVA Summary'!J$54:J$62)+SUM('1.  LRAMVA Summary'!J$63:J$64)*(MONTH($E67)-1)/12)*$H67</f>
        <v>0</v>
      </c>
      <c r="P67" s="226">
        <f>(SUM('1.  LRAMVA Summary'!K$54:K$62)+SUM('1.  LRAMVA Summary'!K$63:K$64)*(MONTH($E67)-1)/12)*$H67</f>
        <v>0</v>
      </c>
      <c r="Q67" s="226">
        <f>(SUM('1.  LRAMVA Summary'!L$54:L$62)+SUM('1.  LRAMVA Summary'!L$63:L$64)*(MONTH($E67)-1)/12)*$H67</f>
        <v>0</v>
      </c>
      <c r="R67" s="227">
        <f t="shared" si="15"/>
        <v>0</v>
      </c>
    </row>
    <row r="68" spans="2:18" s="9" customFormat="1">
      <c r="B68" s="209" t="s">
        <v>735</v>
      </c>
      <c r="C68" s="229"/>
      <c r="E68" s="210">
        <v>41883</v>
      </c>
      <c r="F68" s="210" t="s">
        <v>178</v>
      </c>
      <c r="G68" s="211" t="s">
        <v>67</v>
      </c>
      <c r="H68" s="225">
        <f>C$29/12</f>
        <v>1.225E-3</v>
      </c>
      <c r="I68" s="226">
        <f>(SUM('1.  LRAMVA Summary'!D$54:D$62)+SUM('1.  LRAMVA Summary'!D$63:D$64)*(MONTH($E68)-1)/12)*$H68</f>
        <v>0</v>
      </c>
      <c r="J68" s="226">
        <f>(SUM('1.  LRAMVA Summary'!E$54:E$62)+SUM('1.  LRAMVA Summary'!E$63:E$64)*(MONTH($E68)-1)/12)*$H68</f>
        <v>0</v>
      </c>
      <c r="K68" s="226">
        <f>(SUM('1.  LRAMVA Summary'!F$54:F$62)+SUM('1.  LRAMVA Summary'!F$63:F$64)*(MONTH($E68)-1)/12)*$H68</f>
        <v>0</v>
      </c>
      <c r="L68" s="226">
        <f>(SUM('1.  LRAMVA Summary'!G$54:G$62)+SUM('1.  LRAMVA Summary'!G$63:G$64)*(MONTH($E68)-1)/12)*$H68</f>
        <v>0</v>
      </c>
      <c r="M68" s="226">
        <f>(SUM('1.  LRAMVA Summary'!H$54:H$62)+SUM('1.  LRAMVA Summary'!H$63:H$64)*(MONTH($E68)-1)/12)*$H68</f>
        <v>0</v>
      </c>
      <c r="N68" s="226">
        <f>(SUM('1.  LRAMVA Summary'!I$54:I$62)+SUM('1.  LRAMVA Summary'!I$63:I$64)*(MONTH($E68)-1)/12)*$H68</f>
        <v>0</v>
      </c>
      <c r="O68" s="226">
        <f>(SUM('1.  LRAMVA Summary'!J$54:J$62)+SUM('1.  LRAMVA Summary'!J$63:J$64)*(MONTH($E68)-1)/12)*$H68</f>
        <v>0</v>
      </c>
      <c r="P68" s="226">
        <f>(SUM('1.  LRAMVA Summary'!K$54:K$62)+SUM('1.  LRAMVA Summary'!K$63:K$64)*(MONTH($E68)-1)/12)*$H68</f>
        <v>0</v>
      </c>
      <c r="Q68" s="226">
        <f>(SUM('1.  LRAMVA Summary'!L$54:L$62)+SUM('1.  LRAMVA Summary'!L$63:L$64)*(MONTH($E68)-1)/12)*$H68</f>
        <v>0</v>
      </c>
      <c r="R68" s="227">
        <f t="shared" si="15"/>
        <v>0</v>
      </c>
    </row>
    <row r="69" spans="2:18" s="9" customFormat="1">
      <c r="B69" s="209" t="s">
        <v>736</v>
      </c>
      <c r="C69" s="229"/>
      <c r="E69" s="210">
        <v>41913</v>
      </c>
      <c r="F69" s="210" t="s">
        <v>178</v>
      </c>
      <c r="G69" s="211" t="s">
        <v>68</v>
      </c>
      <c r="H69" s="228">
        <f>C$30/12</f>
        <v>1.225E-3</v>
      </c>
      <c r="I69" s="226">
        <f>(SUM('1.  LRAMVA Summary'!D$54:D$62)+SUM('1.  LRAMVA Summary'!D$63:D$64)*(MONTH($E69)-1)/12)*$H69</f>
        <v>0</v>
      </c>
      <c r="J69" s="226">
        <f>(SUM('1.  LRAMVA Summary'!E$54:E$62)+SUM('1.  LRAMVA Summary'!E$63:E$64)*(MONTH($E69)-1)/12)*$H69</f>
        <v>0</v>
      </c>
      <c r="K69" s="226">
        <f>(SUM('1.  LRAMVA Summary'!F$54:F$62)+SUM('1.  LRAMVA Summary'!F$63:F$64)*(MONTH($E69)-1)/12)*$H69</f>
        <v>0</v>
      </c>
      <c r="L69" s="226">
        <f>(SUM('1.  LRAMVA Summary'!G$54:G$62)+SUM('1.  LRAMVA Summary'!G$63:G$64)*(MONTH($E69)-1)/12)*$H69</f>
        <v>0</v>
      </c>
      <c r="M69" s="226">
        <f>(SUM('1.  LRAMVA Summary'!H$54:H$62)+SUM('1.  LRAMVA Summary'!H$63:H$64)*(MONTH($E69)-1)/12)*$H69</f>
        <v>0</v>
      </c>
      <c r="N69" s="226">
        <f>(SUM('1.  LRAMVA Summary'!I$54:I$62)+SUM('1.  LRAMVA Summary'!I$63:I$64)*(MONTH($E69)-1)/12)*$H69</f>
        <v>0</v>
      </c>
      <c r="O69" s="226">
        <f>(SUM('1.  LRAMVA Summary'!J$54:J$62)+SUM('1.  LRAMVA Summary'!J$63:J$64)*(MONTH($E69)-1)/12)*$H69</f>
        <v>0</v>
      </c>
      <c r="P69" s="226">
        <f>(SUM('1.  LRAMVA Summary'!K$54:K$62)+SUM('1.  LRAMVA Summary'!K$63:K$64)*(MONTH($E69)-1)/12)*$H69</f>
        <v>0</v>
      </c>
      <c r="Q69" s="226">
        <f>(SUM('1.  LRAMVA Summary'!L$54:L$62)+SUM('1.  LRAMVA Summary'!L$63:L$64)*(MONTH($E69)-1)/12)*$H69</f>
        <v>0</v>
      </c>
      <c r="R69" s="227">
        <f t="shared" si="15"/>
        <v>0</v>
      </c>
    </row>
    <row r="70" spans="2:18" s="9" customFormat="1">
      <c r="B70" s="231" t="s">
        <v>737</v>
      </c>
      <c r="C70" s="232"/>
      <c r="E70" s="210">
        <v>41944</v>
      </c>
      <c r="F70" s="210" t="s">
        <v>178</v>
      </c>
      <c r="G70" s="211" t="s">
        <v>68</v>
      </c>
      <c r="H70" s="225">
        <f>C$30/12</f>
        <v>1.225E-3</v>
      </c>
      <c r="I70" s="226">
        <f>(SUM('1.  LRAMVA Summary'!D$54:D$62)+SUM('1.  LRAMVA Summary'!D$63:D$64)*(MONTH($E70)-1)/12)*$H70</f>
        <v>0</v>
      </c>
      <c r="J70" s="226">
        <f>(SUM('1.  LRAMVA Summary'!E$54:E$62)+SUM('1.  LRAMVA Summary'!E$63:E$64)*(MONTH($E70)-1)/12)*$H70</f>
        <v>0</v>
      </c>
      <c r="K70" s="226">
        <f>(SUM('1.  LRAMVA Summary'!F$54:F$62)+SUM('1.  LRAMVA Summary'!F$63:F$64)*(MONTH($E70)-1)/12)*$H70</f>
        <v>0</v>
      </c>
      <c r="L70" s="226">
        <f>(SUM('1.  LRAMVA Summary'!G$54:G$62)+SUM('1.  LRAMVA Summary'!G$63:G$64)*(MONTH($E70)-1)/12)*$H70</f>
        <v>0</v>
      </c>
      <c r="M70" s="226">
        <f>(SUM('1.  LRAMVA Summary'!H$54:H$62)+SUM('1.  LRAMVA Summary'!H$63:H$64)*(MONTH($E70)-1)/12)*$H70</f>
        <v>0</v>
      </c>
      <c r="N70" s="226">
        <f>(SUM('1.  LRAMVA Summary'!I$54:I$62)+SUM('1.  LRAMVA Summary'!I$63:I$64)*(MONTH($E70)-1)/12)*$H70</f>
        <v>0</v>
      </c>
      <c r="O70" s="226">
        <f>(SUM('1.  LRAMVA Summary'!J$54:J$62)+SUM('1.  LRAMVA Summary'!J$63:J$64)*(MONTH($E70)-1)/12)*$H70</f>
        <v>0</v>
      </c>
      <c r="P70" s="226">
        <f>(SUM('1.  LRAMVA Summary'!K$54:K$62)+SUM('1.  LRAMVA Summary'!K$63:K$64)*(MONTH($E70)-1)/12)*$H70</f>
        <v>0</v>
      </c>
      <c r="Q70" s="226">
        <f>(SUM('1.  LRAMVA Summary'!L$54:L$62)+SUM('1.  LRAMVA Summary'!L$63:L$64)*(MONTH($E70)-1)/12)*$H70</f>
        <v>0</v>
      </c>
      <c r="R70" s="227">
        <f t="shared" si="15"/>
        <v>0</v>
      </c>
    </row>
    <row r="71" spans="2:18" s="9" customFormat="1">
      <c r="B71" s="209" t="s">
        <v>738</v>
      </c>
      <c r="C71" s="229"/>
      <c r="E71" s="210">
        <v>41974</v>
      </c>
      <c r="F71" s="210" t="s">
        <v>178</v>
      </c>
      <c r="G71" s="211" t="s">
        <v>68</v>
      </c>
      <c r="H71" s="225">
        <f>C$30/12</f>
        <v>1.225E-3</v>
      </c>
      <c r="I71" s="226">
        <f>(SUM('1.  LRAMVA Summary'!D$54:D$62)+SUM('1.  LRAMVA Summary'!D$63:D$64)*(MONTH($E71)-1)/12)*$H71</f>
        <v>0</v>
      </c>
      <c r="J71" s="226">
        <f>(SUM('1.  LRAMVA Summary'!E$54:E$62)+SUM('1.  LRAMVA Summary'!E$63:E$64)*(MONTH($E71)-1)/12)*$H71</f>
        <v>0</v>
      </c>
      <c r="K71" s="226">
        <f>(SUM('1.  LRAMVA Summary'!F$54:F$62)+SUM('1.  LRAMVA Summary'!F$63:F$64)*(MONTH($E71)-1)/12)*$H71</f>
        <v>0</v>
      </c>
      <c r="L71" s="226">
        <f>(SUM('1.  LRAMVA Summary'!G$54:G$62)+SUM('1.  LRAMVA Summary'!G$63:G$64)*(MONTH($E71)-1)/12)*$H71</f>
        <v>0</v>
      </c>
      <c r="M71" s="226">
        <f>(SUM('1.  LRAMVA Summary'!H$54:H$62)+SUM('1.  LRAMVA Summary'!H$63:H$64)*(MONTH($E71)-1)/12)*$H71</f>
        <v>0</v>
      </c>
      <c r="N71" s="226">
        <f>(SUM('1.  LRAMVA Summary'!I$54:I$62)+SUM('1.  LRAMVA Summary'!I$63:I$64)*(MONTH($E71)-1)/12)*$H71</f>
        <v>0</v>
      </c>
      <c r="O71" s="226">
        <f>(SUM('1.  LRAMVA Summary'!J$54:J$62)+SUM('1.  LRAMVA Summary'!J$63:J$64)*(MONTH($E71)-1)/12)*$H71</f>
        <v>0</v>
      </c>
      <c r="P71" s="226">
        <f>(SUM('1.  LRAMVA Summary'!K$54:K$62)+SUM('1.  LRAMVA Summary'!K$63:K$64)*(MONTH($E71)-1)/12)*$H71</f>
        <v>0</v>
      </c>
      <c r="Q71" s="226">
        <f>(SUM('1.  LRAMVA Summary'!L$54:L$62)+SUM('1.  LRAMVA Summary'!L$63:L$64)*(MONTH($E71)-1)/12)*$H71</f>
        <v>0</v>
      </c>
      <c r="R71" s="227">
        <f t="shared" si="15"/>
        <v>0</v>
      </c>
    </row>
    <row r="72" spans="2:18" s="9" customFormat="1" ht="15" thickBot="1">
      <c r="B72" s="209" t="s">
        <v>739</v>
      </c>
      <c r="C72" s="229"/>
      <c r="E72" s="212" t="s">
        <v>462</v>
      </c>
      <c r="F72" s="212"/>
      <c r="G72" s="213"/>
      <c r="H72" s="214"/>
      <c r="I72" s="215">
        <f>SUM(I59:I71)</f>
        <v>0</v>
      </c>
      <c r="J72" s="215">
        <f t="shared" ref="J72:Q72" si="16">SUM(J59:J71)</f>
        <v>0</v>
      </c>
      <c r="K72" s="215">
        <f t="shared" si="16"/>
        <v>0</v>
      </c>
      <c r="L72" s="215">
        <f t="shared" si="16"/>
        <v>0</v>
      </c>
      <c r="M72" s="215">
        <f t="shared" si="16"/>
        <v>0</v>
      </c>
      <c r="N72" s="215">
        <f t="shared" si="16"/>
        <v>0</v>
      </c>
      <c r="O72" s="215">
        <f t="shared" si="16"/>
        <v>0</v>
      </c>
      <c r="P72" s="215">
        <f t="shared" si="16"/>
        <v>0</v>
      </c>
      <c r="Q72" s="215">
        <f t="shared" si="16"/>
        <v>0</v>
      </c>
      <c r="R72" s="215">
        <f>SUM(R59:R71)</f>
        <v>0</v>
      </c>
    </row>
    <row r="73" spans="2:18" s="9" customFormat="1" ht="15" thickTop="1">
      <c r="B73" s="209" t="s">
        <v>740</v>
      </c>
      <c r="C73" s="229"/>
      <c r="E73" s="216" t="s">
        <v>66</v>
      </c>
      <c r="F73" s="216"/>
      <c r="G73" s="217"/>
      <c r="H73" s="218"/>
      <c r="I73" s="219"/>
      <c r="J73" s="219"/>
      <c r="K73" s="219"/>
      <c r="L73" s="219"/>
      <c r="M73" s="219"/>
      <c r="N73" s="219"/>
      <c r="O73" s="219"/>
      <c r="P73" s="219"/>
      <c r="Q73" s="219"/>
      <c r="R73" s="220"/>
    </row>
    <row r="74" spans="2:18" s="9" customFormat="1">
      <c r="B74" s="231" t="s">
        <v>741</v>
      </c>
      <c r="C74" s="232"/>
      <c r="E74" s="221" t="s">
        <v>426</v>
      </c>
      <c r="F74" s="221"/>
      <c r="G74" s="222"/>
      <c r="H74" s="223"/>
      <c r="I74" s="224">
        <f t="shared" ref="I74:O74" si="17">I72+I73</f>
        <v>0</v>
      </c>
      <c r="J74" s="224">
        <f t="shared" si="17"/>
        <v>0</v>
      </c>
      <c r="K74" s="224">
        <f t="shared" si="17"/>
        <v>0</v>
      </c>
      <c r="L74" s="224">
        <f t="shared" si="17"/>
        <v>0</v>
      </c>
      <c r="M74" s="224">
        <f t="shared" si="17"/>
        <v>0</v>
      </c>
      <c r="N74" s="224">
        <f t="shared" si="17"/>
        <v>0</v>
      </c>
      <c r="O74" s="224">
        <f t="shared" si="17"/>
        <v>0</v>
      </c>
      <c r="P74" s="224">
        <f t="shared" ref="P74:Q74" si="18">P72+P73</f>
        <v>0</v>
      </c>
      <c r="Q74" s="224">
        <f t="shared" si="18"/>
        <v>0</v>
      </c>
      <c r="R74" s="224">
        <f>R72+R73</f>
        <v>0</v>
      </c>
    </row>
    <row r="75" spans="2:18" s="9" customFormat="1">
      <c r="B75" s="66"/>
      <c r="E75" s="210">
        <v>42005</v>
      </c>
      <c r="F75" s="210" t="s">
        <v>179</v>
      </c>
      <c r="G75" s="211" t="s">
        <v>64</v>
      </c>
      <c r="H75" s="225">
        <f>C$31/12</f>
        <v>1.225E-3</v>
      </c>
      <c r="I75" s="226">
        <f>(SUM('1.  LRAMVA Summary'!D$54:D$65)+SUM('1.  LRAMVA Summary'!D$66:D$67)*(MONTH($E75)-1)/12)*$H75</f>
        <v>0</v>
      </c>
      <c r="J75" s="226">
        <f>(SUM('1.  LRAMVA Summary'!E$54:E$65)+SUM('1.  LRAMVA Summary'!E$66:E$67)*(MONTH($E75)-1)/12)*$H75</f>
        <v>0</v>
      </c>
      <c r="K75" s="226">
        <f>(SUM('1.  LRAMVA Summary'!F$54:F$65)+SUM('1.  LRAMVA Summary'!F$66:F$67)*(MONTH($E75)-1)/12)*$H75</f>
        <v>0</v>
      </c>
      <c r="L75" s="226">
        <f>(SUM('1.  LRAMVA Summary'!G$54:G$65)+SUM('1.  LRAMVA Summary'!G$66:G$67)*(MONTH($E75)-1)/12)*$H75</f>
        <v>0</v>
      </c>
      <c r="M75" s="226">
        <f>(SUM('1.  LRAMVA Summary'!H$54:H$65)+SUM('1.  LRAMVA Summary'!H$66:H$67)*(MONTH($E75)-1)/12)*$H75</f>
        <v>0</v>
      </c>
      <c r="N75" s="226">
        <f>(SUM('1.  LRAMVA Summary'!I$54:I$65)+SUM('1.  LRAMVA Summary'!I$66:I$67)*(MONTH($E75)-1)/12)*$H75</f>
        <v>0</v>
      </c>
      <c r="O75" s="226">
        <f>(SUM('1.  LRAMVA Summary'!J$54:J$65)+SUM('1.  LRAMVA Summary'!J$66:J$67)*(MONTH($E75)-1)/12)*$H75</f>
        <v>0</v>
      </c>
      <c r="P75" s="226">
        <f>(SUM('1.  LRAMVA Summary'!K$54:K$65)+SUM('1.  LRAMVA Summary'!K$66:K$67)*(MONTH($E75)-1)/12)*$H75</f>
        <v>0</v>
      </c>
      <c r="Q75" s="226">
        <f>(SUM('1.  LRAMVA Summary'!L$54:L$65)+SUM('1.  LRAMVA Summary'!L$66:L$67)*(MONTH($E75)-1)/12)*$H75</f>
        <v>0</v>
      </c>
      <c r="R75" s="227">
        <f t="shared" ref="R75:R86" si="19">SUM(I75:Q75)</f>
        <v>0</v>
      </c>
    </row>
    <row r="76" spans="2:18" s="234" customFormat="1">
      <c r="B76" s="233"/>
      <c r="E76" s="210">
        <v>42036</v>
      </c>
      <c r="F76" s="210" t="s">
        <v>179</v>
      </c>
      <c r="G76" s="211" t="s">
        <v>64</v>
      </c>
      <c r="H76" s="225">
        <f t="shared" ref="H76:H77" si="20">C$31/12</f>
        <v>1.225E-3</v>
      </c>
      <c r="I76" s="226">
        <f>(SUM('1.  LRAMVA Summary'!D$54:D$65)+SUM('1.  LRAMVA Summary'!D$66:D$67)*(MONTH($E76)-1)/12)*$H76</f>
        <v>0</v>
      </c>
      <c r="J76" s="226">
        <f>(SUM('1.  LRAMVA Summary'!E$54:E$65)+SUM('1.  LRAMVA Summary'!E$66:E$67)*(MONTH($E76)-1)/12)*$H76</f>
        <v>0</v>
      </c>
      <c r="K76" s="226">
        <f>(SUM('1.  LRAMVA Summary'!F$54:F$65)+SUM('1.  LRAMVA Summary'!F$66:F$67)*(MONTH($E76)-1)/12)*$H76</f>
        <v>0</v>
      </c>
      <c r="L76" s="226">
        <f>(SUM('1.  LRAMVA Summary'!G$54:G$65)+SUM('1.  LRAMVA Summary'!G$66:G$67)*(MONTH($E76)-1)/12)*$H76</f>
        <v>0</v>
      </c>
      <c r="M76" s="226">
        <f>(SUM('1.  LRAMVA Summary'!H$54:H$65)+SUM('1.  LRAMVA Summary'!H$66:H$67)*(MONTH($E76)-1)/12)*$H76</f>
        <v>0</v>
      </c>
      <c r="N76" s="226">
        <f>(SUM('1.  LRAMVA Summary'!I$54:I$65)+SUM('1.  LRAMVA Summary'!I$66:I$67)*(MONTH($E76)-1)/12)*$H76</f>
        <v>0</v>
      </c>
      <c r="O76" s="226">
        <f>(SUM('1.  LRAMVA Summary'!J$54:J$65)+SUM('1.  LRAMVA Summary'!J$66:J$67)*(MONTH($E76)-1)/12)*$H76</f>
        <v>0</v>
      </c>
      <c r="P76" s="226">
        <f>(SUM('1.  LRAMVA Summary'!K$54:K$65)+SUM('1.  LRAMVA Summary'!K$66:K$67)*(MONTH($E76)-1)/12)*$H76</f>
        <v>0</v>
      </c>
      <c r="Q76" s="226">
        <f>(SUM('1.  LRAMVA Summary'!L$54:L$65)+SUM('1.  LRAMVA Summary'!L$66:L$67)*(MONTH($E76)-1)/12)*$H76</f>
        <v>0</v>
      </c>
      <c r="R76" s="227">
        <f t="shared" si="19"/>
        <v>0</v>
      </c>
    </row>
    <row r="77" spans="2:18" s="9" customFormat="1" ht="15.5">
      <c r="B77" s="180" t="s">
        <v>180</v>
      </c>
      <c r="E77" s="210">
        <v>42064</v>
      </c>
      <c r="F77" s="210" t="s">
        <v>179</v>
      </c>
      <c r="G77" s="211" t="s">
        <v>64</v>
      </c>
      <c r="H77" s="225">
        <f t="shared" si="20"/>
        <v>1.225E-3</v>
      </c>
      <c r="I77" s="226">
        <f>(SUM('1.  LRAMVA Summary'!D$54:D$65)+SUM('1.  LRAMVA Summary'!D$66:D$67)*(MONTH($E77)-1)/12)*$H77</f>
        <v>0</v>
      </c>
      <c r="J77" s="226">
        <f>(SUM('1.  LRAMVA Summary'!E$54:E$65)+SUM('1.  LRAMVA Summary'!E$66:E$67)*(MONTH($E77)-1)/12)*$H77</f>
        <v>0</v>
      </c>
      <c r="K77" s="226">
        <f>(SUM('1.  LRAMVA Summary'!F$54:F$65)+SUM('1.  LRAMVA Summary'!F$66:F$67)*(MONTH($E77)-1)/12)*$H77</f>
        <v>0</v>
      </c>
      <c r="L77" s="226">
        <f>(SUM('1.  LRAMVA Summary'!G$54:G$65)+SUM('1.  LRAMVA Summary'!G$66:G$67)*(MONTH($E77)-1)/12)*$H77</f>
        <v>0</v>
      </c>
      <c r="M77" s="226">
        <f>(SUM('1.  LRAMVA Summary'!H$54:H$65)+SUM('1.  LRAMVA Summary'!H$66:H$67)*(MONTH($E77)-1)/12)*$H77</f>
        <v>0</v>
      </c>
      <c r="N77" s="226">
        <f>(SUM('1.  LRAMVA Summary'!I$54:I$65)+SUM('1.  LRAMVA Summary'!I$66:I$67)*(MONTH($E77)-1)/12)*$H77</f>
        <v>0</v>
      </c>
      <c r="O77" s="226">
        <f>(SUM('1.  LRAMVA Summary'!J$54:J$65)+SUM('1.  LRAMVA Summary'!J$66:J$67)*(MONTH($E77)-1)/12)*$H77</f>
        <v>0</v>
      </c>
      <c r="P77" s="226">
        <f>(SUM('1.  LRAMVA Summary'!K$54:K$65)+SUM('1.  LRAMVA Summary'!K$66:K$67)*(MONTH($E77)-1)/12)*$H77</f>
        <v>0</v>
      </c>
      <c r="Q77" s="226">
        <f>(SUM('1.  LRAMVA Summary'!L$54:L$65)+SUM('1.  LRAMVA Summary'!L$66:L$67)*(MONTH($E77)-1)/12)*$H77</f>
        <v>0</v>
      </c>
      <c r="R77" s="227">
        <f t="shared" si="19"/>
        <v>0</v>
      </c>
    </row>
    <row r="78" spans="2:18" s="9" customFormat="1">
      <c r="B78" s="66"/>
      <c r="E78" s="210">
        <v>42095</v>
      </c>
      <c r="F78" s="210" t="s">
        <v>179</v>
      </c>
      <c r="G78" s="211" t="s">
        <v>65</v>
      </c>
      <c r="H78" s="225">
        <f>C$32/12</f>
        <v>9.1666666666666665E-4</v>
      </c>
      <c r="I78" s="226">
        <f>(SUM('1.  LRAMVA Summary'!D$54:D$65)+SUM('1.  LRAMVA Summary'!D$66:D$67)*(MONTH($E78)-1)/12)*$H78</f>
        <v>0</v>
      </c>
      <c r="J78" s="226">
        <f>(SUM('1.  LRAMVA Summary'!E$54:E$65)+SUM('1.  LRAMVA Summary'!E$66:E$67)*(MONTH($E78)-1)/12)*$H78</f>
        <v>0</v>
      </c>
      <c r="K78" s="226">
        <f>(SUM('1.  LRAMVA Summary'!F$54:F$65)+SUM('1.  LRAMVA Summary'!F$66:F$67)*(MONTH($E78)-1)/12)*$H78</f>
        <v>0</v>
      </c>
      <c r="L78" s="226">
        <f>(SUM('1.  LRAMVA Summary'!G$54:G$65)+SUM('1.  LRAMVA Summary'!G$66:G$67)*(MONTH($E78)-1)/12)*$H78</f>
        <v>0</v>
      </c>
      <c r="M78" s="226">
        <f>(SUM('1.  LRAMVA Summary'!H$54:H$65)+SUM('1.  LRAMVA Summary'!H$66:H$67)*(MONTH($E78)-1)/12)*$H78</f>
        <v>0</v>
      </c>
      <c r="N78" s="226">
        <f>(SUM('1.  LRAMVA Summary'!I$54:I$65)+SUM('1.  LRAMVA Summary'!I$66:I$67)*(MONTH($E78)-1)/12)*$H78</f>
        <v>0</v>
      </c>
      <c r="O78" s="226">
        <f>(SUM('1.  LRAMVA Summary'!J$54:J$65)+SUM('1.  LRAMVA Summary'!J$66:J$67)*(MONTH($E78)-1)/12)*$H78</f>
        <v>0</v>
      </c>
      <c r="P78" s="226">
        <f>(SUM('1.  LRAMVA Summary'!K$54:K$65)+SUM('1.  LRAMVA Summary'!K$66:K$67)*(MONTH($E78)-1)/12)*$H78</f>
        <v>0</v>
      </c>
      <c r="Q78" s="226">
        <f>(SUM('1.  LRAMVA Summary'!L$54:L$65)+SUM('1.  LRAMVA Summary'!L$66:L$67)*(MONTH($E78)-1)/12)*$H78</f>
        <v>0</v>
      </c>
      <c r="R78" s="227">
        <f t="shared" si="19"/>
        <v>0</v>
      </c>
    </row>
    <row r="79" spans="2:18" s="9" customFormat="1">
      <c r="B79" s="66"/>
      <c r="E79" s="210">
        <v>42125</v>
      </c>
      <c r="F79" s="210" t="s">
        <v>179</v>
      </c>
      <c r="G79" s="211" t="s">
        <v>65</v>
      </c>
      <c r="H79" s="225">
        <f t="shared" ref="H79:H80" si="21">C$32/12</f>
        <v>9.1666666666666665E-4</v>
      </c>
      <c r="I79" s="226">
        <f>(SUM('1.  LRAMVA Summary'!D$54:D$65)+SUM('1.  LRAMVA Summary'!D$66:D$67)*(MONTH($E79)-1)/12)*$H79</f>
        <v>0</v>
      </c>
      <c r="J79" s="226">
        <f>(SUM('1.  LRAMVA Summary'!E$54:E$65)+SUM('1.  LRAMVA Summary'!E$66:E$67)*(MONTH($E79)-1)/12)*$H79</f>
        <v>0</v>
      </c>
      <c r="K79" s="226">
        <f>(SUM('1.  LRAMVA Summary'!F$54:F$65)+SUM('1.  LRAMVA Summary'!F$66:F$67)*(MONTH($E79)-1)/12)*$H79</f>
        <v>0</v>
      </c>
      <c r="L79" s="226">
        <f>(SUM('1.  LRAMVA Summary'!G$54:G$65)+SUM('1.  LRAMVA Summary'!G$66:G$67)*(MONTH($E79)-1)/12)*$H79</f>
        <v>0</v>
      </c>
      <c r="M79" s="226">
        <f>(SUM('1.  LRAMVA Summary'!H$54:H$65)+SUM('1.  LRAMVA Summary'!H$66:H$67)*(MONTH($E79)-1)/12)*$H79</f>
        <v>0</v>
      </c>
      <c r="N79" s="226">
        <f>(SUM('1.  LRAMVA Summary'!I$54:I$65)+SUM('1.  LRAMVA Summary'!I$66:I$67)*(MONTH($E79)-1)/12)*$H79</f>
        <v>0</v>
      </c>
      <c r="O79" s="226">
        <f>(SUM('1.  LRAMVA Summary'!J$54:J$65)+SUM('1.  LRAMVA Summary'!J$66:J$67)*(MONTH($E79)-1)/12)*$H79</f>
        <v>0</v>
      </c>
      <c r="P79" s="226">
        <f>(SUM('1.  LRAMVA Summary'!K$54:K$65)+SUM('1.  LRAMVA Summary'!K$66:K$67)*(MONTH($E79)-1)/12)*$H79</f>
        <v>0</v>
      </c>
      <c r="Q79" s="226">
        <f>(SUM('1.  LRAMVA Summary'!L$54:L$65)+SUM('1.  LRAMVA Summary'!L$66:L$67)*(MONTH($E79)-1)/12)*$H79</f>
        <v>0</v>
      </c>
      <c r="R79" s="227">
        <f t="shared" si="19"/>
        <v>0</v>
      </c>
    </row>
    <row r="80" spans="2:18" s="9" customFormat="1">
      <c r="B80" s="66"/>
      <c r="E80" s="210">
        <v>42156</v>
      </c>
      <c r="F80" s="210" t="s">
        <v>179</v>
      </c>
      <c r="G80" s="211" t="s">
        <v>65</v>
      </c>
      <c r="H80" s="225">
        <f t="shared" si="21"/>
        <v>9.1666666666666665E-4</v>
      </c>
      <c r="I80" s="226">
        <f>(SUM('1.  LRAMVA Summary'!D$54:D$65)+SUM('1.  LRAMVA Summary'!D$66:D$67)*(MONTH($E80)-1)/12)*$H80</f>
        <v>0</v>
      </c>
      <c r="J80" s="226">
        <f>(SUM('1.  LRAMVA Summary'!E$54:E$65)+SUM('1.  LRAMVA Summary'!E$66:E$67)*(MONTH($E80)-1)/12)*$H80</f>
        <v>0</v>
      </c>
      <c r="K80" s="226">
        <f>(SUM('1.  LRAMVA Summary'!F$54:F$65)+SUM('1.  LRAMVA Summary'!F$66:F$67)*(MONTH($E80)-1)/12)*$H80</f>
        <v>0</v>
      </c>
      <c r="L80" s="226">
        <f>(SUM('1.  LRAMVA Summary'!G$54:G$65)+SUM('1.  LRAMVA Summary'!G$66:G$67)*(MONTH($E80)-1)/12)*$H80</f>
        <v>0</v>
      </c>
      <c r="M80" s="226">
        <f>(SUM('1.  LRAMVA Summary'!H$54:H$65)+SUM('1.  LRAMVA Summary'!H$66:H$67)*(MONTH($E80)-1)/12)*$H80</f>
        <v>0</v>
      </c>
      <c r="N80" s="226">
        <f>(SUM('1.  LRAMVA Summary'!I$54:I$65)+SUM('1.  LRAMVA Summary'!I$66:I$67)*(MONTH($E80)-1)/12)*$H80</f>
        <v>0</v>
      </c>
      <c r="O80" s="226">
        <f>(SUM('1.  LRAMVA Summary'!J$54:J$65)+SUM('1.  LRAMVA Summary'!J$66:J$67)*(MONTH($E80)-1)/12)*$H80</f>
        <v>0</v>
      </c>
      <c r="P80" s="226">
        <f>(SUM('1.  LRAMVA Summary'!K$54:K$65)+SUM('1.  LRAMVA Summary'!K$66:K$67)*(MONTH($E80)-1)/12)*$H80</f>
        <v>0</v>
      </c>
      <c r="Q80" s="226">
        <f>(SUM('1.  LRAMVA Summary'!L$54:L$65)+SUM('1.  LRAMVA Summary'!L$66:L$67)*(MONTH($E80)-1)/12)*$H80</f>
        <v>0</v>
      </c>
      <c r="R80" s="227">
        <f t="shared" si="19"/>
        <v>0</v>
      </c>
    </row>
    <row r="81" spans="2:18" s="9" customFormat="1">
      <c r="B81" s="66"/>
      <c r="E81" s="210">
        <v>42186</v>
      </c>
      <c r="F81" s="210" t="s">
        <v>179</v>
      </c>
      <c r="G81" s="211" t="s">
        <v>67</v>
      </c>
      <c r="H81" s="225">
        <f>C$33/12</f>
        <v>9.1666666666666665E-4</v>
      </c>
      <c r="I81" s="226">
        <f>(SUM('1.  LRAMVA Summary'!D$54:D$65)+SUM('1.  LRAMVA Summary'!D$66:D$67)*(MONTH($E81)-1)/12)*$H81</f>
        <v>0</v>
      </c>
      <c r="J81" s="226">
        <f>(SUM('1.  LRAMVA Summary'!E$54:E$65)+SUM('1.  LRAMVA Summary'!E$66:E$67)*(MONTH($E81)-1)/12)*$H81</f>
        <v>0</v>
      </c>
      <c r="K81" s="226">
        <f>(SUM('1.  LRAMVA Summary'!F$54:F$65)+SUM('1.  LRAMVA Summary'!F$66:F$67)*(MONTH($E81)-1)/12)*$H81</f>
        <v>0</v>
      </c>
      <c r="L81" s="226">
        <f>(SUM('1.  LRAMVA Summary'!G$54:G$65)+SUM('1.  LRAMVA Summary'!G$66:G$67)*(MONTH($E81)-1)/12)*$H81</f>
        <v>0</v>
      </c>
      <c r="M81" s="226">
        <f>(SUM('1.  LRAMVA Summary'!H$54:H$65)+SUM('1.  LRAMVA Summary'!H$66:H$67)*(MONTH($E81)-1)/12)*$H81</f>
        <v>0</v>
      </c>
      <c r="N81" s="226">
        <f>(SUM('1.  LRAMVA Summary'!I$54:I$65)+SUM('1.  LRAMVA Summary'!I$66:I$67)*(MONTH($E81)-1)/12)*$H81</f>
        <v>0</v>
      </c>
      <c r="O81" s="226">
        <f>(SUM('1.  LRAMVA Summary'!J$54:J$65)+SUM('1.  LRAMVA Summary'!J$66:J$67)*(MONTH($E81)-1)/12)*$H81</f>
        <v>0</v>
      </c>
      <c r="P81" s="226">
        <f>(SUM('1.  LRAMVA Summary'!K$54:K$65)+SUM('1.  LRAMVA Summary'!K$66:K$67)*(MONTH($E81)-1)/12)*$H81</f>
        <v>0</v>
      </c>
      <c r="Q81" s="226">
        <f>(SUM('1.  LRAMVA Summary'!L$54:L$65)+SUM('1.  LRAMVA Summary'!L$66:L$67)*(MONTH($E81)-1)/12)*$H81</f>
        <v>0</v>
      </c>
      <c r="R81" s="227">
        <f t="shared" si="19"/>
        <v>0</v>
      </c>
    </row>
    <row r="82" spans="2:18" s="9" customFormat="1">
      <c r="B82" s="66"/>
      <c r="E82" s="210">
        <v>42217</v>
      </c>
      <c r="F82" s="210" t="s">
        <v>179</v>
      </c>
      <c r="G82" s="211" t="s">
        <v>67</v>
      </c>
      <c r="H82" s="225">
        <f t="shared" ref="H82:H83" si="22">C$33/12</f>
        <v>9.1666666666666665E-4</v>
      </c>
      <c r="I82" s="226">
        <f>(SUM('1.  LRAMVA Summary'!D$54:D$65)+SUM('1.  LRAMVA Summary'!D$66:D$67)*(MONTH($E82)-1)/12)*$H82</f>
        <v>0</v>
      </c>
      <c r="J82" s="226">
        <f>(SUM('1.  LRAMVA Summary'!E$54:E$65)+SUM('1.  LRAMVA Summary'!E$66:E$67)*(MONTH($E82)-1)/12)*$H82</f>
        <v>0</v>
      </c>
      <c r="K82" s="226">
        <f>(SUM('1.  LRAMVA Summary'!F$54:F$65)+SUM('1.  LRAMVA Summary'!F$66:F$67)*(MONTH($E82)-1)/12)*$H82</f>
        <v>0</v>
      </c>
      <c r="L82" s="226">
        <f>(SUM('1.  LRAMVA Summary'!G$54:G$65)+SUM('1.  LRAMVA Summary'!G$66:G$67)*(MONTH($E82)-1)/12)*$H82</f>
        <v>0</v>
      </c>
      <c r="M82" s="226">
        <f>(SUM('1.  LRAMVA Summary'!H$54:H$65)+SUM('1.  LRAMVA Summary'!H$66:H$67)*(MONTH($E82)-1)/12)*$H82</f>
        <v>0</v>
      </c>
      <c r="N82" s="226">
        <f>(SUM('1.  LRAMVA Summary'!I$54:I$65)+SUM('1.  LRAMVA Summary'!I$66:I$67)*(MONTH($E82)-1)/12)*$H82</f>
        <v>0</v>
      </c>
      <c r="O82" s="226">
        <f>(SUM('1.  LRAMVA Summary'!J$54:J$65)+SUM('1.  LRAMVA Summary'!J$66:J$67)*(MONTH($E82)-1)/12)*$H82</f>
        <v>0</v>
      </c>
      <c r="P82" s="226">
        <f>(SUM('1.  LRAMVA Summary'!K$54:K$65)+SUM('1.  LRAMVA Summary'!K$66:K$67)*(MONTH($E82)-1)/12)*$H82</f>
        <v>0</v>
      </c>
      <c r="Q82" s="226">
        <f>(SUM('1.  LRAMVA Summary'!L$54:L$65)+SUM('1.  LRAMVA Summary'!L$66:L$67)*(MONTH($E82)-1)/12)*$H82</f>
        <v>0</v>
      </c>
      <c r="R82" s="227">
        <f t="shared" si="19"/>
        <v>0</v>
      </c>
    </row>
    <row r="83" spans="2:18" s="9" customFormat="1">
      <c r="B83" s="66"/>
      <c r="E83" s="210">
        <v>42248</v>
      </c>
      <c r="F83" s="210" t="s">
        <v>179</v>
      </c>
      <c r="G83" s="211" t="s">
        <v>67</v>
      </c>
      <c r="H83" s="225">
        <f t="shared" si="22"/>
        <v>9.1666666666666665E-4</v>
      </c>
      <c r="I83" s="226">
        <f>(SUM('1.  LRAMVA Summary'!D$54:D$65)+SUM('1.  LRAMVA Summary'!D$66:D$67)*(MONTH($E83)-1)/12)*$H83</f>
        <v>0</v>
      </c>
      <c r="J83" s="226">
        <f>(SUM('1.  LRAMVA Summary'!E$54:E$65)+SUM('1.  LRAMVA Summary'!E$66:E$67)*(MONTH($E83)-1)/12)*$H83</f>
        <v>0</v>
      </c>
      <c r="K83" s="226">
        <f>(SUM('1.  LRAMVA Summary'!F$54:F$65)+SUM('1.  LRAMVA Summary'!F$66:F$67)*(MONTH($E83)-1)/12)*$H83</f>
        <v>0</v>
      </c>
      <c r="L83" s="226">
        <f>(SUM('1.  LRAMVA Summary'!G$54:G$65)+SUM('1.  LRAMVA Summary'!G$66:G$67)*(MONTH($E83)-1)/12)*$H83</f>
        <v>0</v>
      </c>
      <c r="M83" s="226">
        <f>(SUM('1.  LRAMVA Summary'!H$54:H$65)+SUM('1.  LRAMVA Summary'!H$66:H$67)*(MONTH($E83)-1)/12)*$H83</f>
        <v>0</v>
      </c>
      <c r="N83" s="226">
        <f>(SUM('1.  LRAMVA Summary'!I$54:I$65)+SUM('1.  LRAMVA Summary'!I$66:I$67)*(MONTH($E83)-1)/12)*$H83</f>
        <v>0</v>
      </c>
      <c r="O83" s="226">
        <f>(SUM('1.  LRAMVA Summary'!J$54:J$65)+SUM('1.  LRAMVA Summary'!J$66:J$67)*(MONTH($E83)-1)/12)*$H83</f>
        <v>0</v>
      </c>
      <c r="P83" s="226">
        <f>(SUM('1.  LRAMVA Summary'!K$54:K$65)+SUM('1.  LRAMVA Summary'!K$66:K$67)*(MONTH($E83)-1)/12)*$H83</f>
        <v>0</v>
      </c>
      <c r="Q83" s="226">
        <f>(SUM('1.  LRAMVA Summary'!L$54:L$65)+SUM('1.  LRAMVA Summary'!L$66:L$67)*(MONTH($E83)-1)/12)*$H83</f>
        <v>0</v>
      </c>
      <c r="R83" s="227">
        <f t="shared" si="19"/>
        <v>0</v>
      </c>
    </row>
    <row r="84" spans="2:18" s="9" customFormat="1">
      <c r="B84" s="66"/>
      <c r="E84" s="210">
        <v>42278</v>
      </c>
      <c r="F84" s="210" t="s">
        <v>179</v>
      </c>
      <c r="G84" s="211" t="s">
        <v>68</v>
      </c>
      <c r="H84" s="225">
        <f>C$34/12</f>
        <v>9.1666666666666665E-4</v>
      </c>
      <c r="I84" s="226">
        <f>(SUM('1.  LRAMVA Summary'!D$54:D$65)+SUM('1.  LRAMVA Summary'!D$66:D$67)*(MONTH($E84)-1)/12)*$H84</f>
        <v>0</v>
      </c>
      <c r="J84" s="226">
        <f>(SUM('1.  LRAMVA Summary'!E$54:E$65)+SUM('1.  LRAMVA Summary'!E$66:E$67)*(MONTH($E84)-1)/12)*$H84</f>
        <v>0</v>
      </c>
      <c r="K84" s="226">
        <f>(SUM('1.  LRAMVA Summary'!F$54:F$65)+SUM('1.  LRAMVA Summary'!F$66:F$67)*(MONTH($E84)-1)/12)*$H84</f>
        <v>0</v>
      </c>
      <c r="L84" s="226">
        <f>(SUM('1.  LRAMVA Summary'!G$54:G$65)+SUM('1.  LRAMVA Summary'!G$66:G$67)*(MONTH($E84)-1)/12)*$H84</f>
        <v>0</v>
      </c>
      <c r="M84" s="226">
        <f>(SUM('1.  LRAMVA Summary'!H$54:H$65)+SUM('1.  LRAMVA Summary'!H$66:H$67)*(MONTH($E84)-1)/12)*$H84</f>
        <v>0</v>
      </c>
      <c r="N84" s="226">
        <f>(SUM('1.  LRAMVA Summary'!I$54:I$65)+SUM('1.  LRAMVA Summary'!I$66:I$67)*(MONTH($E84)-1)/12)*$H84</f>
        <v>0</v>
      </c>
      <c r="O84" s="226">
        <f>(SUM('1.  LRAMVA Summary'!J$54:J$65)+SUM('1.  LRAMVA Summary'!J$66:J$67)*(MONTH($E84)-1)/12)*$H84</f>
        <v>0</v>
      </c>
      <c r="P84" s="226">
        <f>(SUM('1.  LRAMVA Summary'!K$54:K$65)+SUM('1.  LRAMVA Summary'!K$66:K$67)*(MONTH($E84)-1)/12)*$H84</f>
        <v>0</v>
      </c>
      <c r="Q84" s="226">
        <f>(SUM('1.  LRAMVA Summary'!L$54:L$65)+SUM('1.  LRAMVA Summary'!L$66:L$67)*(MONTH($E84)-1)/12)*$H84</f>
        <v>0</v>
      </c>
      <c r="R84" s="227">
        <f t="shared" si="19"/>
        <v>0</v>
      </c>
    </row>
    <row r="85" spans="2:18" s="9" customFormat="1">
      <c r="B85" s="66"/>
      <c r="E85" s="210">
        <v>42309</v>
      </c>
      <c r="F85" s="210" t="s">
        <v>179</v>
      </c>
      <c r="G85" s="211" t="s">
        <v>68</v>
      </c>
      <c r="H85" s="225">
        <f t="shared" ref="H85:H86" si="23">C$34/12</f>
        <v>9.1666666666666665E-4</v>
      </c>
      <c r="I85" s="226">
        <f>(SUM('1.  LRAMVA Summary'!D$54:D$65)+SUM('1.  LRAMVA Summary'!D$66:D$67)*(MONTH($E85)-1)/12)*$H85</f>
        <v>0</v>
      </c>
      <c r="J85" s="226">
        <f>(SUM('1.  LRAMVA Summary'!E$54:E$65)+SUM('1.  LRAMVA Summary'!E$66:E$67)*(MONTH($E85)-1)/12)*$H85</f>
        <v>0</v>
      </c>
      <c r="K85" s="226">
        <f>(SUM('1.  LRAMVA Summary'!F$54:F$65)+SUM('1.  LRAMVA Summary'!F$66:F$67)*(MONTH($E85)-1)/12)*$H85</f>
        <v>0</v>
      </c>
      <c r="L85" s="226">
        <f>(SUM('1.  LRAMVA Summary'!G$54:G$65)+SUM('1.  LRAMVA Summary'!G$66:G$67)*(MONTH($E85)-1)/12)*$H85</f>
        <v>0</v>
      </c>
      <c r="M85" s="226">
        <f>(SUM('1.  LRAMVA Summary'!H$54:H$65)+SUM('1.  LRAMVA Summary'!H$66:H$67)*(MONTH($E85)-1)/12)*$H85</f>
        <v>0</v>
      </c>
      <c r="N85" s="226">
        <f>(SUM('1.  LRAMVA Summary'!I$54:I$65)+SUM('1.  LRAMVA Summary'!I$66:I$67)*(MONTH($E85)-1)/12)*$H85</f>
        <v>0</v>
      </c>
      <c r="O85" s="226">
        <f>(SUM('1.  LRAMVA Summary'!J$54:J$65)+SUM('1.  LRAMVA Summary'!J$66:J$67)*(MONTH($E85)-1)/12)*$H85</f>
        <v>0</v>
      </c>
      <c r="P85" s="226">
        <f>(SUM('1.  LRAMVA Summary'!K$54:K$65)+SUM('1.  LRAMVA Summary'!K$66:K$67)*(MONTH($E85)-1)/12)*$H85</f>
        <v>0</v>
      </c>
      <c r="Q85" s="226">
        <f>(SUM('1.  LRAMVA Summary'!L$54:L$65)+SUM('1.  LRAMVA Summary'!L$66:L$67)*(MONTH($E85)-1)/12)*$H85</f>
        <v>0</v>
      </c>
      <c r="R85" s="227">
        <f t="shared" si="19"/>
        <v>0</v>
      </c>
    </row>
    <row r="86" spans="2:18" s="9" customFormat="1">
      <c r="B86" s="66"/>
      <c r="E86" s="210">
        <v>42339</v>
      </c>
      <c r="F86" s="210" t="s">
        <v>179</v>
      </c>
      <c r="G86" s="211" t="s">
        <v>68</v>
      </c>
      <c r="H86" s="225">
        <f t="shared" si="23"/>
        <v>9.1666666666666665E-4</v>
      </c>
      <c r="I86" s="226">
        <f>(SUM('1.  LRAMVA Summary'!D$54:D$65)+SUM('1.  LRAMVA Summary'!D$66:D$67)*(MONTH($E86)-1)/12)*$H86</f>
        <v>0</v>
      </c>
      <c r="J86" s="226">
        <f>(SUM('1.  LRAMVA Summary'!E$54:E$65)+SUM('1.  LRAMVA Summary'!E$66:E$67)*(MONTH($E86)-1)/12)*$H86</f>
        <v>0</v>
      </c>
      <c r="K86" s="226">
        <f>(SUM('1.  LRAMVA Summary'!F$54:F$65)+SUM('1.  LRAMVA Summary'!F$66:F$67)*(MONTH($E86)-1)/12)*$H86</f>
        <v>0</v>
      </c>
      <c r="L86" s="226">
        <f>(SUM('1.  LRAMVA Summary'!G$54:G$65)+SUM('1.  LRAMVA Summary'!G$66:G$67)*(MONTH($E86)-1)/12)*$H86</f>
        <v>0</v>
      </c>
      <c r="M86" s="226">
        <f>(SUM('1.  LRAMVA Summary'!H$54:H$65)+SUM('1.  LRAMVA Summary'!H$66:H$67)*(MONTH($E86)-1)/12)*$H86</f>
        <v>0</v>
      </c>
      <c r="N86" s="226">
        <f>(SUM('1.  LRAMVA Summary'!I$54:I$65)+SUM('1.  LRAMVA Summary'!I$66:I$67)*(MONTH($E86)-1)/12)*$H86</f>
        <v>0</v>
      </c>
      <c r="O86" s="226">
        <f>(SUM('1.  LRAMVA Summary'!J$54:J$65)+SUM('1.  LRAMVA Summary'!J$66:J$67)*(MONTH($E86)-1)/12)*$H86</f>
        <v>0</v>
      </c>
      <c r="P86" s="226">
        <f>(SUM('1.  LRAMVA Summary'!K$54:K$65)+SUM('1.  LRAMVA Summary'!K$66:K$67)*(MONTH($E86)-1)/12)*$H86</f>
        <v>0</v>
      </c>
      <c r="Q86" s="226">
        <f>(SUM('1.  LRAMVA Summary'!L$54:L$65)+SUM('1.  LRAMVA Summary'!L$66:L$67)*(MONTH($E86)-1)/12)*$H86</f>
        <v>0</v>
      </c>
      <c r="R86" s="227">
        <f t="shared" si="19"/>
        <v>0</v>
      </c>
    </row>
    <row r="87" spans="2:18" s="9" customFormat="1" ht="15" thickBot="1">
      <c r="B87" s="66"/>
      <c r="E87" s="212" t="s">
        <v>463</v>
      </c>
      <c r="F87" s="212"/>
      <c r="G87" s="213"/>
      <c r="H87" s="214"/>
      <c r="I87" s="215">
        <f>SUM(I74:I86)</f>
        <v>0</v>
      </c>
      <c r="J87" s="215">
        <f>SUM(J74:J86)</f>
        <v>0</v>
      </c>
      <c r="K87" s="215">
        <f t="shared" ref="K87:O87" si="24">SUM(K74:K86)</f>
        <v>0</v>
      </c>
      <c r="L87" s="215">
        <f t="shared" si="24"/>
        <v>0</v>
      </c>
      <c r="M87" s="215">
        <f t="shared" si="24"/>
        <v>0</v>
      </c>
      <c r="N87" s="215">
        <f t="shared" si="24"/>
        <v>0</v>
      </c>
      <c r="O87" s="215">
        <f t="shared" si="24"/>
        <v>0</v>
      </c>
      <c r="P87" s="215">
        <f t="shared" ref="P87:Q87" si="25">SUM(P74:P86)</f>
        <v>0</v>
      </c>
      <c r="Q87" s="215">
        <f t="shared" si="25"/>
        <v>0</v>
      </c>
      <c r="R87" s="215">
        <f>SUM(R74:R86)</f>
        <v>0</v>
      </c>
    </row>
    <row r="88" spans="2:18" s="9" customFormat="1" ht="15" thickTop="1">
      <c r="E88" s="216" t="s">
        <v>66</v>
      </c>
      <c r="F88" s="216"/>
      <c r="G88" s="217"/>
      <c r="H88" s="218"/>
      <c r="I88" s="219"/>
      <c r="J88" s="219"/>
      <c r="K88" s="219"/>
      <c r="L88" s="219"/>
      <c r="M88" s="219"/>
      <c r="N88" s="219"/>
      <c r="O88" s="219"/>
      <c r="P88" s="219"/>
      <c r="Q88" s="219"/>
      <c r="R88" s="220"/>
    </row>
    <row r="89" spans="2:18" s="9" customFormat="1">
      <c r="B89" s="66"/>
      <c r="E89" s="221" t="s">
        <v>427</v>
      </c>
      <c r="F89" s="221"/>
      <c r="G89" s="222"/>
      <c r="H89" s="223"/>
      <c r="I89" s="224">
        <f>I87+I88</f>
        <v>0</v>
      </c>
      <c r="J89" s="224">
        <f t="shared" ref="J89" si="26">J87+J88</f>
        <v>0</v>
      </c>
      <c r="K89" s="224">
        <f t="shared" ref="K89" si="27">K87+K88</f>
        <v>0</v>
      </c>
      <c r="L89" s="224">
        <f t="shared" ref="L89" si="28">L87+L88</f>
        <v>0</v>
      </c>
      <c r="M89" s="224">
        <f t="shared" ref="M89" si="29">M87+M88</f>
        <v>0</v>
      </c>
      <c r="N89" s="224">
        <f t="shared" ref="N89" si="30">N87+N88</f>
        <v>0</v>
      </c>
      <c r="O89" s="224">
        <f t="shared" ref="O89:Q89" si="31">O87+O88</f>
        <v>0</v>
      </c>
      <c r="P89" s="224">
        <f t="shared" si="31"/>
        <v>0</v>
      </c>
      <c r="Q89" s="224">
        <f t="shared" si="31"/>
        <v>0</v>
      </c>
      <c r="R89" s="224">
        <f t="shared" ref="R89" si="32">R87+R88</f>
        <v>0</v>
      </c>
    </row>
    <row r="90" spans="2:18" s="9" customFormat="1">
      <c r="B90" s="66"/>
      <c r="E90" s="210">
        <v>42370</v>
      </c>
      <c r="F90" s="210" t="s">
        <v>181</v>
      </c>
      <c r="G90" s="211" t="s">
        <v>64</v>
      </c>
      <c r="H90" s="225">
        <f>$C$35/12</f>
        <v>9.1666666666666665E-4</v>
      </c>
      <c r="I90" s="226">
        <f>(SUM('1.  LRAMVA Summary'!D$54:D$68)+SUM('1.  LRAMVA Summary'!D$69:D$70)*(MONTH($E90)-1)/12)*$H90</f>
        <v>0</v>
      </c>
      <c r="J90" s="226">
        <f>(SUM('1.  LRAMVA Summary'!E$54:E$68)+SUM('1.  LRAMVA Summary'!E$69:E$70)*(MONTH($E90)-1)/12)*$H90</f>
        <v>0</v>
      </c>
      <c r="K90" s="226">
        <f>(SUM('1.  LRAMVA Summary'!F$54:F$68)+SUM('1.  LRAMVA Summary'!F$69:F$70)*(MONTH($E90)-1)/12)*$H90</f>
        <v>0</v>
      </c>
      <c r="L90" s="226">
        <f>(SUM('1.  LRAMVA Summary'!G$54:G$68)+SUM('1.  LRAMVA Summary'!G$69:G$70)*(MONTH($E90)-1)/12)*$H90</f>
        <v>0</v>
      </c>
      <c r="M90" s="226">
        <f>(SUM('1.  LRAMVA Summary'!H$54:H$68)+SUM('1.  LRAMVA Summary'!H$69:H$70)*(MONTH($E90)-1)/12)*$H90</f>
        <v>0</v>
      </c>
      <c r="N90" s="226">
        <f>(SUM('1.  LRAMVA Summary'!I$54:I$68)+SUM('1.  LRAMVA Summary'!I$69:I$70)*(MONTH($E90)-1)/12)*$H90</f>
        <v>0</v>
      </c>
      <c r="O90" s="226">
        <f>(SUM('1.  LRAMVA Summary'!J$54:J$68)+SUM('1.  LRAMVA Summary'!J$69:J$70)*(MONTH($E90)-1)/12)*$H90</f>
        <v>0</v>
      </c>
      <c r="P90" s="226">
        <f>(SUM('1.  LRAMVA Summary'!K$54:K$68)+SUM('1.  LRAMVA Summary'!K$69:K$70)*(MONTH($E90)-1)/12)*$H90</f>
        <v>0</v>
      </c>
      <c r="Q90" s="226">
        <f>(SUM('1.  LRAMVA Summary'!L$54:L$68)+SUM('1.  LRAMVA Summary'!L$69:L$70)*(MONTH($E90)-1)/12)*$H90</f>
        <v>0</v>
      </c>
      <c r="R90" s="227">
        <f t="shared" ref="R90:R101" si="33">SUM(I90:Q90)</f>
        <v>0</v>
      </c>
    </row>
    <row r="91" spans="2:18" s="9" customFormat="1">
      <c r="B91" s="66"/>
      <c r="E91" s="210">
        <v>42401</v>
      </c>
      <c r="F91" s="210" t="s">
        <v>181</v>
      </c>
      <c r="G91" s="211" t="s">
        <v>64</v>
      </c>
      <c r="H91" s="225">
        <f t="shared" ref="H91:H92" si="34">$C$35/12</f>
        <v>9.1666666666666665E-4</v>
      </c>
      <c r="I91" s="226">
        <f>(SUM('1.  LRAMVA Summary'!D$54:D$68)+SUM('1.  LRAMVA Summary'!D$69:D$70)*(MONTH($E91)-1)/12)*$H91</f>
        <v>0</v>
      </c>
      <c r="J91" s="226">
        <f>(SUM('1.  LRAMVA Summary'!E$54:E$68)+SUM('1.  LRAMVA Summary'!E$69:E$70)*(MONTH($E91)-1)/12)*$H91</f>
        <v>0</v>
      </c>
      <c r="K91" s="226">
        <f>(SUM('1.  LRAMVA Summary'!F$54:F$68)+SUM('1.  LRAMVA Summary'!F$69:F$70)*(MONTH($E91)-1)/12)*$H91</f>
        <v>0</v>
      </c>
      <c r="L91" s="226">
        <f>(SUM('1.  LRAMVA Summary'!G$54:G$68)+SUM('1.  LRAMVA Summary'!G$69:G$70)*(MONTH($E91)-1)/12)*$H91</f>
        <v>0</v>
      </c>
      <c r="M91" s="226">
        <f>(SUM('1.  LRAMVA Summary'!H$54:H$68)+SUM('1.  LRAMVA Summary'!H$69:H$70)*(MONTH($E91)-1)/12)*$H91</f>
        <v>0</v>
      </c>
      <c r="N91" s="226">
        <f>(SUM('1.  LRAMVA Summary'!I$54:I$68)+SUM('1.  LRAMVA Summary'!I$69:I$70)*(MONTH($E91)-1)/12)*$H91</f>
        <v>0</v>
      </c>
      <c r="O91" s="226">
        <f>(SUM('1.  LRAMVA Summary'!J$54:J$68)+SUM('1.  LRAMVA Summary'!J$69:J$70)*(MONTH($E91)-1)/12)*$H91</f>
        <v>0</v>
      </c>
      <c r="P91" s="226">
        <f>(SUM('1.  LRAMVA Summary'!K$54:K$68)+SUM('1.  LRAMVA Summary'!K$69:K$70)*(MONTH($E91)-1)/12)*$H91</f>
        <v>0</v>
      </c>
      <c r="Q91" s="226">
        <f>(SUM('1.  LRAMVA Summary'!L$54:L$68)+SUM('1.  LRAMVA Summary'!L$69:L$70)*(MONTH($E91)-1)/12)*$H91</f>
        <v>0</v>
      </c>
      <c r="R91" s="227">
        <f t="shared" si="33"/>
        <v>0</v>
      </c>
    </row>
    <row r="92" spans="2:18" s="9" customFormat="1" ht="14.25" customHeight="1">
      <c r="B92" s="66"/>
      <c r="E92" s="210">
        <v>42430</v>
      </c>
      <c r="F92" s="210" t="s">
        <v>181</v>
      </c>
      <c r="G92" s="211" t="s">
        <v>64</v>
      </c>
      <c r="H92" s="225">
        <f t="shared" si="34"/>
        <v>9.1666666666666665E-4</v>
      </c>
      <c r="I92" s="226">
        <f>(SUM('1.  LRAMVA Summary'!D$54:D$68)+SUM('1.  LRAMVA Summary'!D$69:D$70)*(MONTH($E92)-1)/12)*$H92</f>
        <v>0</v>
      </c>
      <c r="J92" s="226">
        <f>(SUM('1.  LRAMVA Summary'!E$54:E$68)+SUM('1.  LRAMVA Summary'!E$69:E$70)*(MONTH($E92)-1)/12)*$H92</f>
        <v>0</v>
      </c>
      <c r="K92" s="226">
        <f>(SUM('1.  LRAMVA Summary'!F$54:F$68)+SUM('1.  LRAMVA Summary'!F$69:F$70)*(MONTH($E92)-1)/12)*$H92</f>
        <v>0</v>
      </c>
      <c r="L92" s="226">
        <f>(SUM('1.  LRAMVA Summary'!G$54:G$68)+SUM('1.  LRAMVA Summary'!G$69:G$70)*(MONTH($E92)-1)/12)*$H92</f>
        <v>0</v>
      </c>
      <c r="M92" s="226">
        <f>(SUM('1.  LRAMVA Summary'!H$54:H$68)+SUM('1.  LRAMVA Summary'!H$69:H$70)*(MONTH($E92)-1)/12)*$H92</f>
        <v>0</v>
      </c>
      <c r="N92" s="226">
        <f>(SUM('1.  LRAMVA Summary'!I$54:I$68)+SUM('1.  LRAMVA Summary'!I$69:I$70)*(MONTH($E92)-1)/12)*$H92</f>
        <v>0</v>
      </c>
      <c r="O92" s="226">
        <f>(SUM('1.  LRAMVA Summary'!J$54:J$68)+SUM('1.  LRAMVA Summary'!J$69:J$70)*(MONTH($E92)-1)/12)*$H92</f>
        <v>0</v>
      </c>
      <c r="P92" s="226">
        <f>(SUM('1.  LRAMVA Summary'!K$54:K$68)+SUM('1.  LRAMVA Summary'!K$69:K$70)*(MONTH($E92)-1)/12)*$H92</f>
        <v>0</v>
      </c>
      <c r="Q92" s="226">
        <f>(SUM('1.  LRAMVA Summary'!L$54:L$68)+SUM('1.  LRAMVA Summary'!L$69:L$70)*(MONTH($E92)-1)/12)*$H92</f>
        <v>0</v>
      </c>
      <c r="R92" s="227">
        <f t="shared" si="33"/>
        <v>0</v>
      </c>
    </row>
    <row r="93" spans="2:18" s="8" customFormat="1">
      <c r="B93" s="235"/>
      <c r="D93" s="9"/>
      <c r="E93" s="210">
        <v>42461</v>
      </c>
      <c r="F93" s="210" t="s">
        <v>181</v>
      </c>
      <c r="G93" s="211" t="s">
        <v>65</v>
      </c>
      <c r="H93" s="225">
        <f>$C$36/12</f>
        <v>9.1666666666666665E-4</v>
      </c>
      <c r="I93" s="226">
        <f>(SUM('1.  LRAMVA Summary'!D$54:D$68)+SUM('1.  LRAMVA Summary'!D$69:D$70)*(MONTH($E93)-1)/12)*$H93</f>
        <v>0</v>
      </c>
      <c r="J93" s="226">
        <f>(SUM('1.  LRAMVA Summary'!E$54:E$68)+SUM('1.  LRAMVA Summary'!E$69:E$70)*(MONTH($E93)-1)/12)*$H93</f>
        <v>0</v>
      </c>
      <c r="K93" s="226">
        <f>(SUM('1.  LRAMVA Summary'!F$54:F$68)+SUM('1.  LRAMVA Summary'!F$69:F$70)*(MONTH($E93)-1)/12)*$H93</f>
        <v>0</v>
      </c>
      <c r="L93" s="226">
        <f>(SUM('1.  LRAMVA Summary'!G$54:G$68)+SUM('1.  LRAMVA Summary'!G$69:G$70)*(MONTH($E93)-1)/12)*$H93</f>
        <v>0</v>
      </c>
      <c r="M93" s="226">
        <f>(SUM('1.  LRAMVA Summary'!H$54:H$68)+SUM('1.  LRAMVA Summary'!H$69:H$70)*(MONTH($E93)-1)/12)*$H93</f>
        <v>0</v>
      </c>
      <c r="N93" s="226">
        <f>(SUM('1.  LRAMVA Summary'!I$54:I$68)+SUM('1.  LRAMVA Summary'!I$69:I$70)*(MONTH($E93)-1)/12)*$H93</f>
        <v>0</v>
      </c>
      <c r="O93" s="226">
        <f>(SUM('1.  LRAMVA Summary'!J$54:J$68)+SUM('1.  LRAMVA Summary'!J$69:J$70)*(MONTH($E93)-1)/12)*$H93</f>
        <v>0</v>
      </c>
      <c r="P93" s="226">
        <f>(SUM('1.  LRAMVA Summary'!K$54:K$68)+SUM('1.  LRAMVA Summary'!K$69:K$70)*(MONTH($E93)-1)/12)*$H93</f>
        <v>0</v>
      </c>
      <c r="Q93" s="226">
        <f>(SUM('1.  LRAMVA Summary'!L$54:L$68)+SUM('1.  LRAMVA Summary'!L$69:L$70)*(MONTH($E93)-1)/12)*$H93</f>
        <v>0</v>
      </c>
      <c r="R93" s="227">
        <f t="shared" si="33"/>
        <v>0</v>
      </c>
    </row>
    <row r="94" spans="2:18" s="9" customFormat="1">
      <c r="B94" s="66"/>
      <c r="E94" s="210">
        <v>42491</v>
      </c>
      <c r="F94" s="210" t="s">
        <v>181</v>
      </c>
      <c r="G94" s="211" t="s">
        <v>65</v>
      </c>
      <c r="H94" s="225">
        <f t="shared" ref="H94:H95" si="35">$C$36/12</f>
        <v>9.1666666666666665E-4</v>
      </c>
      <c r="I94" s="226">
        <f>(SUM('1.  LRAMVA Summary'!D$54:D$68)+SUM('1.  LRAMVA Summary'!D$69:D$70)*(MONTH($E94)-1)/12)*$H94</f>
        <v>0</v>
      </c>
      <c r="J94" s="226">
        <f>(SUM('1.  LRAMVA Summary'!E$54:E$68)+SUM('1.  LRAMVA Summary'!E$69:E$70)*(MONTH($E94)-1)/12)*$H94</f>
        <v>0</v>
      </c>
      <c r="K94" s="226">
        <f>(SUM('1.  LRAMVA Summary'!F$54:F$68)+SUM('1.  LRAMVA Summary'!F$69:F$70)*(MONTH($E94)-1)/12)*$H94</f>
        <v>0</v>
      </c>
      <c r="L94" s="226">
        <f>(SUM('1.  LRAMVA Summary'!G$54:G$68)+SUM('1.  LRAMVA Summary'!G$69:G$70)*(MONTH($E94)-1)/12)*$H94</f>
        <v>0</v>
      </c>
      <c r="M94" s="226">
        <f>(SUM('1.  LRAMVA Summary'!H$54:H$68)+SUM('1.  LRAMVA Summary'!H$69:H$70)*(MONTH($E94)-1)/12)*$H94</f>
        <v>0</v>
      </c>
      <c r="N94" s="226">
        <f>(SUM('1.  LRAMVA Summary'!I$54:I$68)+SUM('1.  LRAMVA Summary'!I$69:I$70)*(MONTH($E94)-1)/12)*$H94</f>
        <v>0</v>
      </c>
      <c r="O94" s="226">
        <f>(SUM('1.  LRAMVA Summary'!J$54:J$68)+SUM('1.  LRAMVA Summary'!J$69:J$70)*(MONTH($E94)-1)/12)*$H94</f>
        <v>0</v>
      </c>
      <c r="P94" s="226">
        <f>(SUM('1.  LRAMVA Summary'!K$54:K$68)+SUM('1.  LRAMVA Summary'!K$69:K$70)*(MONTH($E94)-1)/12)*$H94</f>
        <v>0</v>
      </c>
      <c r="Q94" s="226">
        <f>(SUM('1.  LRAMVA Summary'!L$54:L$68)+SUM('1.  LRAMVA Summary'!L$69:L$70)*(MONTH($E94)-1)/12)*$H94</f>
        <v>0</v>
      </c>
      <c r="R94" s="227">
        <f t="shared" si="33"/>
        <v>0</v>
      </c>
    </row>
    <row r="95" spans="2:18" s="234" customFormat="1">
      <c r="B95" s="233"/>
      <c r="D95" s="9"/>
      <c r="E95" s="210">
        <v>42522</v>
      </c>
      <c r="F95" s="210" t="s">
        <v>181</v>
      </c>
      <c r="G95" s="211" t="s">
        <v>65</v>
      </c>
      <c r="H95" s="225">
        <f t="shared" si="35"/>
        <v>9.1666666666666665E-4</v>
      </c>
      <c r="I95" s="226">
        <f>(SUM('1.  LRAMVA Summary'!D$54:D$68)+SUM('1.  LRAMVA Summary'!D$69:D$70)*(MONTH($E95)-1)/12)*$H95</f>
        <v>0</v>
      </c>
      <c r="J95" s="226">
        <f>(SUM('1.  LRAMVA Summary'!E$54:E$68)+SUM('1.  LRAMVA Summary'!E$69:E$70)*(MONTH($E95)-1)/12)*$H95</f>
        <v>0</v>
      </c>
      <c r="K95" s="226">
        <f>(SUM('1.  LRAMVA Summary'!F$54:F$68)+SUM('1.  LRAMVA Summary'!F$69:F$70)*(MONTH($E95)-1)/12)*$H95</f>
        <v>0</v>
      </c>
      <c r="L95" s="226">
        <f>(SUM('1.  LRAMVA Summary'!G$54:G$68)+SUM('1.  LRAMVA Summary'!G$69:G$70)*(MONTH($E95)-1)/12)*$H95</f>
        <v>0</v>
      </c>
      <c r="M95" s="226">
        <f>(SUM('1.  LRAMVA Summary'!H$54:H$68)+SUM('1.  LRAMVA Summary'!H$69:H$70)*(MONTH($E95)-1)/12)*$H95</f>
        <v>0</v>
      </c>
      <c r="N95" s="226">
        <f>(SUM('1.  LRAMVA Summary'!I$54:I$68)+SUM('1.  LRAMVA Summary'!I$69:I$70)*(MONTH($E95)-1)/12)*$H95</f>
        <v>0</v>
      </c>
      <c r="O95" s="226">
        <f>(SUM('1.  LRAMVA Summary'!J$54:J$68)+SUM('1.  LRAMVA Summary'!J$69:J$70)*(MONTH($E95)-1)/12)*$H95</f>
        <v>0</v>
      </c>
      <c r="P95" s="226">
        <f>(SUM('1.  LRAMVA Summary'!K$54:K$68)+SUM('1.  LRAMVA Summary'!K$69:K$70)*(MONTH($E95)-1)/12)*$H95</f>
        <v>0</v>
      </c>
      <c r="Q95" s="226">
        <f>(SUM('1.  LRAMVA Summary'!L$54:L$68)+SUM('1.  LRAMVA Summary'!L$69:L$70)*(MONTH($E95)-1)/12)*$H95</f>
        <v>0</v>
      </c>
      <c r="R95" s="227">
        <f t="shared" si="33"/>
        <v>0</v>
      </c>
    </row>
    <row r="96" spans="2:18" s="9" customFormat="1">
      <c r="B96" s="66"/>
      <c r="E96" s="210">
        <v>42552</v>
      </c>
      <c r="F96" s="210" t="s">
        <v>181</v>
      </c>
      <c r="G96" s="211" t="s">
        <v>67</v>
      </c>
      <c r="H96" s="225">
        <f>$C$37/12</f>
        <v>9.1666666666666665E-4</v>
      </c>
      <c r="I96" s="226">
        <f>(SUM('1.  LRAMVA Summary'!D$54:D$68)+SUM('1.  LRAMVA Summary'!D$69:D$70)*(MONTH($E96)-1)/12)*$H96</f>
        <v>0</v>
      </c>
      <c r="J96" s="226">
        <f>(SUM('1.  LRAMVA Summary'!E$54:E$68)+SUM('1.  LRAMVA Summary'!E$69:E$70)*(MONTH($E96)-1)/12)*$H96</f>
        <v>0</v>
      </c>
      <c r="K96" s="226">
        <f>(SUM('1.  LRAMVA Summary'!F$54:F$68)+SUM('1.  LRAMVA Summary'!F$69:F$70)*(MONTH($E96)-1)/12)*$H96</f>
        <v>0</v>
      </c>
      <c r="L96" s="226">
        <f>(SUM('1.  LRAMVA Summary'!G$54:G$68)+SUM('1.  LRAMVA Summary'!G$69:G$70)*(MONTH($E96)-1)/12)*$H96</f>
        <v>0</v>
      </c>
      <c r="M96" s="226">
        <f>(SUM('1.  LRAMVA Summary'!H$54:H$68)+SUM('1.  LRAMVA Summary'!H$69:H$70)*(MONTH($E96)-1)/12)*$H96</f>
        <v>0</v>
      </c>
      <c r="N96" s="226">
        <f>(SUM('1.  LRAMVA Summary'!I$54:I$68)+SUM('1.  LRAMVA Summary'!I$69:I$70)*(MONTH($E96)-1)/12)*$H96</f>
        <v>0</v>
      </c>
      <c r="O96" s="226">
        <f>(SUM('1.  LRAMVA Summary'!J$54:J$68)+SUM('1.  LRAMVA Summary'!J$69:J$70)*(MONTH($E96)-1)/12)*$H96</f>
        <v>0</v>
      </c>
      <c r="P96" s="226">
        <f>(SUM('1.  LRAMVA Summary'!K$54:K$68)+SUM('1.  LRAMVA Summary'!K$69:K$70)*(MONTH($E96)-1)/12)*$H96</f>
        <v>0</v>
      </c>
      <c r="Q96" s="226">
        <f>(SUM('1.  LRAMVA Summary'!L$54:L$68)+SUM('1.  LRAMVA Summary'!L$69:L$70)*(MONTH($E96)-1)/12)*$H96</f>
        <v>0</v>
      </c>
      <c r="R96" s="227">
        <f t="shared" si="33"/>
        <v>0</v>
      </c>
    </row>
    <row r="97" spans="2:18" s="9" customFormat="1">
      <c r="B97" s="66"/>
      <c r="E97" s="210">
        <v>42583</v>
      </c>
      <c r="F97" s="210" t="s">
        <v>181</v>
      </c>
      <c r="G97" s="211" t="s">
        <v>67</v>
      </c>
      <c r="H97" s="225">
        <f t="shared" ref="H97:H98" si="36">$C$37/12</f>
        <v>9.1666666666666665E-4</v>
      </c>
      <c r="I97" s="226">
        <f>(SUM('1.  LRAMVA Summary'!D$54:D$68)+SUM('1.  LRAMVA Summary'!D$69:D$70)*(MONTH($E97)-1)/12)*$H97</f>
        <v>0</v>
      </c>
      <c r="J97" s="226">
        <f>(SUM('1.  LRAMVA Summary'!E$54:E$68)+SUM('1.  LRAMVA Summary'!E$69:E$70)*(MONTH($E97)-1)/12)*$H97</f>
        <v>0</v>
      </c>
      <c r="K97" s="226">
        <f>(SUM('1.  LRAMVA Summary'!F$54:F$68)+SUM('1.  LRAMVA Summary'!F$69:F$70)*(MONTH($E97)-1)/12)*$H97</f>
        <v>0</v>
      </c>
      <c r="L97" s="226">
        <f>(SUM('1.  LRAMVA Summary'!G$54:G$68)+SUM('1.  LRAMVA Summary'!G$69:G$70)*(MONTH($E97)-1)/12)*$H97</f>
        <v>0</v>
      </c>
      <c r="M97" s="226">
        <f>(SUM('1.  LRAMVA Summary'!H$54:H$68)+SUM('1.  LRAMVA Summary'!H$69:H$70)*(MONTH($E97)-1)/12)*$H97</f>
        <v>0</v>
      </c>
      <c r="N97" s="226">
        <f>(SUM('1.  LRAMVA Summary'!I$54:I$68)+SUM('1.  LRAMVA Summary'!I$69:I$70)*(MONTH($E97)-1)/12)*$H97</f>
        <v>0</v>
      </c>
      <c r="O97" s="226">
        <f>(SUM('1.  LRAMVA Summary'!J$54:J$68)+SUM('1.  LRAMVA Summary'!J$69:J$70)*(MONTH($E97)-1)/12)*$H97</f>
        <v>0</v>
      </c>
      <c r="P97" s="226">
        <f>(SUM('1.  LRAMVA Summary'!K$54:K$68)+SUM('1.  LRAMVA Summary'!K$69:K$70)*(MONTH($E97)-1)/12)*$H97</f>
        <v>0</v>
      </c>
      <c r="Q97" s="226">
        <f>(SUM('1.  LRAMVA Summary'!L$54:L$68)+SUM('1.  LRAMVA Summary'!L$69:L$70)*(MONTH($E97)-1)/12)*$H97</f>
        <v>0</v>
      </c>
      <c r="R97" s="227">
        <f t="shared" si="33"/>
        <v>0</v>
      </c>
    </row>
    <row r="98" spans="2:18" s="9" customFormat="1">
      <c r="B98" s="66"/>
      <c r="E98" s="210">
        <v>42614</v>
      </c>
      <c r="F98" s="210" t="s">
        <v>181</v>
      </c>
      <c r="G98" s="211" t="s">
        <v>67</v>
      </c>
      <c r="H98" s="225">
        <f t="shared" si="36"/>
        <v>9.1666666666666665E-4</v>
      </c>
      <c r="I98" s="226">
        <f>(SUM('1.  LRAMVA Summary'!D$54:D$68)+SUM('1.  LRAMVA Summary'!D$69:D$70)*(MONTH($E98)-1)/12)*$H98</f>
        <v>0</v>
      </c>
      <c r="J98" s="226">
        <f>(SUM('1.  LRAMVA Summary'!E$54:E$68)+SUM('1.  LRAMVA Summary'!E$69:E$70)*(MONTH($E98)-1)/12)*$H98</f>
        <v>0</v>
      </c>
      <c r="K98" s="226">
        <f>(SUM('1.  LRAMVA Summary'!F$54:F$68)+SUM('1.  LRAMVA Summary'!F$69:F$70)*(MONTH($E98)-1)/12)*$H98</f>
        <v>0</v>
      </c>
      <c r="L98" s="226">
        <f>(SUM('1.  LRAMVA Summary'!G$54:G$68)+SUM('1.  LRAMVA Summary'!G$69:G$70)*(MONTH($E98)-1)/12)*$H98</f>
        <v>0</v>
      </c>
      <c r="M98" s="226">
        <f>(SUM('1.  LRAMVA Summary'!H$54:H$68)+SUM('1.  LRAMVA Summary'!H$69:H$70)*(MONTH($E98)-1)/12)*$H98</f>
        <v>0</v>
      </c>
      <c r="N98" s="226">
        <f>(SUM('1.  LRAMVA Summary'!I$54:I$68)+SUM('1.  LRAMVA Summary'!I$69:I$70)*(MONTH($E98)-1)/12)*$H98</f>
        <v>0</v>
      </c>
      <c r="O98" s="226">
        <f>(SUM('1.  LRAMVA Summary'!J$54:J$68)+SUM('1.  LRAMVA Summary'!J$69:J$70)*(MONTH($E98)-1)/12)*$H98</f>
        <v>0</v>
      </c>
      <c r="P98" s="226">
        <f>(SUM('1.  LRAMVA Summary'!K$54:K$68)+SUM('1.  LRAMVA Summary'!K$69:K$70)*(MONTH($E98)-1)/12)*$H98</f>
        <v>0</v>
      </c>
      <c r="Q98" s="226">
        <f>(SUM('1.  LRAMVA Summary'!L$54:L$68)+SUM('1.  LRAMVA Summary'!L$69:L$70)*(MONTH($E98)-1)/12)*$H98</f>
        <v>0</v>
      </c>
      <c r="R98" s="227">
        <f t="shared" si="33"/>
        <v>0</v>
      </c>
    </row>
    <row r="99" spans="2:18" s="9" customFormat="1">
      <c r="B99" s="66"/>
      <c r="E99" s="210">
        <v>42644</v>
      </c>
      <c r="F99" s="210" t="s">
        <v>181</v>
      </c>
      <c r="G99" s="211" t="s">
        <v>68</v>
      </c>
      <c r="H99" s="206">
        <f>$C$38/12</f>
        <v>9.1666666666666665E-4</v>
      </c>
      <c r="I99" s="226">
        <f>(SUM('1.  LRAMVA Summary'!D$54:D$68)+SUM('1.  LRAMVA Summary'!D$69:D$70)*(MONTH($E99)-1)/12)*$H99</f>
        <v>0</v>
      </c>
      <c r="J99" s="226">
        <f>(SUM('1.  LRAMVA Summary'!E$54:E$68)+SUM('1.  LRAMVA Summary'!E$69:E$70)*(MONTH($E99)-1)/12)*$H99</f>
        <v>0</v>
      </c>
      <c r="K99" s="226">
        <f>(SUM('1.  LRAMVA Summary'!F$54:F$68)+SUM('1.  LRAMVA Summary'!F$69:F$70)*(MONTH($E99)-1)/12)*$H99</f>
        <v>0</v>
      </c>
      <c r="L99" s="226">
        <f>(SUM('1.  LRAMVA Summary'!G$54:G$68)+SUM('1.  LRAMVA Summary'!G$69:G$70)*(MONTH($E99)-1)/12)*$H99</f>
        <v>0</v>
      </c>
      <c r="M99" s="226">
        <f>(SUM('1.  LRAMVA Summary'!H$54:H$68)+SUM('1.  LRAMVA Summary'!H$69:H$70)*(MONTH($E99)-1)/12)*$H99</f>
        <v>0</v>
      </c>
      <c r="N99" s="226">
        <f>(SUM('1.  LRAMVA Summary'!I$54:I$68)+SUM('1.  LRAMVA Summary'!I$69:I$70)*(MONTH($E99)-1)/12)*$H99</f>
        <v>0</v>
      </c>
      <c r="O99" s="226">
        <f>(SUM('1.  LRAMVA Summary'!J$54:J$68)+SUM('1.  LRAMVA Summary'!J$69:J$70)*(MONTH($E99)-1)/12)*$H99</f>
        <v>0</v>
      </c>
      <c r="P99" s="226">
        <f>(SUM('1.  LRAMVA Summary'!K$54:K$68)+SUM('1.  LRAMVA Summary'!K$69:K$70)*(MONTH($E99)-1)/12)*$H99</f>
        <v>0</v>
      </c>
      <c r="Q99" s="226">
        <f>(SUM('1.  LRAMVA Summary'!L$54:L$68)+SUM('1.  LRAMVA Summary'!L$69:L$70)*(MONTH($E99)-1)/12)*$H99</f>
        <v>0</v>
      </c>
      <c r="R99" s="227">
        <f t="shared" si="33"/>
        <v>0</v>
      </c>
    </row>
    <row r="100" spans="2:18" s="9" customFormat="1">
      <c r="B100" s="66"/>
      <c r="E100" s="210">
        <v>42675</v>
      </c>
      <c r="F100" s="210" t="s">
        <v>181</v>
      </c>
      <c r="G100" s="211" t="s">
        <v>68</v>
      </c>
      <c r="H100" s="206">
        <f t="shared" ref="H100:H101" si="37">$C$38/12</f>
        <v>9.1666666666666665E-4</v>
      </c>
      <c r="I100" s="226">
        <f>(SUM('1.  LRAMVA Summary'!D$54:D$68)+SUM('1.  LRAMVA Summary'!D$69:D$70)*(MONTH($E100)-1)/12)*$H100</f>
        <v>0</v>
      </c>
      <c r="J100" s="226">
        <f>(SUM('1.  LRAMVA Summary'!E$54:E$68)+SUM('1.  LRAMVA Summary'!E$69:E$70)*(MONTH($E100)-1)/12)*$H100</f>
        <v>0</v>
      </c>
      <c r="K100" s="226">
        <f>(SUM('1.  LRAMVA Summary'!F$54:F$68)+SUM('1.  LRAMVA Summary'!F$69:F$70)*(MONTH($E100)-1)/12)*$H100</f>
        <v>0</v>
      </c>
      <c r="L100" s="226">
        <f>(SUM('1.  LRAMVA Summary'!G$54:G$68)+SUM('1.  LRAMVA Summary'!G$69:G$70)*(MONTH($E100)-1)/12)*$H100</f>
        <v>0</v>
      </c>
      <c r="M100" s="226">
        <f>(SUM('1.  LRAMVA Summary'!H$54:H$68)+SUM('1.  LRAMVA Summary'!H$69:H$70)*(MONTH($E100)-1)/12)*$H100</f>
        <v>0</v>
      </c>
      <c r="N100" s="226">
        <f>(SUM('1.  LRAMVA Summary'!I$54:I$68)+SUM('1.  LRAMVA Summary'!I$69:I$70)*(MONTH($E100)-1)/12)*$H100</f>
        <v>0</v>
      </c>
      <c r="O100" s="226">
        <f>(SUM('1.  LRAMVA Summary'!J$54:J$68)+SUM('1.  LRAMVA Summary'!J$69:J$70)*(MONTH($E100)-1)/12)*$H100</f>
        <v>0</v>
      </c>
      <c r="P100" s="226">
        <f>(SUM('1.  LRAMVA Summary'!K$54:K$68)+SUM('1.  LRAMVA Summary'!K$69:K$70)*(MONTH($E100)-1)/12)*$H100</f>
        <v>0</v>
      </c>
      <c r="Q100" s="226">
        <f>(SUM('1.  LRAMVA Summary'!L$54:L$68)+SUM('1.  LRAMVA Summary'!L$69:L$70)*(MONTH($E100)-1)/12)*$H100</f>
        <v>0</v>
      </c>
      <c r="R100" s="227">
        <f t="shared" si="33"/>
        <v>0</v>
      </c>
    </row>
    <row r="101" spans="2:18" s="9" customFormat="1">
      <c r="B101" s="66"/>
      <c r="E101" s="210">
        <v>42705</v>
      </c>
      <c r="F101" s="210" t="s">
        <v>181</v>
      </c>
      <c r="G101" s="211" t="s">
        <v>68</v>
      </c>
      <c r="H101" s="206">
        <f t="shared" si="37"/>
        <v>9.1666666666666665E-4</v>
      </c>
      <c r="I101" s="226">
        <f>(SUM('1.  LRAMVA Summary'!D$54:D$68)+SUM('1.  LRAMVA Summary'!D$69:D$70)*(MONTH($E101)-1)/12)*$H101</f>
        <v>0</v>
      </c>
      <c r="J101" s="226">
        <f>(SUM('1.  LRAMVA Summary'!E$54:E$68)+SUM('1.  LRAMVA Summary'!E$69:E$70)*(MONTH($E101)-1)/12)*$H101</f>
        <v>0</v>
      </c>
      <c r="K101" s="226">
        <f>(SUM('1.  LRAMVA Summary'!F$54:F$68)+SUM('1.  LRAMVA Summary'!F$69:F$70)*(MONTH($E101)-1)/12)*$H101</f>
        <v>0</v>
      </c>
      <c r="L101" s="226">
        <f>(SUM('1.  LRAMVA Summary'!G$54:G$68)+SUM('1.  LRAMVA Summary'!G$69:G$70)*(MONTH($E101)-1)/12)*$H101</f>
        <v>0</v>
      </c>
      <c r="M101" s="226">
        <f>(SUM('1.  LRAMVA Summary'!H$54:H$68)+SUM('1.  LRAMVA Summary'!H$69:H$70)*(MONTH($E101)-1)/12)*$H101</f>
        <v>0</v>
      </c>
      <c r="N101" s="226">
        <f>(SUM('1.  LRAMVA Summary'!I$54:I$68)+SUM('1.  LRAMVA Summary'!I$69:I$70)*(MONTH($E101)-1)/12)*$H101</f>
        <v>0</v>
      </c>
      <c r="O101" s="226">
        <f>(SUM('1.  LRAMVA Summary'!J$54:J$68)+SUM('1.  LRAMVA Summary'!J$69:J$70)*(MONTH($E101)-1)/12)*$H101</f>
        <v>0</v>
      </c>
      <c r="P101" s="226">
        <f>(SUM('1.  LRAMVA Summary'!K$54:K$68)+SUM('1.  LRAMVA Summary'!K$69:K$70)*(MONTH($E101)-1)/12)*$H101</f>
        <v>0</v>
      </c>
      <c r="Q101" s="226">
        <f>(SUM('1.  LRAMVA Summary'!L$54:L$68)+SUM('1.  LRAMVA Summary'!L$69:L$70)*(MONTH($E101)-1)/12)*$H101</f>
        <v>0</v>
      </c>
      <c r="R101" s="227">
        <f t="shared" si="33"/>
        <v>0</v>
      </c>
    </row>
    <row r="102" spans="2:18" s="9" customFormat="1" ht="15" thickBot="1">
      <c r="B102" s="66"/>
      <c r="E102" s="212" t="s">
        <v>464</v>
      </c>
      <c r="F102" s="212"/>
      <c r="G102" s="213"/>
      <c r="H102" s="214"/>
      <c r="I102" s="215">
        <f>SUM(I89:I101)</f>
        <v>0</v>
      </c>
      <c r="J102" s="215">
        <f>SUM(J89:J101)</f>
        <v>0</v>
      </c>
      <c r="K102" s="215">
        <f t="shared" ref="K102:O102" si="38">SUM(K89:K101)</f>
        <v>0</v>
      </c>
      <c r="L102" s="215">
        <f t="shared" si="38"/>
        <v>0</v>
      </c>
      <c r="M102" s="215">
        <f t="shared" si="38"/>
        <v>0</v>
      </c>
      <c r="N102" s="215">
        <f t="shared" si="38"/>
        <v>0</v>
      </c>
      <c r="O102" s="215">
        <f t="shared" si="38"/>
        <v>0</v>
      </c>
      <c r="P102" s="215">
        <f t="shared" ref="P102:Q102" si="39">SUM(P89:P101)</f>
        <v>0</v>
      </c>
      <c r="Q102" s="215">
        <f t="shared" si="39"/>
        <v>0</v>
      </c>
      <c r="R102" s="215">
        <f>SUM(R89:R101)</f>
        <v>0</v>
      </c>
    </row>
    <row r="103" spans="2:18" s="9" customFormat="1" ht="15" thickTop="1">
      <c r="B103" s="66"/>
      <c r="E103" s="216" t="s">
        <v>66</v>
      </c>
      <c r="F103" s="216"/>
      <c r="G103" s="217"/>
      <c r="H103" s="218"/>
      <c r="I103" s="219"/>
      <c r="J103" s="219"/>
      <c r="K103" s="219"/>
      <c r="L103" s="219"/>
      <c r="M103" s="219"/>
      <c r="N103" s="219"/>
      <c r="O103" s="219"/>
      <c r="P103" s="219"/>
      <c r="Q103" s="219"/>
      <c r="R103" s="220"/>
    </row>
    <row r="104" spans="2:18" s="9" customFormat="1">
      <c r="B104" s="66"/>
      <c r="E104" s="221" t="s">
        <v>428</v>
      </c>
      <c r="F104" s="221"/>
      <c r="G104" s="222"/>
      <c r="H104" s="223"/>
      <c r="I104" s="224">
        <f>I102+I103</f>
        <v>0</v>
      </c>
      <c r="J104" s="224">
        <f t="shared" ref="J104" si="40">J102+J103</f>
        <v>0</v>
      </c>
      <c r="K104" s="224">
        <f t="shared" ref="K104" si="41">K102+K103</f>
        <v>0</v>
      </c>
      <c r="L104" s="224">
        <f t="shared" ref="L104" si="42">L102+L103</f>
        <v>0</v>
      </c>
      <c r="M104" s="224">
        <f t="shared" ref="M104" si="43">M102+M103</f>
        <v>0</v>
      </c>
      <c r="N104" s="224">
        <f t="shared" ref="N104" si="44">N102+N103</f>
        <v>0</v>
      </c>
      <c r="O104" s="224">
        <f t="shared" ref="O104:Q104" si="45">O102+O103</f>
        <v>0</v>
      </c>
      <c r="P104" s="224">
        <f t="shared" si="45"/>
        <v>0</v>
      </c>
      <c r="Q104" s="224">
        <f t="shared" si="45"/>
        <v>0</v>
      </c>
      <c r="R104" s="224">
        <f t="shared" ref="R104" si="46">R102+R103</f>
        <v>0</v>
      </c>
    </row>
    <row r="105" spans="2:18" s="9" customFormat="1">
      <c r="B105" s="66"/>
      <c r="E105" s="210">
        <v>42736</v>
      </c>
      <c r="F105" s="210" t="s">
        <v>182</v>
      </c>
      <c r="G105" s="211" t="s">
        <v>64</v>
      </c>
      <c r="H105" s="236">
        <f>$C$39/12</f>
        <v>9.1666666666666665E-4</v>
      </c>
      <c r="I105" s="226">
        <f>(SUM('1.  LRAMVA Summary'!D$54:D$71)+SUM('1.  LRAMVA Summary'!D$72:D$73)*(MONTH($E105)-1)/12)*$H105</f>
        <v>0</v>
      </c>
      <c r="J105" s="226">
        <f>(SUM('1.  LRAMVA Summary'!E$54:E$71)+SUM('1.  LRAMVA Summary'!E$72:E$73)*(MONTH($E105)-1)/12)*$H105</f>
        <v>0</v>
      </c>
      <c r="K105" s="226">
        <f>(SUM('1.  LRAMVA Summary'!F$54:F$71)+SUM('1.  LRAMVA Summary'!F$72:F$73)*(MONTH($E105)-1)/12)*$H105</f>
        <v>0</v>
      </c>
      <c r="L105" s="226">
        <f>(SUM('1.  LRAMVA Summary'!G$54:G$71)+SUM('1.  LRAMVA Summary'!G$72:G$73)*(MONTH($E105)-1)/12)*$H105</f>
        <v>0</v>
      </c>
      <c r="M105" s="226">
        <f>(SUM('1.  LRAMVA Summary'!H$54:H$71)+SUM('1.  LRAMVA Summary'!H$72:H$73)*(MONTH($E105)-1)/12)*$H105</f>
        <v>0</v>
      </c>
      <c r="N105" s="226">
        <f>(SUM('1.  LRAMVA Summary'!I$54:I$71)+SUM('1.  LRAMVA Summary'!I$72:I$73)*(MONTH($E105)-1)/12)*$H105</f>
        <v>0</v>
      </c>
      <c r="O105" s="226">
        <f>(SUM('1.  LRAMVA Summary'!J$54:J$71)+SUM('1.  LRAMVA Summary'!J$72:J$73)*(MONTH($E105)-1)/12)*$H105</f>
        <v>0</v>
      </c>
      <c r="P105" s="226">
        <f>(SUM('1.  LRAMVA Summary'!K$54:K$71)+SUM('1.  LRAMVA Summary'!K$72:K$73)*(MONTH($E105)-1)/12)*$H105</f>
        <v>0</v>
      </c>
      <c r="Q105" s="226">
        <f>(SUM('1.  LRAMVA Summary'!L$54:L$71)+SUM('1.  LRAMVA Summary'!L$72:L$73)*(MONTH($E105)-1)/12)*$H105</f>
        <v>0</v>
      </c>
      <c r="R105" s="227">
        <f t="shared" ref="R105:R116" si="47">SUM(I105:Q105)</f>
        <v>0</v>
      </c>
    </row>
    <row r="106" spans="2:18" s="9" customFormat="1">
      <c r="B106" s="66"/>
      <c r="E106" s="210">
        <v>42767</v>
      </c>
      <c r="F106" s="210" t="s">
        <v>182</v>
      </c>
      <c r="G106" s="211" t="s">
        <v>64</v>
      </c>
      <c r="H106" s="236">
        <f t="shared" ref="H106:H107" si="48">$C$39/12</f>
        <v>9.1666666666666665E-4</v>
      </c>
      <c r="I106" s="226">
        <f>(SUM('1.  LRAMVA Summary'!D$54:D$71)+SUM('1.  LRAMVA Summary'!D$72:D$73)*(MONTH($E106)-1)/12)*$H106</f>
        <v>0</v>
      </c>
      <c r="J106" s="226">
        <f>(SUM('1.  LRAMVA Summary'!E$54:E$71)+SUM('1.  LRAMVA Summary'!E$72:E$73)*(MONTH($E106)-1)/12)*$H106</f>
        <v>0</v>
      </c>
      <c r="K106" s="226">
        <f>(SUM('1.  LRAMVA Summary'!F$54:F$71)+SUM('1.  LRAMVA Summary'!F$72:F$73)*(MONTH($E106)-1)/12)*$H106</f>
        <v>0</v>
      </c>
      <c r="L106" s="226">
        <f>(SUM('1.  LRAMVA Summary'!G$54:G$71)+SUM('1.  LRAMVA Summary'!G$72:G$73)*(MONTH($E106)-1)/12)*$H106</f>
        <v>0</v>
      </c>
      <c r="M106" s="226">
        <f>(SUM('1.  LRAMVA Summary'!H$54:H$71)+SUM('1.  LRAMVA Summary'!H$72:H$73)*(MONTH($E106)-1)/12)*$H106</f>
        <v>0</v>
      </c>
      <c r="N106" s="226">
        <f>(SUM('1.  LRAMVA Summary'!I$54:I$71)+SUM('1.  LRAMVA Summary'!I$72:I$73)*(MONTH($E106)-1)/12)*$H106</f>
        <v>0</v>
      </c>
      <c r="O106" s="226">
        <f>(SUM('1.  LRAMVA Summary'!J$54:J$71)+SUM('1.  LRAMVA Summary'!J$72:J$73)*(MONTH($E106)-1)/12)*$H106</f>
        <v>0</v>
      </c>
      <c r="P106" s="226">
        <f>(SUM('1.  LRAMVA Summary'!K$54:K$71)+SUM('1.  LRAMVA Summary'!K$72:K$73)*(MONTH($E106)-1)/12)*$H106</f>
        <v>0</v>
      </c>
      <c r="Q106" s="226">
        <f>(SUM('1.  LRAMVA Summary'!L$54:L$71)+SUM('1.  LRAMVA Summary'!L$72:L$73)*(MONTH($E106)-1)/12)*$H106</f>
        <v>0</v>
      </c>
      <c r="R106" s="227">
        <f t="shared" si="47"/>
        <v>0</v>
      </c>
    </row>
    <row r="107" spans="2:18" s="9" customFormat="1">
      <c r="B107" s="66"/>
      <c r="E107" s="210">
        <v>42795</v>
      </c>
      <c r="F107" s="210" t="s">
        <v>182</v>
      </c>
      <c r="G107" s="211" t="s">
        <v>64</v>
      </c>
      <c r="H107" s="236">
        <f t="shared" si="48"/>
        <v>9.1666666666666665E-4</v>
      </c>
      <c r="I107" s="226">
        <f>(SUM('1.  LRAMVA Summary'!D$54:D$71)+SUM('1.  LRAMVA Summary'!D$72:D$73)*(MONTH($E107)-1)/12)*$H107</f>
        <v>0</v>
      </c>
      <c r="J107" s="226">
        <f>(SUM('1.  LRAMVA Summary'!E$54:E$71)+SUM('1.  LRAMVA Summary'!E$72:E$73)*(MONTH($E107)-1)/12)*$H107</f>
        <v>0</v>
      </c>
      <c r="K107" s="226">
        <f>(SUM('1.  LRAMVA Summary'!F$54:F$71)+SUM('1.  LRAMVA Summary'!F$72:F$73)*(MONTH($E107)-1)/12)*$H107</f>
        <v>0</v>
      </c>
      <c r="L107" s="226">
        <f>(SUM('1.  LRAMVA Summary'!G$54:G$71)+SUM('1.  LRAMVA Summary'!G$72:G$73)*(MONTH($E107)-1)/12)*$H107</f>
        <v>0</v>
      </c>
      <c r="M107" s="226">
        <f>(SUM('1.  LRAMVA Summary'!H$54:H$71)+SUM('1.  LRAMVA Summary'!H$72:H$73)*(MONTH($E107)-1)/12)*$H107</f>
        <v>0</v>
      </c>
      <c r="N107" s="226">
        <f>(SUM('1.  LRAMVA Summary'!I$54:I$71)+SUM('1.  LRAMVA Summary'!I$72:I$73)*(MONTH($E107)-1)/12)*$H107</f>
        <v>0</v>
      </c>
      <c r="O107" s="226">
        <f>(SUM('1.  LRAMVA Summary'!J$54:J$71)+SUM('1.  LRAMVA Summary'!J$72:J$73)*(MONTH($E107)-1)/12)*$H107</f>
        <v>0</v>
      </c>
      <c r="P107" s="226">
        <f>(SUM('1.  LRAMVA Summary'!K$54:K$71)+SUM('1.  LRAMVA Summary'!K$72:K$73)*(MONTH($E107)-1)/12)*$H107</f>
        <v>0</v>
      </c>
      <c r="Q107" s="226">
        <f>(SUM('1.  LRAMVA Summary'!L$54:L$71)+SUM('1.  LRAMVA Summary'!L$72:L$73)*(MONTH($E107)-1)/12)*$H107</f>
        <v>0</v>
      </c>
      <c r="R107" s="227">
        <f t="shared" si="47"/>
        <v>0</v>
      </c>
    </row>
    <row r="108" spans="2:18" s="8" customFormat="1">
      <c r="B108" s="235"/>
      <c r="E108" s="210">
        <v>42826</v>
      </c>
      <c r="F108" s="210" t="s">
        <v>182</v>
      </c>
      <c r="G108" s="211" t="s">
        <v>65</v>
      </c>
      <c r="H108" s="236">
        <f>$C$40/12</f>
        <v>9.1666666666666665E-4</v>
      </c>
      <c r="I108" s="226">
        <f>(SUM('1.  LRAMVA Summary'!D$54:D$71)+SUM('1.  LRAMVA Summary'!D$72:D$73)*(MONTH($E108)-1)/12)*$H108</f>
        <v>0</v>
      </c>
      <c r="J108" s="226">
        <f>(SUM('1.  LRAMVA Summary'!E$54:E$71)+SUM('1.  LRAMVA Summary'!E$72:E$73)*(MONTH($E108)-1)/12)*$H108</f>
        <v>0</v>
      </c>
      <c r="K108" s="226">
        <f>(SUM('1.  LRAMVA Summary'!F$54:F$71)+SUM('1.  LRAMVA Summary'!F$72:F$73)*(MONTH($E108)-1)/12)*$H108</f>
        <v>0</v>
      </c>
      <c r="L108" s="226">
        <f>(SUM('1.  LRAMVA Summary'!G$54:G$71)+SUM('1.  LRAMVA Summary'!G$72:G$73)*(MONTH($E108)-1)/12)*$H108</f>
        <v>0</v>
      </c>
      <c r="M108" s="226">
        <f>(SUM('1.  LRAMVA Summary'!H$54:H$71)+SUM('1.  LRAMVA Summary'!H$72:H$73)*(MONTH($E108)-1)/12)*$H108</f>
        <v>0</v>
      </c>
      <c r="N108" s="226">
        <f>(SUM('1.  LRAMVA Summary'!I$54:I$71)+SUM('1.  LRAMVA Summary'!I$72:I$73)*(MONTH($E108)-1)/12)*$H108</f>
        <v>0</v>
      </c>
      <c r="O108" s="226">
        <f>(SUM('1.  LRAMVA Summary'!J$54:J$71)+SUM('1.  LRAMVA Summary'!J$72:J$73)*(MONTH($E108)-1)/12)*$H108</f>
        <v>0</v>
      </c>
      <c r="P108" s="226">
        <f>(SUM('1.  LRAMVA Summary'!K$54:K$71)+SUM('1.  LRAMVA Summary'!K$72:K$73)*(MONTH($E108)-1)/12)*$H108</f>
        <v>0</v>
      </c>
      <c r="Q108" s="226">
        <f>(SUM('1.  LRAMVA Summary'!L$54:L$71)+SUM('1.  LRAMVA Summary'!L$72:L$73)*(MONTH($E108)-1)/12)*$H108</f>
        <v>0</v>
      </c>
      <c r="R108" s="227">
        <f t="shared" si="47"/>
        <v>0</v>
      </c>
    </row>
    <row r="109" spans="2:18" s="9" customFormat="1">
      <c r="B109" s="66"/>
      <c r="E109" s="210">
        <v>42856</v>
      </c>
      <c r="F109" s="210" t="s">
        <v>182</v>
      </c>
      <c r="G109" s="211" t="s">
        <v>65</v>
      </c>
      <c r="H109" s="236">
        <f t="shared" ref="H109:H110" si="49">$C$40/12</f>
        <v>9.1666666666666665E-4</v>
      </c>
      <c r="I109" s="226">
        <f>(SUM('1.  LRAMVA Summary'!D$54:D$71)+SUM('1.  LRAMVA Summary'!D$72:D$73)*(MONTH($E109)-1)/12)*$H109</f>
        <v>0</v>
      </c>
      <c r="J109" s="226">
        <f>(SUM('1.  LRAMVA Summary'!E$54:E$71)+SUM('1.  LRAMVA Summary'!E$72:E$73)*(MONTH($E109)-1)/12)*$H109</f>
        <v>0</v>
      </c>
      <c r="K109" s="226">
        <f>(SUM('1.  LRAMVA Summary'!F$54:F$71)+SUM('1.  LRAMVA Summary'!F$72:F$73)*(MONTH($E109)-1)/12)*$H109</f>
        <v>0</v>
      </c>
      <c r="L109" s="226">
        <f>(SUM('1.  LRAMVA Summary'!G$54:G$71)+SUM('1.  LRAMVA Summary'!G$72:G$73)*(MONTH($E109)-1)/12)*$H109</f>
        <v>0</v>
      </c>
      <c r="M109" s="226">
        <f>(SUM('1.  LRAMVA Summary'!H$54:H$71)+SUM('1.  LRAMVA Summary'!H$72:H$73)*(MONTH($E109)-1)/12)*$H109</f>
        <v>0</v>
      </c>
      <c r="N109" s="226">
        <f>(SUM('1.  LRAMVA Summary'!I$54:I$71)+SUM('1.  LRAMVA Summary'!I$72:I$73)*(MONTH($E109)-1)/12)*$H109</f>
        <v>0</v>
      </c>
      <c r="O109" s="226">
        <f>(SUM('1.  LRAMVA Summary'!J$54:J$71)+SUM('1.  LRAMVA Summary'!J$72:J$73)*(MONTH($E109)-1)/12)*$H109</f>
        <v>0</v>
      </c>
      <c r="P109" s="226">
        <f>(SUM('1.  LRAMVA Summary'!K$54:K$71)+SUM('1.  LRAMVA Summary'!K$72:K$73)*(MONTH($E109)-1)/12)*$H109</f>
        <v>0</v>
      </c>
      <c r="Q109" s="226">
        <f>(SUM('1.  LRAMVA Summary'!L$54:L$71)+SUM('1.  LRAMVA Summary'!L$72:L$73)*(MONTH($E109)-1)/12)*$H109</f>
        <v>0</v>
      </c>
      <c r="R109" s="227">
        <f t="shared" si="47"/>
        <v>0</v>
      </c>
    </row>
    <row r="110" spans="2:18" s="234" customFormat="1">
      <c r="B110" s="233"/>
      <c r="E110" s="210">
        <v>42887</v>
      </c>
      <c r="F110" s="210" t="s">
        <v>182</v>
      </c>
      <c r="G110" s="211" t="s">
        <v>65</v>
      </c>
      <c r="H110" s="236">
        <f t="shared" si="49"/>
        <v>9.1666666666666665E-4</v>
      </c>
      <c r="I110" s="226">
        <f>(SUM('1.  LRAMVA Summary'!D$54:D$71)+SUM('1.  LRAMVA Summary'!D$72:D$73)*(MONTH($E110)-1)/12)*$H110</f>
        <v>0</v>
      </c>
      <c r="J110" s="226">
        <f>(SUM('1.  LRAMVA Summary'!E$54:E$71)+SUM('1.  LRAMVA Summary'!E$72:E$73)*(MONTH($E110)-1)/12)*$H110</f>
        <v>0</v>
      </c>
      <c r="K110" s="226">
        <f>(SUM('1.  LRAMVA Summary'!F$54:F$71)+SUM('1.  LRAMVA Summary'!F$72:F$73)*(MONTH($E110)-1)/12)*$H110</f>
        <v>0</v>
      </c>
      <c r="L110" s="226">
        <f>(SUM('1.  LRAMVA Summary'!G$54:G$71)+SUM('1.  LRAMVA Summary'!G$72:G$73)*(MONTH($E110)-1)/12)*$H110</f>
        <v>0</v>
      </c>
      <c r="M110" s="226">
        <f>(SUM('1.  LRAMVA Summary'!H$54:H$71)+SUM('1.  LRAMVA Summary'!H$72:H$73)*(MONTH($E110)-1)/12)*$H110</f>
        <v>0</v>
      </c>
      <c r="N110" s="226">
        <f>(SUM('1.  LRAMVA Summary'!I$54:I$71)+SUM('1.  LRAMVA Summary'!I$72:I$73)*(MONTH($E110)-1)/12)*$H110</f>
        <v>0</v>
      </c>
      <c r="O110" s="226">
        <f>(SUM('1.  LRAMVA Summary'!J$54:J$71)+SUM('1.  LRAMVA Summary'!J$72:J$73)*(MONTH($E110)-1)/12)*$H110</f>
        <v>0</v>
      </c>
      <c r="P110" s="226">
        <f>(SUM('1.  LRAMVA Summary'!K$54:K$71)+SUM('1.  LRAMVA Summary'!K$72:K$73)*(MONTH($E110)-1)/12)*$H110</f>
        <v>0</v>
      </c>
      <c r="Q110" s="226">
        <f>(SUM('1.  LRAMVA Summary'!L$54:L$71)+SUM('1.  LRAMVA Summary'!L$72:L$73)*(MONTH($E110)-1)/12)*$H110</f>
        <v>0</v>
      </c>
      <c r="R110" s="227">
        <f t="shared" si="47"/>
        <v>0</v>
      </c>
    </row>
    <row r="111" spans="2:18" s="9" customFormat="1">
      <c r="B111" s="66"/>
      <c r="E111" s="210">
        <v>42917</v>
      </c>
      <c r="F111" s="210" t="s">
        <v>182</v>
      </c>
      <c r="G111" s="211" t="s">
        <v>67</v>
      </c>
      <c r="H111" s="236">
        <f>$C$41/12</f>
        <v>9.1666666666666665E-4</v>
      </c>
      <c r="I111" s="226">
        <f>(SUM('1.  LRAMVA Summary'!D$54:D$71)+SUM('1.  LRAMVA Summary'!D$72:D$73)*(MONTH($E111)-1)/12)*$H111</f>
        <v>0</v>
      </c>
      <c r="J111" s="226">
        <f>(SUM('1.  LRAMVA Summary'!E$54:E$71)+SUM('1.  LRAMVA Summary'!E$72:E$73)*(MONTH($E111)-1)/12)*$H111</f>
        <v>0</v>
      </c>
      <c r="K111" s="226">
        <f>(SUM('1.  LRAMVA Summary'!F$54:F$71)+SUM('1.  LRAMVA Summary'!F$72:F$73)*(MONTH($E111)-1)/12)*$H111</f>
        <v>0</v>
      </c>
      <c r="L111" s="226">
        <f>(SUM('1.  LRAMVA Summary'!G$54:G$71)+SUM('1.  LRAMVA Summary'!G$72:G$73)*(MONTH($E111)-1)/12)*$H111</f>
        <v>0</v>
      </c>
      <c r="M111" s="226">
        <f>(SUM('1.  LRAMVA Summary'!H$54:H$71)+SUM('1.  LRAMVA Summary'!H$72:H$73)*(MONTH($E111)-1)/12)*$H111</f>
        <v>0</v>
      </c>
      <c r="N111" s="226">
        <f>(SUM('1.  LRAMVA Summary'!I$54:I$71)+SUM('1.  LRAMVA Summary'!I$72:I$73)*(MONTH($E111)-1)/12)*$H111</f>
        <v>0</v>
      </c>
      <c r="O111" s="226">
        <f>(SUM('1.  LRAMVA Summary'!J$54:J$71)+SUM('1.  LRAMVA Summary'!J$72:J$73)*(MONTH($E111)-1)/12)*$H111</f>
        <v>0</v>
      </c>
      <c r="P111" s="226">
        <f>(SUM('1.  LRAMVA Summary'!K$54:K$71)+SUM('1.  LRAMVA Summary'!K$72:K$73)*(MONTH($E111)-1)/12)*$H111</f>
        <v>0</v>
      </c>
      <c r="Q111" s="226">
        <f>(SUM('1.  LRAMVA Summary'!L$54:L$71)+SUM('1.  LRAMVA Summary'!L$72:L$73)*(MONTH($E111)-1)/12)*$H111</f>
        <v>0</v>
      </c>
      <c r="R111" s="227">
        <f t="shared" si="47"/>
        <v>0</v>
      </c>
    </row>
    <row r="112" spans="2:18" s="9" customFormat="1">
      <c r="B112" s="66"/>
      <c r="E112" s="210">
        <v>42948</v>
      </c>
      <c r="F112" s="210" t="s">
        <v>182</v>
      </c>
      <c r="G112" s="211" t="s">
        <v>67</v>
      </c>
      <c r="H112" s="236">
        <f t="shared" ref="H112:H113" si="50">$C$41/12</f>
        <v>9.1666666666666665E-4</v>
      </c>
      <c r="I112" s="226">
        <f>(SUM('1.  LRAMVA Summary'!D$54:D$71)+SUM('1.  LRAMVA Summary'!D$72:D$73)*(MONTH($E112)-1)/12)*$H112</f>
        <v>0</v>
      </c>
      <c r="J112" s="226">
        <f>(SUM('1.  LRAMVA Summary'!E$54:E$71)+SUM('1.  LRAMVA Summary'!E$72:E$73)*(MONTH($E112)-1)/12)*$H112</f>
        <v>0</v>
      </c>
      <c r="K112" s="226">
        <f>(SUM('1.  LRAMVA Summary'!F$54:F$71)+SUM('1.  LRAMVA Summary'!F$72:F$73)*(MONTH($E112)-1)/12)*$H112</f>
        <v>0</v>
      </c>
      <c r="L112" s="226">
        <f>(SUM('1.  LRAMVA Summary'!G$54:G$71)+SUM('1.  LRAMVA Summary'!G$72:G$73)*(MONTH($E112)-1)/12)*$H112</f>
        <v>0</v>
      </c>
      <c r="M112" s="226">
        <f>(SUM('1.  LRAMVA Summary'!H$54:H$71)+SUM('1.  LRAMVA Summary'!H$72:H$73)*(MONTH($E112)-1)/12)*$H112</f>
        <v>0</v>
      </c>
      <c r="N112" s="226">
        <f>(SUM('1.  LRAMVA Summary'!I$54:I$71)+SUM('1.  LRAMVA Summary'!I$72:I$73)*(MONTH($E112)-1)/12)*$H112</f>
        <v>0</v>
      </c>
      <c r="O112" s="226">
        <f>(SUM('1.  LRAMVA Summary'!J$54:J$71)+SUM('1.  LRAMVA Summary'!J$72:J$73)*(MONTH($E112)-1)/12)*$H112</f>
        <v>0</v>
      </c>
      <c r="P112" s="226">
        <f>(SUM('1.  LRAMVA Summary'!K$54:K$71)+SUM('1.  LRAMVA Summary'!K$72:K$73)*(MONTH($E112)-1)/12)*$H112</f>
        <v>0</v>
      </c>
      <c r="Q112" s="226">
        <f>(SUM('1.  LRAMVA Summary'!L$54:L$71)+SUM('1.  LRAMVA Summary'!L$72:L$73)*(MONTH($E112)-1)/12)*$H112</f>
        <v>0</v>
      </c>
      <c r="R112" s="227">
        <f t="shared" si="47"/>
        <v>0</v>
      </c>
    </row>
    <row r="113" spans="2:18" s="9" customFormat="1">
      <c r="B113" s="66"/>
      <c r="E113" s="210">
        <v>42979</v>
      </c>
      <c r="F113" s="210" t="s">
        <v>182</v>
      </c>
      <c r="G113" s="211" t="s">
        <v>67</v>
      </c>
      <c r="H113" s="236">
        <f t="shared" si="50"/>
        <v>9.1666666666666665E-4</v>
      </c>
      <c r="I113" s="226">
        <f>(SUM('1.  LRAMVA Summary'!D$54:D$71)+SUM('1.  LRAMVA Summary'!D$72:D$73)*(MONTH($E113)-1)/12)*$H113</f>
        <v>0</v>
      </c>
      <c r="J113" s="226">
        <f>(SUM('1.  LRAMVA Summary'!E$54:E$71)+SUM('1.  LRAMVA Summary'!E$72:E$73)*(MONTH($E113)-1)/12)*$H113</f>
        <v>0</v>
      </c>
      <c r="K113" s="226">
        <f>(SUM('1.  LRAMVA Summary'!F$54:F$71)+SUM('1.  LRAMVA Summary'!F$72:F$73)*(MONTH($E113)-1)/12)*$H113</f>
        <v>0</v>
      </c>
      <c r="L113" s="226">
        <f>(SUM('1.  LRAMVA Summary'!G$54:G$71)+SUM('1.  LRAMVA Summary'!G$72:G$73)*(MONTH($E113)-1)/12)*$H113</f>
        <v>0</v>
      </c>
      <c r="M113" s="226">
        <f>(SUM('1.  LRAMVA Summary'!H$54:H$71)+SUM('1.  LRAMVA Summary'!H$72:H$73)*(MONTH($E113)-1)/12)*$H113</f>
        <v>0</v>
      </c>
      <c r="N113" s="226">
        <f>(SUM('1.  LRAMVA Summary'!I$54:I$71)+SUM('1.  LRAMVA Summary'!I$72:I$73)*(MONTH($E113)-1)/12)*$H113</f>
        <v>0</v>
      </c>
      <c r="O113" s="226">
        <f>(SUM('1.  LRAMVA Summary'!J$54:J$71)+SUM('1.  LRAMVA Summary'!J$72:J$73)*(MONTH($E113)-1)/12)*$H113</f>
        <v>0</v>
      </c>
      <c r="P113" s="226">
        <f>(SUM('1.  LRAMVA Summary'!K$54:K$71)+SUM('1.  LRAMVA Summary'!K$72:K$73)*(MONTH($E113)-1)/12)*$H113</f>
        <v>0</v>
      </c>
      <c r="Q113" s="226">
        <f>(SUM('1.  LRAMVA Summary'!L$54:L$71)+SUM('1.  LRAMVA Summary'!L$72:L$73)*(MONTH($E113)-1)/12)*$H113</f>
        <v>0</v>
      </c>
      <c r="R113" s="227">
        <f t="shared" si="47"/>
        <v>0</v>
      </c>
    </row>
    <row r="114" spans="2:18" s="9" customFormat="1">
      <c r="B114" s="66"/>
      <c r="E114" s="210">
        <v>43009</v>
      </c>
      <c r="F114" s="210" t="s">
        <v>182</v>
      </c>
      <c r="G114" s="211" t="s">
        <v>68</v>
      </c>
      <c r="H114" s="236">
        <f>$C$42/12</f>
        <v>1.25E-3</v>
      </c>
      <c r="I114" s="226">
        <f>(SUM('1.  LRAMVA Summary'!D$54:D$71)+SUM('1.  LRAMVA Summary'!D$72:D$73)*(MONTH($E114)-1)/12)*$H114</f>
        <v>0</v>
      </c>
      <c r="J114" s="226">
        <f>(SUM('1.  LRAMVA Summary'!E$54:E$71)+SUM('1.  LRAMVA Summary'!E$72:E$73)*(MONTH($E114)-1)/12)*$H114</f>
        <v>0</v>
      </c>
      <c r="K114" s="226">
        <f>(SUM('1.  LRAMVA Summary'!F$54:F$71)+SUM('1.  LRAMVA Summary'!F$72:F$73)*(MONTH($E114)-1)/12)*$H114</f>
        <v>0</v>
      </c>
      <c r="L114" s="226">
        <f>(SUM('1.  LRAMVA Summary'!G$54:G$71)+SUM('1.  LRAMVA Summary'!G$72:G$73)*(MONTH($E114)-1)/12)*$H114</f>
        <v>0</v>
      </c>
      <c r="M114" s="226">
        <f>(SUM('1.  LRAMVA Summary'!H$54:H$71)+SUM('1.  LRAMVA Summary'!H$72:H$73)*(MONTH($E114)-1)/12)*$H114</f>
        <v>0</v>
      </c>
      <c r="N114" s="226">
        <f>(SUM('1.  LRAMVA Summary'!I$54:I$71)+SUM('1.  LRAMVA Summary'!I$72:I$73)*(MONTH($E114)-1)/12)*$H114</f>
        <v>0</v>
      </c>
      <c r="O114" s="226">
        <f>(SUM('1.  LRAMVA Summary'!J$54:J$71)+SUM('1.  LRAMVA Summary'!J$72:J$73)*(MONTH($E114)-1)/12)*$H114</f>
        <v>0</v>
      </c>
      <c r="P114" s="226">
        <f>(SUM('1.  LRAMVA Summary'!K$54:K$71)+SUM('1.  LRAMVA Summary'!K$72:K$73)*(MONTH($E114)-1)/12)*$H114</f>
        <v>0</v>
      </c>
      <c r="Q114" s="226">
        <f>(SUM('1.  LRAMVA Summary'!L$54:L$71)+SUM('1.  LRAMVA Summary'!L$72:L$73)*(MONTH($E114)-1)/12)*$H114</f>
        <v>0</v>
      </c>
      <c r="R114" s="227">
        <f t="shared" si="47"/>
        <v>0</v>
      </c>
    </row>
    <row r="115" spans="2:18" s="9" customFormat="1">
      <c r="B115" s="66"/>
      <c r="E115" s="210">
        <v>43040</v>
      </c>
      <c r="F115" s="210" t="s">
        <v>182</v>
      </c>
      <c r="G115" s="211" t="s">
        <v>68</v>
      </c>
      <c r="H115" s="236">
        <f t="shared" ref="H115:H116" si="51">$C$42/12</f>
        <v>1.25E-3</v>
      </c>
      <c r="I115" s="226">
        <f>(SUM('1.  LRAMVA Summary'!D$54:D$71)+SUM('1.  LRAMVA Summary'!D$72:D$73)*(MONTH($E115)-1)/12)*$H115</f>
        <v>0</v>
      </c>
      <c r="J115" s="226">
        <f>(SUM('1.  LRAMVA Summary'!E$54:E$71)+SUM('1.  LRAMVA Summary'!E$72:E$73)*(MONTH($E115)-1)/12)*$H115</f>
        <v>0</v>
      </c>
      <c r="K115" s="226">
        <f>(SUM('1.  LRAMVA Summary'!F$54:F$71)+SUM('1.  LRAMVA Summary'!F$72:F$73)*(MONTH($E115)-1)/12)*$H115</f>
        <v>0</v>
      </c>
      <c r="L115" s="226">
        <f>(SUM('1.  LRAMVA Summary'!G$54:G$71)+SUM('1.  LRAMVA Summary'!G$72:G$73)*(MONTH($E115)-1)/12)*$H115</f>
        <v>0</v>
      </c>
      <c r="M115" s="226">
        <f>(SUM('1.  LRAMVA Summary'!H$54:H$71)+SUM('1.  LRAMVA Summary'!H$72:H$73)*(MONTH($E115)-1)/12)*$H115</f>
        <v>0</v>
      </c>
      <c r="N115" s="226">
        <f>(SUM('1.  LRAMVA Summary'!I$54:I$71)+SUM('1.  LRAMVA Summary'!I$72:I$73)*(MONTH($E115)-1)/12)*$H115</f>
        <v>0</v>
      </c>
      <c r="O115" s="226">
        <f>(SUM('1.  LRAMVA Summary'!J$54:J$71)+SUM('1.  LRAMVA Summary'!J$72:J$73)*(MONTH($E115)-1)/12)*$H115</f>
        <v>0</v>
      </c>
      <c r="P115" s="226">
        <f>(SUM('1.  LRAMVA Summary'!K$54:K$71)+SUM('1.  LRAMVA Summary'!K$72:K$73)*(MONTH($E115)-1)/12)*$H115</f>
        <v>0</v>
      </c>
      <c r="Q115" s="226">
        <f>(SUM('1.  LRAMVA Summary'!L$54:L$71)+SUM('1.  LRAMVA Summary'!L$72:L$73)*(MONTH($E115)-1)/12)*$H115</f>
        <v>0</v>
      </c>
      <c r="R115" s="227">
        <f t="shared" si="47"/>
        <v>0</v>
      </c>
    </row>
    <row r="116" spans="2:18" s="9" customFormat="1">
      <c r="B116" s="66"/>
      <c r="E116" s="210">
        <v>43070</v>
      </c>
      <c r="F116" s="210" t="s">
        <v>182</v>
      </c>
      <c r="G116" s="211" t="s">
        <v>68</v>
      </c>
      <c r="H116" s="236">
        <f t="shared" si="51"/>
        <v>1.25E-3</v>
      </c>
      <c r="I116" s="226">
        <f>(SUM('1.  LRAMVA Summary'!D$54:D$71)+SUM('1.  LRAMVA Summary'!D$72:D$73)*(MONTH($E116)-1)/12)*$H116</f>
        <v>0</v>
      </c>
      <c r="J116" s="226">
        <f>(SUM('1.  LRAMVA Summary'!E$54:E$71)+SUM('1.  LRAMVA Summary'!E$72:E$73)*(MONTH($E116)-1)/12)*$H116</f>
        <v>0</v>
      </c>
      <c r="K116" s="226">
        <f>(SUM('1.  LRAMVA Summary'!F$54:F$71)+SUM('1.  LRAMVA Summary'!F$72:F$73)*(MONTH($E116)-1)/12)*$H116</f>
        <v>0</v>
      </c>
      <c r="L116" s="226">
        <f>(SUM('1.  LRAMVA Summary'!G$54:G$71)+SUM('1.  LRAMVA Summary'!G$72:G$73)*(MONTH($E116)-1)/12)*$H116</f>
        <v>0</v>
      </c>
      <c r="M116" s="226">
        <f>(SUM('1.  LRAMVA Summary'!H$54:H$71)+SUM('1.  LRAMVA Summary'!H$72:H$73)*(MONTH($E116)-1)/12)*$H116</f>
        <v>0</v>
      </c>
      <c r="N116" s="226">
        <f>(SUM('1.  LRAMVA Summary'!I$54:I$71)+SUM('1.  LRAMVA Summary'!I$72:I$73)*(MONTH($E116)-1)/12)*$H116</f>
        <v>0</v>
      </c>
      <c r="O116" s="226">
        <f>(SUM('1.  LRAMVA Summary'!J$54:J$71)+SUM('1.  LRAMVA Summary'!J$72:J$73)*(MONTH($E116)-1)/12)*$H116</f>
        <v>0</v>
      </c>
      <c r="P116" s="226">
        <f>(SUM('1.  LRAMVA Summary'!K$54:K$71)+SUM('1.  LRAMVA Summary'!K$72:K$73)*(MONTH($E116)-1)/12)*$H116</f>
        <v>0</v>
      </c>
      <c r="Q116" s="226">
        <f>(SUM('1.  LRAMVA Summary'!L$54:L$71)+SUM('1.  LRAMVA Summary'!L$72:L$73)*(MONTH($E116)-1)/12)*$H116</f>
        <v>0</v>
      </c>
      <c r="R116" s="227">
        <f t="shared" si="47"/>
        <v>0</v>
      </c>
    </row>
    <row r="117" spans="2:18" s="9" customFormat="1" ht="15" thickBot="1">
      <c r="B117" s="66"/>
      <c r="E117" s="212" t="s">
        <v>465</v>
      </c>
      <c r="F117" s="212"/>
      <c r="G117" s="213"/>
      <c r="H117" s="214"/>
      <c r="I117" s="215">
        <f>SUM(I104:I116)</f>
        <v>0</v>
      </c>
      <c r="J117" s="215">
        <f>SUM(J104:J116)</f>
        <v>0</v>
      </c>
      <c r="K117" s="215">
        <f t="shared" ref="K117:O117" si="52">SUM(K104:K116)</f>
        <v>0</v>
      </c>
      <c r="L117" s="215">
        <f t="shared" si="52"/>
        <v>0</v>
      </c>
      <c r="M117" s="215">
        <f t="shared" si="52"/>
        <v>0</v>
      </c>
      <c r="N117" s="215">
        <f t="shared" si="52"/>
        <v>0</v>
      </c>
      <c r="O117" s="215">
        <f t="shared" si="52"/>
        <v>0</v>
      </c>
      <c r="P117" s="215">
        <f t="shared" ref="P117:Q117" si="53">SUM(P104:P116)</f>
        <v>0</v>
      </c>
      <c r="Q117" s="215">
        <f t="shared" si="53"/>
        <v>0</v>
      </c>
      <c r="R117" s="215">
        <f>SUM(R104:R116)</f>
        <v>0</v>
      </c>
    </row>
    <row r="118" spans="2:18" s="9" customFormat="1" ht="15" thickTop="1">
      <c r="B118" s="66"/>
      <c r="E118" s="216" t="s">
        <v>66</v>
      </c>
      <c r="F118" s="216"/>
      <c r="G118" s="217"/>
      <c r="H118" s="218"/>
      <c r="I118" s="219"/>
      <c r="J118" s="219"/>
      <c r="K118" s="219"/>
      <c r="L118" s="219"/>
      <c r="M118" s="219"/>
      <c r="N118" s="219"/>
      <c r="O118" s="219"/>
      <c r="P118" s="219"/>
      <c r="Q118" s="219"/>
      <c r="R118" s="220"/>
    </row>
    <row r="119" spans="2:18" s="9" customFormat="1">
      <c r="B119" s="66"/>
      <c r="E119" s="221" t="s">
        <v>429</v>
      </c>
      <c r="F119" s="221"/>
      <c r="G119" s="222"/>
      <c r="H119" s="223"/>
      <c r="I119" s="224">
        <f>I117+I118</f>
        <v>0</v>
      </c>
      <c r="J119" s="224">
        <f t="shared" ref="J119" si="54">J117+J118</f>
        <v>0</v>
      </c>
      <c r="K119" s="224">
        <f t="shared" ref="K119" si="55">K117+K118</f>
        <v>0</v>
      </c>
      <c r="L119" s="224">
        <f t="shared" ref="L119" si="56">L117+L118</f>
        <v>0</v>
      </c>
      <c r="M119" s="224">
        <f t="shared" ref="M119" si="57">M117+M118</f>
        <v>0</v>
      </c>
      <c r="N119" s="224">
        <f t="shared" ref="N119" si="58">N117+N118</f>
        <v>0</v>
      </c>
      <c r="O119" s="224">
        <f t="shared" ref="O119:Q119" si="59">O117+O118</f>
        <v>0</v>
      </c>
      <c r="P119" s="224">
        <f t="shared" si="59"/>
        <v>0</v>
      </c>
      <c r="Q119" s="224">
        <f t="shared" si="59"/>
        <v>0</v>
      </c>
      <c r="R119" s="224">
        <f t="shared" ref="R119" si="60">R117+R118</f>
        <v>0</v>
      </c>
    </row>
    <row r="120" spans="2:18" s="9" customFormat="1">
      <c r="B120" s="66"/>
      <c r="E120" s="210">
        <v>43101</v>
      </c>
      <c r="F120" s="210" t="s">
        <v>183</v>
      </c>
      <c r="G120" s="211" t="s">
        <v>64</v>
      </c>
      <c r="H120" s="236">
        <f>$C$43/12</f>
        <v>1.25E-3</v>
      </c>
      <c r="I120" s="226">
        <f>(SUM('1.  LRAMVA Summary'!D$54:D$74)+SUM('1.  LRAMVA Summary'!D$75:D$76)*(MONTH($E120)-1)/12)*$H120</f>
        <v>0</v>
      </c>
      <c r="J120" s="226">
        <f>(SUM('1.  LRAMVA Summary'!E$54:E$74)+SUM('1.  LRAMVA Summary'!E$75:E$76)*(MONTH($E120)-1)/12)*$H120</f>
        <v>0</v>
      </c>
      <c r="K120" s="226">
        <f>(SUM('1.  LRAMVA Summary'!F$54:F$74)+SUM('1.  LRAMVA Summary'!F$75:F$76)*(MONTH($E120)-1)/12)*$H120</f>
        <v>0</v>
      </c>
      <c r="L120" s="226">
        <f>(SUM('1.  LRAMVA Summary'!G$54:G$74)+SUM('1.  LRAMVA Summary'!G$75:G$76)*(MONTH($E120)-1)/12)*$H120</f>
        <v>0</v>
      </c>
      <c r="M120" s="226">
        <f>(SUM('1.  LRAMVA Summary'!H$54:H$74)+SUM('1.  LRAMVA Summary'!H$75:H$76)*(MONTH($E120)-1)/12)*$H120</f>
        <v>0</v>
      </c>
      <c r="N120" s="226">
        <f>(SUM('1.  LRAMVA Summary'!I$54:I$74)+SUM('1.  LRAMVA Summary'!I$75:I$76)*(MONTH($E120)-1)/12)*$H120</f>
        <v>0</v>
      </c>
      <c r="O120" s="226">
        <f>(SUM('1.  LRAMVA Summary'!J$54:J$74)+SUM('1.  LRAMVA Summary'!J$75:J$76)*(MONTH($E120)-1)/12)*$H120</f>
        <v>0</v>
      </c>
      <c r="P120" s="226">
        <f>(SUM('1.  LRAMVA Summary'!K$54:K$74)+SUM('1.  LRAMVA Summary'!K$75:K$76)*(MONTH($E120)-1)/12)*$H120</f>
        <v>0</v>
      </c>
      <c r="Q120" s="226">
        <f>(SUM('1.  LRAMVA Summary'!L$54:L$74)+SUM('1.  LRAMVA Summary'!L$75:L$76)*(MONTH($E120)-1)/12)*$H120</f>
        <v>0</v>
      </c>
      <c r="R120" s="227">
        <f t="shared" ref="R120:R131" si="61">SUM(I120:Q120)</f>
        <v>0</v>
      </c>
    </row>
    <row r="121" spans="2:18" s="9" customFormat="1">
      <c r="B121" s="66"/>
      <c r="E121" s="210">
        <v>43132</v>
      </c>
      <c r="F121" s="210" t="s">
        <v>183</v>
      </c>
      <c r="G121" s="211" t="s">
        <v>64</v>
      </c>
      <c r="H121" s="236">
        <f t="shared" ref="H121:H122" si="62">$C$43/12</f>
        <v>1.25E-3</v>
      </c>
      <c r="I121" s="226">
        <f>(SUM('1.  LRAMVA Summary'!D$54:D$74)+SUM('1.  LRAMVA Summary'!D$75:D$76)*(MONTH($E121)-1)/12)*$H121</f>
        <v>0</v>
      </c>
      <c r="J121" s="226">
        <f>(SUM('1.  LRAMVA Summary'!E$54:E$74)+SUM('1.  LRAMVA Summary'!E$75:E$76)*(MONTH($E121)-1)/12)*$H121</f>
        <v>0</v>
      </c>
      <c r="K121" s="226">
        <f>(SUM('1.  LRAMVA Summary'!F$54:F$74)+SUM('1.  LRAMVA Summary'!F$75:F$76)*(MONTH($E121)-1)/12)*$H121</f>
        <v>0</v>
      </c>
      <c r="L121" s="226">
        <f>(SUM('1.  LRAMVA Summary'!G$54:G$74)+SUM('1.  LRAMVA Summary'!G$75:G$76)*(MONTH($E121)-1)/12)*$H121</f>
        <v>0</v>
      </c>
      <c r="M121" s="226">
        <f>(SUM('1.  LRAMVA Summary'!H$54:H$74)+SUM('1.  LRAMVA Summary'!H$75:H$76)*(MONTH($E121)-1)/12)*$H121</f>
        <v>0</v>
      </c>
      <c r="N121" s="226">
        <f>(SUM('1.  LRAMVA Summary'!I$54:I$74)+SUM('1.  LRAMVA Summary'!I$75:I$76)*(MONTH($E121)-1)/12)*$H121</f>
        <v>0</v>
      </c>
      <c r="O121" s="226">
        <f>(SUM('1.  LRAMVA Summary'!J$54:J$74)+SUM('1.  LRAMVA Summary'!J$75:J$76)*(MONTH($E121)-1)/12)*$H121</f>
        <v>0</v>
      </c>
      <c r="P121" s="226">
        <f>(SUM('1.  LRAMVA Summary'!K$54:K$74)+SUM('1.  LRAMVA Summary'!K$75:K$76)*(MONTH($E121)-1)/12)*$H121</f>
        <v>0</v>
      </c>
      <c r="Q121" s="226">
        <f>(SUM('1.  LRAMVA Summary'!L$54:L$74)+SUM('1.  LRAMVA Summary'!L$75:L$76)*(MONTH($E121)-1)/12)*$H121</f>
        <v>0</v>
      </c>
      <c r="R121" s="227">
        <f t="shared" si="61"/>
        <v>0</v>
      </c>
    </row>
    <row r="122" spans="2:18" s="9" customFormat="1">
      <c r="B122" s="66"/>
      <c r="E122" s="210">
        <v>43160</v>
      </c>
      <c r="F122" s="210" t="s">
        <v>183</v>
      </c>
      <c r="G122" s="211" t="s">
        <v>64</v>
      </c>
      <c r="H122" s="236">
        <f t="shared" si="62"/>
        <v>1.25E-3</v>
      </c>
      <c r="I122" s="226">
        <f>(SUM('1.  LRAMVA Summary'!D$54:D$74)+SUM('1.  LRAMVA Summary'!D$75:D$76)*(MONTH($E122)-1)/12)*$H122</f>
        <v>0</v>
      </c>
      <c r="J122" s="226">
        <f>(SUM('1.  LRAMVA Summary'!E$54:E$74)+SUM('1.  LRAMVA Summary'!E$75:E$76)*(MONTH($E122)-1)/12)*$H122</f>
        <v>0</v>
      </c>
      <c r="K122" s="226">
        <f>(SUM('1.  LRAMVA Summary'!F$54:F$74)+SUM('1.  LRAMVA Summary'!F$75:F$76)*(MONTH($E122)-1)/12)*$H122</f>
        <v>0</v>
      </c>
      <c r="L122" s="226">
        <f>(SUM('1.  LRAMVA Summary'!G$54:G$74)+SUM('1.  LRAMVA Summary'!G$75:G$76)*(MONTH($E122)-1)/12)*$H122</f>
        <v>0</v>
      </c>
      <c r="M122" s="226">
        <f>(SUM('1.  LRAMVA Summary'!H$54:H$74)+SUM('1.  LRAMVA Summary'!H$75:H$76)*(MONTH($E122)-1)/12)*$H122</f>
        <v>0</v>
      </c>
      <c r="N122" s="226">
        <f>(SUM('1.  LRAMVA Summary'!I$54:I$74)+SUM('1.  LRAMVA Summary'!I$75:I$76)*(MONTH($E122)-1)/12)*$H122</f>
        <v>0</v>
      </c>
      <c r="O122" s="226">
        <f>(SUM('1.  LRAMVA Summary'!J$54:J$74)+SUM('1.  LRAMVA Summary'!J$75:J$76)*(MONTH($E122)-1)/12)*$H122</f>
        <v>0</v>
      </c>
      <c r="P122" s="226">
        <f>(SUM('1.  LRAMVA Summary'!K$54:K$74)+SUM('1.  LRAMVA Summary'!K$75:K$76)*(MONTH($E122)-1)/12)*$H122</f>
        <v>0</v>
      </c>
      <c r="Q122" s="226">
        <f>(SUM('1.  LRAMVA Summary'!L$54:L$74)+SUM('1.  LRAMVA Summary'!L$75:L$76)*(MONTH($E122)-1)/12)*$H122</f>
        <v>0</v>
      </c>
      <c r="R122" s="227">
        <f t="shared" si="61"/>
        <v>0</v>
      </c>
    </row>
    <row r="123" spans="2:18" s="8" customFormat="1">
      <c r="B123" s="235"/>
      <c r="E123" s="210">
        <v>43191</v>
      </c>
      <c r="F123" s="210" t="s">
        <v>183</v>
      </c>
      <c r="G123" s="211" t="s">
        <v>65</v>
      </c>
      <c r="H123" s="236">
        <f>$C$44/12</f>
        <v>1.575E-3</v>
      </c>
      <c r="I123" s="226">
        <f>(SUM('1.  LRAMVA Summary'!D$54:D$74)+SUM('1.  LRAMVA Summary'!D$75:D$76)*(MONTH($E123)-1)/12)*$H123</f>
        <v>0</v>
      </c>
      <c r="J123" s="226">
        <f>(SUM('1.  LRAMVA Summary'!E$54:E$74)+SUM('1.  LRAMVA Summary'!E$75:E$76)*(MONTH($E123)-1)/12)*$H123</f>
        <v>0</v>
      </c>
      <c r="K123" s="226">
        <f>(SUM('1.  LRAMVA Summary'!F$54:F$74)+SUM('1.  LRAMVA Summary'!F$75:F$76)*(MONTH($E123)-1)/12)*$H123</f>
        <v>0</v>
      </c>
      <c r="L123" s="226">
        <f>(SUM('1.  LRAMVA Summary'!G$54:G$74)+SUM('1.  LRAMVA Summary'!G$75:G$76)*(MONTH($E123)-1)/12)*$H123</f>
        <v>0</v>
      </c>
      <c r="M123" s="226">
        <f>(SUM('1.  LRAMVA Summary'!H$54:H$74)+SUM('1.  LRAMVA Summary'!H$75:H$76)*(MONTH($E123)-1)/12)*$H123</f>
        <v>0</v>
      </c>
      <c r="N123" s="226">
        <f>(SUM('1.  LRAMVA Summary'!I$54:I$74)+SUM('1.  LRAMVA Summary'!I$75:I$76)*(MONTH($E123)-1)/12)*$H123</f>
        <v>0</v>
      </c>
      <c r="O123" s="226">
        <f>(SUM('1.  LRAMVA Summary'!J$54:J$74)+SUM('1.  LRAMVA Summary'!J$75:J$76)*(MONTH($E123)-1)/12)*$H123</f>
        <v>0</v>
      </c>
      <c r="P123" s="226">
        <f>(SUM('1.  LRAMVA Summary'!K$54:K$74)+SUM('1.  LRAMVA Summary'!K$75:K$76)*(MONTH($E123)-1)/12)*$H123</f>
        <v>0</v>
      </c>
      <c r="Q123" s="226">
        <f>(SUM('1.  LRAMVA Summary'!L$54:L$74)+SUM('1.  LRAMVA Summary'!L$75:L$76)*(MONTH($E123)-1)/12)*$H123</f>
        <v>0</v>
      </c>
      <c r="R123" s="227">
        <f t="shared" si="61"/>
        <v>0</v>
      </c>
    </row>
    <row r="124" spans="2:18" s="9" customFormat="1">
      <c r="B124" s="66"/>
      <c r="E124" s="210">
        <v>43221</v>
      </c>
      <c r="F124" s="210" t="s">
        <v>183</v>
      </c>
      <c r="G124" s="211" t="s">
        <v>65</v>
      </c>
      <c r="H124" s="236">
        <f t="shared" ref="H124:H125" si="63">$C$44/12</f>
        <v>1.575E-3</v>
      </c>
      <c r="I124" s="226">
        <f>(SUM('1.  LRAMVA Summary'!D$54:D$74)+SUM('1.  LRAMVA Summary'!D$75:D$76)*(MONTH($E124)-1)/12)*$H124</f>
        <v>0</v>
      </c>
      <c r="J124" s="226">
        <f>(SUM('1.  LRAMVA Summary'!E$54:E$74)+SUM('1.  LRAMVA Summary'!E$75:E$76)*(MONTH($E124)-1)/12)*$H124</f>
        <v>0</v>
      </c>
      <c r="K124" s="226">
        <f>(SUM('1.  LRAMVA Summary'!F$54:F$74)+SUM('1.  LRAMVA Summary'!F$75:F$76)*(MONTH($E124)-1)/12)*$H124</f>
        <v>0</v>
      </c>
      <c r="L124" s="226">
        <f>(SUM('1.  LRAMVA Summary'!G$54:G$74)+SUM('1.  LRAMVA Summary'!G$75:G$76)*(MONTH($E124)-1)/12)*$H124</f>
        <v>0</v>
      </c>
      <c r="M124" s="226">
        <f>(SUM('1.  LRAMVA Summary'!H$54:H$74)+SUM('1.  LRAMVA Summary'!H$75:H$76)*(MONTH($E124)-1)/12)*$H124</f>
        <v>0</v>
      </c>
      <c r="N124" s="226">
        <f>(SUM('1.  LRAMVA Summary'!I$54:I$74)+SUM('1.  LRAMVA Summary'!I$75:I$76)*(MONTH($E124)-1)/12)*$H124</f>
        <v>0</v>
      </c>
      <c r="O124" s="226">
        <f>(SUM('1.  LRAMVA Summary'!J$54:J$74)+SUM('1.  LRAMVA Summary'!J$75:J$76)*(MONTH($E124)-1)/12)*$H124</f>
        <v>0</v>
      </c>
      <c r="P124" s="226">
        <f>(SUM('1.  LRAMVA Summary'!K$54:K$74)+SUM('1.  LRAMVA Summary'!K$75:K$76)*(MONTH($E124)-1)/12)*$H124</f>
        <v>0</v>
      </c>
      <c r="Q124" s="226">
        <f>(SUM('1.  LRAMVA Summary'!L$54:L$74)+SUM('1.  LRAMVA Summary'!L$75:L$76)*(MONTH($E124)-1)/12)*$H124</f>
        <v>0</v>
      </c>
      <c r="R124" s="227">
        <f t="shared" si="61"/>
        <v>0</v>
      </c>
    </row>
    <row r="125" spans="2:18" s="234" customFormat="1">
      <c r="B125" s="233"/>
      <c r="E125" s="210">
        <v>43252</v>
      </c>
      <c r="F125" s="210" t="s">
        <v>183</v>
      </c>
      <c r="G125" s="211" t="s">
        <v>65</v>
      </c>
      <c r="H125" s="236">
        <f t="shared" si="63"/>
        <v>1.575E-3</v>
      </c>
      <c r="I125" s="226">
        <f>(SUM('1.  LRAMVA Summary'!D$54:D$74)+SUM('1.  LRAMVA Summary'!D$75:D$76)*(MONTH($E125)-1)/12)*$H125</f>
        <v>0</v>
      </c>
      <c r="J125" s="226">
        <f>(SUM('1.  LRAMVA Summary'!E$54:E$74)+SUM('1.  LRAMVA Summary'!E$75:E$76)*(MONTH($E125)-1)/12)*$H125</f>
        <v>0</v>
      </c>
      <c r="K125" s="226">
        <f>(SUM('1.  LRAMVA Summary'!F$54:F$74)+SUM('1.  LRAMVA Summary'!F$75:F$76)*(MONTH($E125)-1)/12)*$H125</f>
        <v>0</v>
      </c>
      <c r="L125" s="226">
        <f>(SUM('1.  LRAMVA Summary'!G$54:G$74)+SUM('1.  LRAMVA Summary'!G$75:G$76)*(MONTH($E125)-1)/12)*$H125</f>
        <v>0</v>
      </c>
      <c r="M125" s="226">
        <f>(SUM('1.  LRAMVA Summary'!H$54:H$74)+SUM('1.  LRAMVA Summary'!H$75:H$76)*(MONTH($E125)-1)/12)*$H125</f>
        <v>0</v>
      </c>
      <c r="N125" s="226">
        <f>(SUM('1.  LRAMVA Summary'!I$54:I$74)+SUM('1.  LRAMVA Summary'!I$75:I$76)*(MONTH($E125)-1)/12)*$H125</f>
        <v>0</v>
      </c>
      <c r="O125" s="226">
        <f>(SUM('1.  LRAMVA Summary'!J$54:J$74)+SUM('1.  LRAMVA Summary'!J$75:J$76)*(MONTH($E125)-1)/12)*$H125</f>
        <v>0</v>
      </c>
      <c r="P125" s="226">
        <f>(SUM('1.  LRAMVA Summary'!K$54:K$74)+SUM('1.  LRAMVA Summary'!K$75:K$76)*(MONTH($E125)-1)/12)*$H125</f>
        <v>0</v>
      </c>
      <c r="Q125" s="226">
        <f>(SUM('1.  LRAMVA Summary'!L$54:L$74)+SUM('1.  LRAMVA Summary'!L$75:L$76)*(MONTH($E125)-1)/12)*$H125</f>
        <v>0</v>
      </c>
      <c r="R125" s="227">
        <f t="shared" si="61"/>
        <v>0</v>
      </c>
    </row>
    <row r="126" spans="2:18" s="9" customFormat="1">
      <c r="B126" s="66"/>
      <c r="E126" s="210">
        <v>43282</v>
      </c>
      <c r="F126" s="210" t="s">
        <v>183</v>
      </c>
      <c r="G126" s="211" t="s">
        <v>67</v>
      </c>
      <c r="H126" s="236">
        <f>$C$45/12</f>
        <v>1.575E-3</v>
      </c>
      <c r="I126" s="226">
        <f>(SUM('1.  LRAMVA Summary'!D$54:D$74)+SUM('1.  LRAMVA Summary'!D$75:D$76)*(MONTH($E126)-1)/12)*$H126</f>
        <v>0</v>
      </c>
      <c r="J126" s="226">
        <f>(SUM('1.  LRAMVA Summary'!E$54:E$74)+SUM('1.  LRAMVA Summary'!E$75:E$76)*(MONTH($E126)-1)/12)*$H126</f>
        <v>0</v>
      </c>
      <c r="K126" s="226">
        <f>(SUM('1.  LRAMVA Summary'!F$54:F$74)+SUM('1.  LRAMVA Summary'!F$75:F$76)*(MONTH($E126)-1)/12)*$H126</f>
        <v>0</v>
      </c>
      <c r="L126" s="226">
        <f>(SUM('1.  LRAMVA Summary'!G$54:G$74)+SUM('1.  LRAMVA Summary'!G$75:G$76)*(MONTH($E126)-1)/12)*$H126</f>
        <v>0</v>
      </c>
      <c r="M126" s="226">
        <f>(SUM('1.  LRAMVA Summary'!H$54:H$74)+SUM('1.  LRAMVA Summary'!H$75:H$76)*(MONTH($E126)-1)/12)*$H126</f>
        <v>0</v>
      </c>
      <c r="N126" s="226">
        <f>(SUM('1.  LRAMVA Summary'!I$54:I$74)+SUM('1.  LRAMVA Summary'!I$75:I$76)*(MONTH($E126)-1)/12)*$H126</f>
        <v>0</v>
      </c>
      <c r="O126" s="226">
        <f>(SUM('1.  LRAMVA Summary'!J$54:J$74)+SUM('1.  LRAMVA Summary'!J$75:J$76)*(MONTH($E126)-1)/12)*$H126</f>
        <v>0</v>
      </c>
      <c r="P126" s="226">
        <f>(SUM('1.  LRAMVA Summary'!K$54:K$74)+SUM('1.  LRAMVA Summary'!K$75:K$76)*(MONTH($E126)-1)/12)*$H126</f>
        <v>0</v>
      </c>
      <c r="Q126" s="226">
        <f>(SUM('1.  LRAMVA Summary'!L$54:L$74)+SUM('1.  LRAMVA Summary'!L$75:L$76)*(MONTH($E126)-1)/12)*$H126</f>
        <v>0</v>
      </c>
      <c r="R126" s="227">
        <f t="shared" si="61"/>
        <v>0</v>
      </c>
    </row>
    <row r="127" spans="2:18" s="9" customFormat="1">
      <c r="B127" s="66"/>
      <c r="E127" s="210">
        <v>43313</v>
      </c>
      <c r="F127" s="210" t="s">
        <v>183</v>
      </c>
      <c r="G127" s="211" t="s">
        <v>67</v>
      </c>
      <c r="H127" s="236">
        <f t="shared" ref="H127:H128" si="64">$C$45/12</f>
        <v>1.575E-3</v>
      </c>
      <c r="I127" s="226">
        <f>(SUM('1.  LRAMVA Summary'!D$54:D$74)+SUM('1.  LRAMVA Summary'!D$75:D$76)*(MONTH($E127)-1)/12)*$H127</f>
        <v>0</v>
      </c>
      <c r="J127" s="226">
        <f>(SUM('1.  LRAMVA Summary'!E$54:E$74)+SUM('1.  LRAMVA Summary'!E$75:E$76)*(MONTH($E127)-1)/12)*$H127</f>
        <v>0</v>
      </c>
      <c r="K127" s="226">
        <f>(SUM('1.  LRAMVA Summary'!F$54:F$74)+SUM('1.  LRAMVA Summary'!F$75:F$76)*(MONTH($E127)-1)/12)*$H127</f>
        <v>0</v>
      </c>
      <c r="L127" s="226">
        <f>(SUM('1.  LRAMVA Summary'!G$54:G$74)+SUM('1.  LRAMVA Summary'!G$75:G$76)*(MONTH($E127)-1)/12)*$H127</f>
        <v>0</v>
      </c>
      <c r="M127" s="226">
        <f>(SUM('1.  LRAMVA Summary'!H$54:H$74)+SUM('1.  LRAMVA Summary'!H$75:H$76)*(MONTH($E127)-1)/12)*$H127</f>
        <v>0</v>
      </c>
      <c r="N127" s="226">
        <f>(SUM('1.  LRAMVA Summary'!I$54:I$74)+SUM('1.  LRAMVA Summary'!I$75:I$76)*(MONTH($E127)-1)/12)*$H127</f>
        <v>0</v>
      </c>
      <c r="O127" s="226">
        <f>(SUM('1.  LRAMVA Summary'!J$54:J$74)+SUM('1.  LRAMVA Summary'!J$75:J$76)*(MONTH($E127)-1)/12)*$H127</f>
        <v>0</v>
      </c>
      <c r="P127" s="226">
        <f>(SUM('1.  LRAMVA Summary'!K$54:K$74)+SUM('1.  LRAMVA Summary'!K$75:K$76)*(MONTH($E127)-1)/12)*$H127</f>
        <v>0</v>
      </c>
      <c r="Q127" s="226">
        <f>(SUM('1.  LRAMVA Summary'!L$54:L$74)+SUM('1.  LRAMVA Summary'!L$75:L$76)*(MONTH($E127)-1)/12)*$H127</f>
        <v>0</v>
      </c>
      <c r="R127" s="227">
        <f t="shared" si="61"/>
        <v>0</v>
      </c>
    </row>
    <row r="128" spans="2:18" s="9" customFormat="1">
      <c r="B128" s="66"/>
      <c r="E128" s="210">
        <v>43344</v>
      </c>
      <c r="F128" s="210" t="s">
        <v>183</v>
      </c>
      <c r="G128" s="211" t="s">
        <v>67</v>
      </c>
      <c r="H128" s="236">
        <f t="shared" si="64"/>
        <v>1.575E-3</v>
      </c>
      <c r="I128" s="226">
        <f>(SUM('1.  LRAMVA Summary'!D$54:D$74)+SUM('1.  LRAMVA Summary'!D$75:D$76)*(MONTH($E128)-1)/12)*$H128</f>
        <v>0</v>
      </c>
      <c r="J128" s="226">
        <f>(SUM('1.  LRAMVA Summary'!E$54:E$74)+SUM('1.  LRAMVA Summary'!E$75:E$76)*(MONTH($E128)-1)/12)*$H128</f>
        <v>0</v>
      </c>
      <c r="K128" s="226">
        <f>(SUM('1.  LRAMVA Summary'!F$54:F$74)+SUM('1.  LRAMVA Summary'!F$75:F$76)*(MONTH($E128)-1)/12)*$H128</f>
        <v>0</v>
      </c>
      <c r="L128" s="226">
        <f>(SUM('1.  LRAMVA Summary'!G$54:G$74)+SUM('1.  LRAMVA Summary'!G$75:G$76)*(MONTH($E128)-1)/12)*$H128</f>
        <v>0</v>
      </c>
      <c r="M128" s="226">
        <f>(SUM('1.  LRAMVA Summary'!H$54:H$74)+SUM('1.  LRAMVA Summary'!H$75:H$76)*(MONTH($E128)-1)/12)*$H128</f>
        <v>0</v>
      </c>
      <c r="N128" s="226">
        <f>(SUM('1.  LRAMVA Summary'!I$54:I$74)+SUM('1.  LRAMVA Summary'!I$75:I$76)*(MONTH($E128)-1)/12)*$H128</f>
        <v>0</v>
      </c>
      <c r="O128" s="226">
        <f>(SUM('1.  LRAMVA Summary'!J$54:J$74)+SUM('1.  LRAMVA Summary'!J$75:J$76)*(MONTH($E128)-1)/12)*$H128</f>
        <v>0</v>
      </c>
      <c r="P128" s="226">
        <f>(SUM('1.  LRAMVA Summary'!K$54:K$74)+SUM('1.  LRAMVA Summary'!K$75:K$76)*(MONTH($E128)-1)/12)*$H128</f>
        <v>0</v>
      </c>
      <c r="Q128" s="226">
        <f>(SUM('1.  LRAMVA Summary'!L$54:L$74)+SUM('1.  LRAMVA Summary'!L$75:L$76)*(MONTH($E128)-1)/12)*$H128</f>
        <v>0</v>
      </c>
      <c r="R128" s="227">
        <f t="shared" si="61"/>
        <v>0</v>
      </c>
    </row>
    <row r="129" spans="2:18" s="9" customFormat="1">
      <c r="B129" s="66"/>
      <c r="E129" s="210">
        <v>43374</v>
      </c>
      <c r="F129" s="210" t="s">
        <v>183</v>
      </c>
      <c r="G129" s="211" t="s">
        <v>68</v>
      </c>
      <c r="H129" s="236">
        <f>$C$46/12</f>
        <v>1.8083333333333335E-3</v>
      </c>
      <c r="I129" s="226">
        <f>(SUM('1.  LRAMVA Summary'!D$54:D$74)+SUM('1.  LRAMVA Summary'!D$75:D$76)*(MONTH($E129)-1)/12)*$H129</f>
        <v>0</v>
      </c>
      <c r="J129" s="226">
        <f>(SUM('1.  LRAMVA Summary'!E$54:E$74)+SUM('1.  LRAMVA Summary'!E$75:E$76)*(MONTH($E129)-1)/12)*$H129</f>
        <v>0</v>
      </c>
      <c r="K129" s="226">
        <f>(SUM('1.  LRAMVA Summary'!F$54:F$74)+SUM('1.  LRAMVA Summary'!F$75:F$76)*(MONTH($E129)-1)/12)*$H129</f>
        <v>0</v>
      </c>
      <c r="L129" s="226">
        <f>(SUM('1.  LRAMVA Summary'!G$54:G$74)+SUM('1.  LRAMVA Summary'!G$75:G$76)*(MONTH($E129)-1)/12)*$H129</f>
        <v>0</v>
      </c>
      <c r="M129" s="226">
        <f>(SUM('1.  LRAMVA Summary'!H$54:H$74)+SUM('1.  LRAMVA Summary'!H$75:H$76)*(MONTH($E129)-1)/12)*$H129</f>
        <v>0</v>
      </c>
      <c r="N129" s="226">
        <f>(SUM('1.  LRAMVA Summary'!I$54:I$74)+SUM('1.  LRAMVA Summary'!I$75:I$76)*(MONTH($E129)-1)/12)*$H129</f>
        <v>0</v>
      </c>
      <c r="O129" s="226">
        <f>(SUM('1.  LRAMVA Summary'!J$54:J$74)+SUM('1.  LRAMVA Summary'!J$75:J$76)*(MONTH($E129)-1)/12)*$H129</f>
        <v>0</v>
      </c>
      <c r="P129" s="226">
        <f>(SUM('1.  LRAMVA Summary'!K$54:K$74)+SUM('1.  LRAMVA Summary'!K$75:K$76)*(MONTH($E129)-1)/12)*$H129</f>
        <v>0</v>
      </c>
      <c r="Q129" s="226">
        <f>(SUM('1.  LRAMVA Summary'!L$54:L$74)+SUM('1.  LRAMVA Summary'!L$75:L$76)*(MONTH($E129)-1)/12)*$H129</f>
        <v>0</v>
      </c>
      <c r="R129" s="227">
        <f t="shared" si="61"/>
        <v>0</v>
      </c>
    </row>
    <row r="130" spans="2:18" s="9" customFormat="1">
      <c r="B130" s="66"/>
      <c r="E130" s="210">
        <v>43405</v>
      </c>
      <c r="F130" s="210" t="s">
        <v>183</v>
      </c>
      <c r="G130" s="211" t="s">
        <v>68</v>
      </c>
      <c r="H130" s="236">
        <f t="shared" ref="H130:H131" si="65">$C$46/12</f>
        <v>1.8083333333333335E-3</v>
      </c>
      <c r="I130" s="226">
        <f>(SUM('1.  LRAMVA Summary'!D$54:D$74)+SUM('1.  LRAMVA Summary'!D$75:D$76)*(MONTH($E130)-1)/12)*$H130</f>
        <v>0</v>
      </c>
      <c r="J130" s="226">
        <f>(SUM('1.  LRAMVA Summary'!E$54:E$74)+SUM('1.  LRAMVA Summary'!E$75:E$76)*(MONTH($E130)-1)/12)*$H130</f>
        <v>0</v>
      </c>
      <c r="K130" s="226">
        <f>(SUM('1.  LRAMVA Summary'!F$54:F$74)+SUM('1.  LRAMVA Summary'!F$75:F$76)*(MONTH($E130)-1)/12)*$H130</f>
        <v>0</v>
      </c>
      <c r="L130" s="226">
        <f>(SUM('1.  LRAMVA Summary'!G$54:G$74)+SUM('1.  LRAMVA Summary'!G$75:G$76)*(MONTH($E130)-1)/12)*$H130</f>
        <v>0</v>
      </c>
      <c r="M130" s="226">
        <f>(SUM('1.  LRAMVA Summary'!H$54:H$74)+SUM('1.  LRAMVA Summary'!H$75:H$76)*(MONTH($E130)-1)/12)*$H130</f>
        <v>0</v>
      </c>
      <c r="N130" s="226">
        <f>(SUM('1.  LRAMVA Summary'!I$54:I$74)+SUM('1.  LRAMVA Summary'!I$75:I$76)*(MONTH($E130)-1)/12)*$H130</f>
        <v>0</v>
      </c>
      <c r="O130" s="226">
        <f>(SUM('1.  LRAMVA Summary'!J$54:J$74)+SUM('1.  LRAMVA Summary'!J$75:J$76)*(MONTH($E130)-1)/12)*$H130</f>
        <v>0</v>
      </c>
      <c r="P130" s="226">
        <f>(SUM('1.  LRAMVA Summary'!K$54:K$74)+SUM('1.  LRAMVA Summary'!K$75:K$76)*(MONTH($E130)-1)/12)*$H130</f>
        <v>0</v>
      </c>
      <c r="Q130" s="226">
        <f>(SUM('1.  LRAMVA Summary'!L$54:L$74)+SUM('1.  LRAMVA Summary'!L$75:L$76)*(MONTH($E130)-1)/12)*$H130</f>
        <v>0</v>
      </c>
      <c r="R130" s="227">
        <f t="shared" si="61"/>
        <v>0</v>
      </c>
    </row>
    <row r="131" spans="2:18" s="9" customFormat="1">
      <c r="B131" s="66"/>
      <c r="E131" s="210">
        <v>43435</v>
      </c>
      <c r="F131" s="210" t="s">
        <v>183</v>
      </c>
      <c r="G131" s="211" t="s">
        <v>68</v>
      </c>
      <c r="H131" s="236">
        <f t="shared" si="65"/>
        <v>1.8083333333333335E-3</v>
      </c>
      <c r="I131" s="226">
        <f>(SUM('1.  LRAMVA Summary'!D$54:D$74)+SUM('1.  LRAMVA Summary'!D$75:D$76)*(MONTH($E131)-1)/12)*$H131</f>
        <v>0</v>
      </c>
      <c r="J131" s="226">
        <f>(SUM('1.  LRAMVA Summary'!E$54:E$74)+SUM('1.  LRAMVA Summary'!E$75:E$76)*(MONTH($E131)-1)/12)*$H131</f>
        <v>0</v>
      </c>
      <c r="K131" s="226">
        <f>(SUM('1.  LRAMVA Summary'!F$54:F$74)+SUM('1.  LRAMVA Summary'!F$75:F$76)*(MONTH($E131)-1)/12)*$H131</f>
        <v>0</v>
      </c>
      <c r="L131" s="226">
        <f>(SUM('1.  LRAMVA Summary'!G$54:G$74)+SUM('1.  LRAMVA Summary'!G$75:G$76)*(MONTH($E131)-1)/12)*$H131</f>
        <v>0</v>
      </c>
      <c r="M131" s="226">
        <f>(SUM('1.  LRAMVA Summary'!H$54:H$74)+SUM('1.  LRAMVA Summary'!H$75:H$76)*(MONTH($E131)-1)/12)*$H131</f>
        <v>0</v>
      </c>
      <c r="N131" s="226">
        <f>(SUM('1.  LRAMVA Summary'!I$54:I$74)+SUM('1.  LRAMVA Summary'!I$75:I$76)*(MONTH($E131)-1)/12)*$H131</f>
        <v>0</v>
      </c>
      <c r="O131" s="226">
        <f>(SUM('1.  LRAMVA Summary'!J$54:J$74)+SUM('1.  LRAMVA Summary'!J$75:J$76)*(MONTH($E131)-1)/12)*$H131</f>
        <v>0</v>
      </c>
      <c r="P131" s="226">
        <f>(SUM('1.  LRAMVA Summary'!K$54:K$74)+SUM('1.  LRAMVA Summary'!K$75:K$76)*(MONTH($E131)-1)/12)*$H131</f>
        <v>0</v>
      </c>
      <c r="Q131" s="226">
        <f>(SUM('1.  LRAMVA Summary'!L$54:L$74)+SUM('1.  LRAMVA Summary'!L$75:L$76)*(MONTH($E131)-1)/12)*$H131</f>
        <v>0</v>
      </c>
      <c r="R131" s="227">
        <f t="shared" si="61"/>
        <v>0</v>
      </c>
    </row>
    <row r="132" spans="2:18" s="9" customFormat="1" ht="15" thickBot="1">
      <c r="B132" s="66"/>
      <c r="E132" s="212" t="s">
        <v>466</v>
      </c>
      <c r="F132" s="212"/>
      <c r="G132" s="213"/>
      <c r="H132" s="214"/>
      <c r="I132" s="215">
        <f>SUM(I119:I131)</f>
        <v>0</v>
      </c>
      <c r="J132" s="215">
        <f>SUM(J119:J131)</f>
        <v>0</v>
      </c>
      <c r="K132" s="215">
        <f t="shared" ref="K132:O132" si="66">SUM(K119:K131)</f>
        <v>0</v>
      </c>
      <c r="L132" s="215">
        <f t="shared" si="66"/>
        <v>0</v>
      </c>
      <c r="M132" s="215">
        <f t="shared" si="66"/>
        <v>0</v>
      </c>
      <c r="N132" s="215">
        <f t="shared" si="66"/>
        <v>0</v>
      </c>
      <c r="O132" s="215">
        <f t="shared" si="66"/>
        <v>0</v>
      </c>
      <c r="P132" s="215">
        <f t="shared" ref="P132:Q132" si="67">SUM(P119:P131)</f>
        <v>0</v>
      </c>
      <c r="Q132" s="215">
        <f t="shared" si="67"/>
        <v>0</v>
      </c>
      <c r="R132" s="215">
        <f>SUM(R119:R131)</f>
        <v>0</v>
      </c>
    </row>
    <row r="133" spans="2:18" s="9" customFormat="1" ht="15" thickTop="1">
      <c r="B133" s="66"/>
      <c r="E133" s="216" t="s">
        <v>66</v>
      </c>
      <c r="F133" s="216"/>
      <c r="G133" s="217"/>
      <c r="H133" s="218"/>
      <c r="I133" s="219"/>
      <c r="J133" s="219"/>
      <c r="K133" s="219"/>
      <c r="L133" s="219"/>
      <c r="M133" s="219"/>
      <c r="N133" s="219"/>
      <c r="O133" s="219"/>
      <c r="P133" s="219"/>
      <c r="Q133" s="219"/>
      <c r="R133" s="220"/>
    </row>
    <row r="134" spans="2:18" s="9" customFormat="1">
      <c r="B134" s="66"/>
      <c r="E134" s="221" t="s">
        <v>430</v>
      </c>
      <c r="F134" s="221"/>
      <c r="G134" s="222"/>
      <c r="H134" s="223"/>
      <c r="I134" s="224">
        <f>I132+I133</f>
        <v>0</v>
      </c>
      <c r="J134" s="224">
        <f t="shared" ref="J134" si="68">J132+J133</f>
        <v>0</v>
      </c>
      <c r="K134" s="224">
        <f t="shared" ref="K134" si="69">K132+K133</f>
        <v>0</v>
      </c>
      <c r="L134" s="224">
        <f t="shared" ref="L134" si="70">L132+L133</f>
        <v>0</v>
      </c>
      <c r="M134" s="224">
        <f t="shared" ref="M134" si="71">M132+M133</f>
        <v>0</v>
      </c>
      <c r="N134" s="224">
        <f t="shared" ref="N134" si="72">N132+N133</f>
        <v>0</v>
      </c>
      <c r="O134" s="224">
        <f t="shared" ref="O134:Q134" si="73">O132+O133</f>
        <v>0</v>
      </c>
      <c r="P134" s="224">
        <f t="shared" si="73"/>
        <v>0</v>
      </c>
      <c r="Q134" s="224">
        <f t="shared" si="73"/>
        <v>0</v>
      </c>
      <c r="R134" s="224">
        <f>R132+R133</f>
        <v>0</v>
      </c>
    </row>
    <row r="135" spans="2:18" s="9" customFormat="1">
      <c r="B135" s="66"/>
      <c r="E135" s="210">
        <v>43466</v>
      </c>
      <c r="F135" s="210" t="s">
        <v>184</v>
      </c>
      <c r="G135" s="211" t="s">
        <v>64</v>
      </c>
      <c r="H135" s="236">
        <f>$C$47/12</f>
        <v>2.0416666666666669E-3</v>
      </c>
      <c r="I135" s="226">
        <f>(SUM('1.  LRAMVA Summary'!D$54:D$77)+SUM('1.  LRAMVA Summary'!D$78:D$79)*(MONTH($E135)-1)/12)*$H135</f>
        <v>0</v>
      </c>
      <c r="J135" s="226">
        <f>(SUM('1.  LRAMVA Summary'!E$54:E$77)+SUM('1.  LRAMVA Summary'!E$78:E$79)*(MONTH($E135)-1)/12)*$H135</f>
        <v>0</v>
      </c>
      <c r="K135" s="226">
        <f>(SUM('1.  LRAMVA Summary'!F$54:F$77)+SUM('1.  LRAMVA Summary'!F$78:F$79)*(MONTH($E135)-1)/12)*$H135</f>
        <v>0</v>
      </c>
      <c r="L135" s="226">
        <f>(SUM('1.  LRAMVA Summary'!G$54:G$77)+SUM('1.  LRAMVA Summary'!G$78:G$79)*(MONTH($E135)-1)/12)*$H135</f>
        <v>0</v>
      </c>
      <c r="M135" s="226">
        <f>(SUM('1.  LRAMVA Summary'!H$54:H$77)+SUM('1.  LRAMVA Summary'!H$78:H$79)*(MONTH($E135)-1)/12)*$H135</f>
        <v>0</v>
      </c>
      <c r="N135" s="226">
        <f>(SUM('1.  LRAMVA Summary'!I$54:I$77)+SUM('1.  LRAMVA Summary'!I$78:I$79)*(MONTH($E135)-1)/12)*$H135</f>
        <v>0</v>
      </c>
      <c r="O135" s="226">
        <f>(SUM('1.  LRAMVA Summary'!J$54:J$77)+SUM('1.  LRAMVA Summary'!J$78:J$79)*(MONTH($E135)-1)/12)*$H135</f>
        <v>0</v>
      </c>
      <c r="P135" s="226">
        <f>(SUM('1.  LRAMVA Summary'!K$54:K$77)+SUM('1.  LRAMVA Summary'!K$78:K$79)*(MONTH($E135)-1)/12)*$H135</f>
        <v>0</v>
      </c>
      <c r="Q135" s="226">
        <f>(SUM('1.  LRAMVA Summary'!L$54:L$77)+SUM('1.  LRAMVA Summary'!L$78:L$79)*(MONTH($E135)-1)/12)*$H135</f>
        <v>0</v>
      </c>
      <c r="R135" s="227">
        <f t="shared" ref="R135:R146" si="74">SUM(I135:Q135)</f>
        <v>0</v>
      </c>
    </row>
    <row r="136" spans="2:18" s="9" customFormat="1">
      <c r="B136" s="66"/>
      <c r="E136" s="210">
        <v>43497</v>
      </c>
      <c r="F136" s="210" t="s">
        <v>184</v>
      </c>
      <c r="G136" s="211" t="s">
        <v>64</v>
      </c>
      <c r="H136" s="236">
        <f t="shared" ref="H136:H137" si="75">$C$47/12</f>
        <v>2.0416666666666669E-3</v>
      </c>
      <c r="I136" s="226">
        <f>(SUM('1.  LRAMVA Summary'!D$54:D$77)+SUM('1.  LRAMVA Summary'!D$78:D$79)*(MONTH($E136)-1)/12)*$H136</f>
        <v>1.4705223579688034</v>
      </c>
      <c r="J136" s="226">
        <f>(SUM('1.  LRAMVA Summary'!E$54:E$77)+SUM('1.  LRAMVA Summary'!E$78:E$79)*(MONTH($E136)-1)/12)*$H136</f>
        <v>-2.5893557396076741</v>
      </c>
      <c r="K136" s="226">
        <f>(SUM('1.  LRAMVA Summary'!F$54:F$77)+SUM('1.  LRAMVA Summary'!F$78:F$79)*(MONTH($E136)-1)/12)*$H136</f>
        <v>9.8679438655990328</v>
      </c>
      <c r="L136" s="226">
        <f>(SUM('1.  LRAMVA Summary'!G$54:G$77)+SUM('1.  LRAMVA Summary'!G$78:G$79)*(MONTH($E136)-1)/12)*$H136</f>
        <v>4.8672363640254665E-2</v>
      </c>
      <c r="M136" s="226">
        <f>(SUM('1.  LRAMVA Summary'!H$54:H$77)+SUM('1.  LRAMVA Summary'!H$78:H$79)*(MONTH($E136)-1)/12)*$H136</f>
        <v>0</v>
      </c>
      <c r="N136" s="226">
        <f>(SUM('1.  LRAMVA Summary'!I$54:I$77)+SUM('1.  LRAMVA Summary'!I$78:I$79)*(MONTH($E136)-1)/12)*$H136</f>
        <v>0</v>
      </c>
      <c r="O136" s="226">
        <f>(SUM('1.  LRAMVA Summary'!J$54:J$77)+SUM('1.  LRAMVA Summary'!J$78:J$79)*(MONTH($E136)-1)/12)*$H136</f>
        <v>0</v>
      </c>
      <c r="P136" s="226">
        <f>(SUM('1.  LRAMVA Summary'!K$54:K$77)+SUM('1.  LRAMVA Summary'!K$78:K$79)*(MONTH($E136)-1)/12)*$H136</f>
        <v>0</v>
      </c>
      <c r="Q136" s="226">
        <f>(SUM('1.  LRAMVA Summary'!L$54:L$77)+SUM('1.  LRAMVA Summary'!L$78:L$79)*(MONTH($E136)-1)/12)*$H136</f>
        <v>0</v>
      </c>
      <c r="R136" s="227">
        <f t="shared" si="74"/>
        <v>8.7977828476004181</v>
      </c>
    </row>
    <row r="137" spans="2:18" s="9" customFormat="1">
      <c r="B137" s="66"/>
      <c r="E137" s="210">
        <v>43525</v>
      </c>
      <c r="F137" s="210" t="s">
        <v>184</v>
      </c>
      <c r="G137" s="211" t="s">
        <v>64</v>
      </c>
      <c r="H137" s="236">
        <f t="shared" si="75"/>
        <v>2.0416666666666669E-3</v>
      </c>
      <c r="I137" s="226">
        <f>(SUM('1.  LRAMVA Summary'!D$54:D$77)+SUM('1.  LRAMVA Summary'!D$78:D$79)*(MONTH($E137)-1)/12)*$H137</f>
        <v>2.9410447159376067</v>
      </c>
      <c r="J137" s="226">
        <f>(SUM('1.  LRAMVA Summary'!E$54:E$77)+SUM('1.  LRAMVA Summary'!E$78:E$79)*(MONTH($E137)-1)/12)*$H137</f>
        <v>-5.1787114792153481</v>
      </c>
      <c r="K137" s="226">
        <f>(SUM('1.  LRAMVA Summary'!F$54:F$77)+SUM('1.  LRAMVA Summary'!F$78:F$79)*(MONTH($E137)-1)/12)*$H137</f>
        <v>19.735887731198066</v>
      </c>
      <c r="L137" s="226">
        <f>(SUM('1.  LRAMVA Summary'!G$54:G$77)+SUM('1.  LRAMVA Summary'!G$78:G$79)*(MONTH($E137)-1)/12)*$H137</f>
        <v>9.734472728050933E-2</v>
      </c>
      <c r="M137" s="226">
        <f>(SUM('1.  LRAMVA Summary'!H$54:H$77)+SUM('1.  LRAMVA Summary'!H$78:H$79)*(MONTH($E137)-1)/12)*$H137</f>
        <v>0</v>
      </c>
      <c r="N137" s="226">
        <f>(SUM('1.  LRAMVA Summary'!I$54:I$77)+SUM('1.  LRAMVA Summary'!I$78:I$79)*(MONTH($E137)-1)/12)*$H137</f>
        <v>0</v>
      </c>
      <c r="O137" s="226">
        <f>(SUM('1.  LRAMVA Summary'!J$54:J$77)+SUM('1.  LRAMVA Summary'!J$78:J$79)*(MONTH($E137)-1)/12)*$H137</f>
        <v>0</v>
      </c>
      <c r="P137" s="226">
        <f>(SUM('1.  LRAMVA Summary'!K$54:K$77)+SUM('1.  LRAMVA Summary'!K$78:K$79)*(MONTH($E137)-1)/12)*$H137</f>
        <v>0</v>
      </c>
      <c r="Q137" s="226">
        <f>(SUM('1.  LRAMVA Summary'!L$54:L$77)+SUM('1.  LRAMVA Summary'!L$78:L$79)*(MONTH($E137)-1)/12)*$H137</f>
        <v>0</v>
      </c>
      <c r="R137" s="227">
        <f t="shared" si="74"/>
        <v>17.595565695200836</v>
      </c>
    </row>
    <row r="138" spans="2:18" s="8" customFormat="1">
      <c r="B138" s="235"/>
      <c r="E138" s="210">
        <v>43556</v>
      </c>
      <c r="F138" s="210" t="s">
        <v>184</v>
      </c>
      <c r="G138" s="211" t="s">
        <v>65</v>
      </c>
      <c r="H138" s="236">
        <f>$C$48/12</f>
        <v>1.8166666666666667E-3</v>
      </c>
      <c r="I138" s="226">
        <f>(SUM('1.  LRAMVA Summary'!D$54:D$77)+SUM('1.  LRAMVA Summary'!D$78:D$79)*(MONTH($E138)-1)/12)*$H138</f>
        <v>3.9253943759657037</v>
      </c>
      <c r="J138" s="226">
        <f>(SUM('1.  LRAMVA Summary'!E$54:E$77)+SUM('1.  LRAMVA Summary'!E$78:E$79)*(MONTH($E138)-1)/12)*$H138</f>
        <v>-6.9119945049119123</v>
      </c>
      <c r="K138" s="226">
        <f>(SUM('1.  LRAMVA Summary'!F$54:F$77)+SUM('1.  LRAMVA Summary'!F$78:F$79)*(MONTH($E138)-1)/12)*$H138</f>
        <v>26.34136852286435</v>
      </c>
      <c r="L138" s="226">
        <f>(SUM('1.  LRAMVA Summary'!G$54:G$77)+SUM('1.  LRAMVA Summary'!G$78:G$79)*(MONTH($E138)-1)/12)*$H138</f>
        <v>0.12992541151316958</v>
      </c>
      <c r="M138" s="226">
        <f>(SUM('1.  LRAMVA Summary'!H$54:H$77)+SUM('1.  LRAMVA Summary'!H$78:H$79)*(MONTH($E138)-1)/12)*$H138</f>
        <v>0</v>
      </c>
      <c r="N138" s="226">
        <f>(SUM('1.  LRAMVA Summary'!I$54:I$77)+SUM('1.  LRAMVA Summary'!I$78:I$79)*(MONTH($E138)-1)/12)*$H138</f>
        <v>0</v>
      </c>
      <c r="O138" s="226">
        <f>(SUM('1.  LRAMVA Summary'!J$54:J$77)+SUM('1.  LRAMVA Summary'!J$78:J$79)*(MONTH($E138)-1)/12)*$H138</f>
        <v>0</v>
      </c>
      <c r="P138" s="226">
        <f>(SUM('1.  LRAMVA Summary'!K$54:K$77)+SUM('1.  LRAMVA Summary'!K$78:K$79)*(MONTH($E138)-1)/12)*$H138</f>
        <v>0</v>
      </c>
      <c r="Q138" s="226">
        <f>(SUM('1.  LRAMVA Summary'!L$54:L$77)+SUM('1.  LRAMVA Summary'!L$78:L$79)*(MONTH($E138)-1)/12)*$H138</f>
        <v>0</v>
      </c>
      <c r="R138" s="227">
        <f t="shared" si="74"/>
        <v>23.484693805431313</v>
      </c>
    </row>
    <row r="139" spans="2:18" s="9" customFormat="1">
      <c r="B139" s="66"/>
      <c r="E139" s="210">
        <v>43586</v>
      </c>
      <c r="F139" s="210" t="s">
        <v>184</v>
      </c>
      <c r="G139" s="211" t="s">
        <v>65</v>
      </c>
      <c r="H139" s="236">
        <f>$C$48/12</f>
        <v>1.8166666666666667E-3</v>
      </c>
      <c r="I139" s="226">
        <f>(SUM('1.  LRAMVA Summary'!D$54:D$77)+SUM('1.  LRAMVA Summary'!D$78:D$79)*(MONTH($E139)-1)/12)*$H139</f>
        <v>5.2338591679542708</v>
      </c>
      <c r="J139" s="226">
        <f>(SUM('1.  LRAMVA Summary'!E$54:E$77)+SUM('1.  LRAMVA Summary'!E$78:E$79)*(MONTH($E139)-1)/12)*$H139</f>
        <v>-9.215992673215883</v>
      </c>
      <c r="K139" s="226">
        <f>(SUM('1.  LRAMVA Summary'!F$54:F$77)+SUM('1.  LRAMVA Summary'!F$78:F$79)*(MONTH($E139)-1)/12)*$H139</f>
        <v>35.121824697152469</v>
      </c>
      <c r="L139" s="226">
        <f>(SUM('1.  LRAMVA Summary'!G$54:G$77)+SUM('1.  LRAMVA Summary'!G$78:G$79)*(MONTH($E139)-1)/12)*$H139</f>
        <v>0.17323388201755943</v>
      </c>
      <c r="M139" s="226">
        <f>(SUM('1.  LRAMVA Summary'!H$54:H$77)+SUM('1.  LRAMVA Summary'!H$78:H$79)*(MONTH($E139)-1)/12)*$H139</f>
        <v>0</v>
      </c>
      <c r="N139" s="226">
        <f>(SUM('1.  LRAMVA Summary'!I$54:I$77)+SUM('1.  LRAMVA Summary'!I$78:I$79)*(MONTH($E139)-1)/12)*$H139</f>
        <v>0</v>
      </c>
      <c r="O139" s="226">
        <f>(SUM('1.  LRAMVA Summary'!J$54:J$77)+SUM('1.  LRAMVA Summary'!J$78:J$79)*(MONTH($E139)-1)/12)*$H139</f>
        <v>0</v>
      </c>
      <c r="P139" s="226">
        <f>(SUM('1.  LRAMVA Summary'!K$54:K$77)+SUM('1.  LRAMVA Summary'!K$78:K$79)*(MONTH($E139)-1)/12)*$H139</f>
        <v>0</v>
      </c>
      <c r="Q139" s="226">
        <f>(SUM('1.  LRAMVA Summary'!L$54:L$77)+SUM('1.  LRAMVA Summary'!L$78:L$79)*(MONTH($E139)-1)/12)*$H139</f>
        <v>0</v>
      </c>
      <c r="R139" s="227">
        <f t="shared" si="74"/>
        <v>31.312925073908417</v>
      </c>
    </row>
    <row r="140" spans="2:18" s="9" customFormat="1">
      <c r="B140" s="66"/>
      <c r="E140" s="210">
        <v>43617</v>
      </c>
      <c r="F140" s="210" t="s">
        <v>184</v>
      </c>
      <c r="G140" s="211" t="s">
        <v>65</v>
      </c>
      <c r="H140" s="236">
        <f t="shared" ref="H140" si="76">$C$48/12</f>
        <v>1.8166666666666667E-3</v>
      </c>
      <c r="I140" s="226">
        <f>(SUM('1.  LRAMVA Summary'!D$54:D$77)+SUM('1.  LRAMVA Summary'!D$78:D$79)*(MONTH($E140)-1)/12)*$H140</f>
        <v>6.5423239599428396</v>
      </c>
      <c r="J140" s="226">
        <f>(SUM('1.  LRAMVA Summary'!E$54:E$77)+SUM('1.  LRAMVA Summary'!E$78:E$79)*(MONTH($E140)-1)/12)*$H140</f>
        <v>-11.519990841519855</v>
      </c>
      <c r="K140" s="226">
        <f>(SUM('1.  LRAMVA Summary'!F$54:F$77)+SUM('1.  LRAMVA Summary'!F$78:F$79)*(MONTH($E140)-1)/12)*$H140</f>
        <v>43.902280871440588</v>
      </c>
      <c r="L140" s="226">
        <f>(SUM('1.  LRAMVA Summary'!G$54:G$77)+SUM('1.  LRAMVA Summary'!G$78:G$79)*(MONTH($E140)-1)/12)*$H140</f>
        <v>0.21654235252194931</v>
      </c>
      <c r="M140" s="226">
        <f>(SUM('1.  LRAMVA Summary'!H$54:H$77)+SUM('1.  LRAMVA Summary'!H$78:H$79)*(MONTH($E140)-1)/12)*$H140</f>
        <v>0</v>
      </c>
      <c r="N140" s="226">
        <f>(SUM('1.  LRAMVA Summary'!I$54:I$77)+SUM('1.  LRAMVA Summary'!I$78:I$79)*(MONTH($E140)-1)/12)*$H140</f>
        <v>0</v>
      </c>
      <c r="O140" s="226">
        <f>(SUM('1.  LRAMVA Summary'!J$54:J$77)+SUM('1.  LRAMVA Summary'!J$78:J$79)*(MONTH($E140)-1)/12)*$H140</f>
        <v>0</v>
      </c>
      <c r="P140" s="226">
        <f>(SUM('1.  LRAMVA Summary'!K$54:K$77)+SUM('1.  LRAMVA Summary'!K$78:K$79)*(MONTH($E140)-1)/12)*$H140</f>
        <v>0</v>
      </c>
      <c r="Q140" s="226">
        <f>(SUM('1.  LRAMVA Summary'!L$54:L$77)+SUM('1.  LRAMVA Summary'!L$78:L$79)*(MONTH($E140)-1)/12)*$H140</f>
        <v>0</v>
      </c>
      <c r="R140" s="227">
        <f t="shared" si="74"/>
        <v>39.141156342385521</v>
      </c>
    </row>
    <row r="141" spans="2:18" s="9" customFormat="1">
      <c r="B141" s="66"/>
      <c r="E141" s="210">
        <v>43647</v>
      </c>
      <c r="F141" s="210" t="s">
        <v>184</v>
      </c>
      <c r="G141" s="211" t="s">
        <v>67</v>
      </c>
      <c r="H141" s="236">
        <f>$C$49/12</f>
        <v>1.8166666666666667E-3</v>
      </c>
      <c r="I141" s="226">
        <f>(SUM('1.  LRAMVA Summary'!D$54:D$77)+SUM('1.  LRAMVA Summary'!D$78:D$79)*(MONTH($E141)-1)/12)*$H141</f>
        <v>7.8507887519314075</v>
      </c>
      <c r="J141" s="226">
        <f>(SUM('1.  LRAMVA Summary'!E$54:E$77)+SUM('1.  LRAMVA Summary'!E$78:E$79)*(MONTH($E141)-1)/12)*$H141</f>
        <v>-13.823989009823825</v>
      </c>
      <c r="K141" s="226">
        <f>(SUM('1.  LRAMVA Summary'!F$54:F$77)+SUM('1.  LRAMVA Summary'!F$78:F$79)*(MONTH($E141)-1)/12)*$H141</f>
        <v>52.6827370457287</v>
      </c>
      <c r="L141" s="226">
        <f>(SUM('1.  LRAMVA Summary'!G$54:G$77)+SUM('1.  LRAMVA Summary'!G$78:G$79)*(MONTH($E141)-1)/12)*$H141</f>
        <v>0.25985082302633916</v>
      </c>
      <c r="M141" s="226">
        <f>(SUM('1.  LRAMVA Summary'!H$54:H$77)+SUM('1.  LRAMVA Summary'!H$78:H$79)*(MONTH($E141)-1)/12)*$H141</f>
        <v>0</v>
      </c>
      <c r="N141" s="226">
        <f>(SUM('1.  LRAMVA Summary'!I$54:I$77)+SUM('1.  LRAMVA Summary'!I$78:I$79)*(MONTH($E141)-1)/12)*$H141</f>
        <v>0</v>
      </c>
      <c r="O141" s="226">
        <f>(SUM('1.  LRAMVA Summary'!J$54:J$77)+SUM('1.  LRAMVA Summary'!J$78:J$79)*(MONTH($E141)-1)/12)*$H141</f>
        <v>0</v>
      </c>
      <c r="P141" s="226">
        <f>(SUM('1.  LRAMVA Summary'!K$54:K$77)+SUM('1.  LRAMVA Summary'!K$78:K$79)*(MONTH($E141)-1)/12)*$H141</f>
        <v>0</v>
      </c>
      <c r="Q141" s="226">
        <f>(SUM('1.  LRAMVA Summary'!L$54:L$77)+SUM('1.  LRAMVA Summary'!L$78:L$79)*(MONTH($E141)-1)/12)*$H141</f>
        <v>0</v>
      </c>
      <c r="R141" s="227">
        <f t="shared" si="74"/>
        <v>46.969387610862626</v>
      </c>
    </row>
    <row r="142" spans="2:18" s="9" customFormat="1">
      <c r="B142" s="66"/>
      <c r="E142" s="210">
        <v>43678</v>
      </c>
      <c r="F142" s="210" t="s">
        <v>184</v>
      </c>
      <c r="G142" s="211" t="s">
        <v>67</v>
      </c>
      <c r="H142" s="236">
        <f t="shared" ref="H142" si="77">$C$49/12</f>
        <v>1.8166666666666667E-3</v>
      </c>
      <c r="I142" s="226">
        <f>(SUM('1.  LRAMVA Summary'!D$54:D$77)+SUM('1.  LRAMVA Summary'!D$78:D$79)*(MONTH($E142)-1)/12)*$H142</f>
        <v>9.1592535439199754</v>
      </c>
      <c r="J142" s="226">
        <f>(SUM('1.  LRAMVA Summary'!E$54:E$77)+SUM('1.  LRAMVA Summary'!E$78:E$79)*(MONTH($E142)-1)/12)*$H142</f>
        <v>-16.127987178127796</v>
      </c>
      <c r="K142" s="226">
        <f>(SUM('1.  LRAMVA Summary'!F$54:F$77)+SUM('1.  LRAMVA Summary'!F$78:F$79)*(MONTH($E142)-1)/12)*$H142</f>
        <v>61.463193220016819</v>
      </c>
      <c r="L142" s="226">
        <f>(SUM('1.  LRAMVA Summary'!G$54:G$77)+SUM('1.  LRAMVA Summary'!G$78:G$79)*(MONTH($E142)-1)/12)*$H142</f>
        <v>0.30315929353072907</v>
      </c>
      <c r="M142" s="226">
        <f>(SUM('1.  LRAMVA Summary'!H$54:H$77)+SUM('1.  LRAMVA Summary'!H$78:H$79)*(MONTH($E142)-1)/12)*$H142</f>
        <v>0</v>
      </c>
      <c r="N142" s="226">
        <f>(SUM('1.  LRAMVA Summary'!I$54:I$77)+SUM('1.  LRAMVA Summary'!I$78:I$79)*(MONTH($E142)-1)/12)*$H142</f>
        <v>0</v>
      </c>
      <c r="O142" s="226">
        <f>(SUM('1.  LRAMVA Summary'!J$54:J$77)+SUM('1.  LRAMVA Summary'!J$78:J$79)*(MONTH($E142)-1)/12)*$H142</f>
        <v>0</v>
      </c>
      <c r="P142" s="226">
        <f>(SUM('1.  LRAMVA Summary'!K$54:K$77)+SUM('1.  LRAMVA Summary'!K$78:K$79)*(MONTH($E142)-1)/12)*$H142</f>
        <v>0</v>
      </c>
      <c r="Q142" s="226">
        <f>(SUM('1.  LRAMVA Summary'!L$54:L$77)+SUM('1.  LRAMVA Summary'!L$78:L$79)*(MONTH($E142)-1)/12)*$H142</f>
        <v>0</v>
      </c>
      <c r="R142" s="227">
        <f t="shared" si="74"/>
        <v>54.797618879339723</v>
      </c>
    </row>
    <row r="143" spans="2:18" s="9" customFormat="1">
      <c r="B143" s="66"/>
      <c r="E143" s="210">
        <v>43709</v>
      </c>
      <c r="F143" s="210" t="s">
        <v>184</v>
      </c>
      <c r="G143" s="211" t="s">
        <v>67</v>
      </c>
      <c r="H143" s="236">
        <f>$C$49/12</f>
        <v>1.8166666666666667E-3</v>
      </c>
      <c r="I143" s="226">
        <f>(SUM('1.  LRAMVA Summary'!D$54:D$77)+SUM('1.  LRAMVA Summary'!D$78:D$79)*(MONTH($E143)-1)/12)*$H143</f>
        <v>10.467718335908542</v>
      </c>
      <c r="J143" s="226">
        <f>(SUM('1.  LRAMVA Summary'!E$54:E$77)+SUM('1.  LRAMVA Summary'!E$78:E$79)*(MONTH($E143)-1)/12)*$H143</f>
        <v>-18.431985346431766</v>
      </c>
      <c r="K143" s="226">
        <f>(SUM('1.  LRAMVA Summary'!F$54:F$77)+SUM('1.  LRAMVA Summary'!F$78:F$79)*(MONTH($E143)-1)/12)*$H143</f>
        <v>70.243649394304938</v>
      </c>
      <c r="L143" s="226">
        <f>(SUM('1.  LRAMVA Summary'!G$54:G$77)+SUM('1.  LRAMVA Summary'!G$78:G$79)*(MONTH($E143)-1)/12)*$H143</f>
        <v>0.34646776403511886</v>
      </c>
      <c r="M143" s="226">
        <f>(SUM('1.  LRAMVA Summary'!H$54:H$77)+SUM('1.  LRAMVA Summary'!H$78:H$79)*(MONTH($E143)-1)/12)*$H143</f>
        <v>0</v>
      </c>
      <c r="N143" s="226">
        <f>(SUM('1.  LRAMVA Summary'!I$54:I$77)+SUM('1.  LRAMVA Summary'!I$78:I$79)*(MONTH($E143)-1)/12)*$H143</f>
        <v>0</v>
      </c>
      <c r="O143" s="226">
        <f>(SUM('1.  LRAMVA Summary'!J$54:J$77)+SUM('1.  LRAMVA Summary'!J$78:J$79)*(MONTH($E143)-1)/12)*$H143</f>
        <v>0</v>
      </c>
      <c r="P143" s="226">
        <f>(SUM('1.  LRAMVA Summary'!K$54:K$77)+SUM('1.  LRAMVA Summary'!K$78:K$79)*(MONTH($E143)-1)/12)*$H143</f>
        <v>0</v>
      </c>
      <c r="Q143" s="226">
        <f>(SUM('1.  LRAMVA Summary'!L$54:L$77)+SUM('1.  LRAMVA Summary'!L$78:L$79)*(MONTH($E143)-1)/12)*$H143</f>
        <v>0</v>
      </c>
      <c r="R143" s="227">
        <f t="shared" si="74"/>
        <v>62.625850147816834</v>
      </c>
    </row>
    <row r="144" spans="2:18" s="9" customFormat="1">
      <c r="B144" s="66"/>
      <c r="E144" s="210">
        <v>43739</v>
      </c>
      <c r="F144" s="210" t="s">
        <v>184</v>
      </c>
      <c r="G144" s="211" t="s">
        <v>68</v>
      </c>
      <c r="H144" s="236">
        <f>$C$50/12</f>
        <v>1.8166666666666667E-3</v>
      </c>
      <c r="I144" s="226">
        <f>(SUM('1.  LRAMVA Summary'!D$54:D$77)+SUM('1.  LRAMVA Summary'!D$78:D$79)*(MONTH($E144)-1)/12)*$H144</f>
        <v>11.776183127897109</v>
      </c>
      <c r="J144" s="226">
        <f>(SUM('1.  LRAMVA Summary'!E$54:E$77)+SUM('1.  LRAMVA Summary'!E$78:E$79)*(MONTH($E144)-1)/12)*$H144</f>
        <v>-20.735983514735736</v>
      </c>
      <c r="K144" s="226">
        <f>(SUM('1.  LRAMVA Summary'!F$54:F$77)+SUM('1.  LRAMVA Summary'!F$78:F$79)*(MONTH($E144)-1)/12)*$H144</f>
        <v>79.024105568593072</v>
      </c>
      <c r="L144" s="226">
        <f>(SUM('1.  LRAMVA Summary'!G$54:G$77)+SUM('1.  LRAMVA Summary'!G$78:G$79)*(MONTH($E144)-1)/12)*$H144</f>
        <v>0.38977623453950877</v>
      </c>
      <c r="M144" s="226">
        <f>(SUM('1.  LRAMVA Summary'!H$54:H$77)+SUM('1.  LRAMVA Summary'!H$78:H$79)*(MONTH($E144)-1)/12)*$H144</f>
        <v>0</v>
      </c>
      <c r="N144" s="226">
        <f>(SUM('1.  LRAMVA Summary'!I$54:I$77)+SUM('1.  LRAMVA Summary'!I$78:I$79)*(MONTH($E144)-1)/12)*$H144</f>
        <v>0</v>
      </c>
      <c r="O144" s="226">
        <f>(SUM('1.  LRAMVA Summary'!J$54:J$77)+SUM('1.  LRAMVA Summary'!J$78:J$79)*(MONTH($E144)-1)/12)*$H144</f>
        <v>0</v>
      </c>
      <c r="P144" s="226">
        <f>(SUM('1.  LRAMVA Summary'!K$54:K$77)+SUM('1.  LRAMVA Summary'!K$78:K$79)*(MONTH($E144)-1)/12)*$H144</f>
        <v>0</v>
      </c>
      <c r="Q144" s="226">
        <f>(SUM('1.  LRAMVA Summary'!L$54:L$77)+SUM('1.  LRAMVA Summary'!L$78:L$79)*(MONTH($E144)-1)/12)*$H144</f>
        <v>0</v>
      </c>
      <c r="R144" s="227">
        <f t="shared" si="74"/>
        <v>70.45408141629396</v>
      </c>
    </row>
    <row r="145" spans="2:18" s="9" customFormat="1">
      <c r="B145" s="66"/>
      <c r="E145" s="210">
        <v>43770</v>
      </c>
      <c r="F145" s="210" t="s">
        <v>184</v>
      </c>
      <c r="G145" s="211" t="s">
        <v>68</v>
      </c>
      <c r="H145" s="236">
        <f t="shared" ref="H145:H146" si="78">$C$50/12</f>
        <v>1.8166666666666667E-3</v>
      </c>
      <c r="I145" s="226">
        <f>(SUM('1.  LRAMVA Summary'!D$54:D$77)+SUM('1.  LRAMVA Summary'!D$78:D$79)*(MONTH($E145)-1)/12)*$H145</f>
        <v>13.084647919885679</v>
      </c>
      <c r="J145" s="226">
        <f>(SUM('1.  LRAMVA Summary'!E$54:E$77)+SUM('1.  LRAMVA Summary'!E$78:E$79)*(MONTH($E145)-1)/12)*$H145</f>
        <v>-23.039981683039709</v>
      </c>
      <c r="K145" s="226">
        <f>(SUM('1.  LRAMVA Summary'!F$54:F$77)+SUM('1.  LRAMVA Summary'!F$78:F$79)*(MONTH($E145)-1)/12)*$H145</f>
        <v>87.804561742881177</v>
      </c>
      <c r="L145" s="226">
        <f>(SUM('1.  LRAMVA Summary'!G$54:G$77)+SUM('1.  LRAMVA Summary'!G$78:G$79)*(MONTH($E145)-1)/12)*$H145</f>
        <v>0.43308470504389862</v>
      </c>
      <c r="M145" s="226">
        <f>(SUM('1.  LRAMVA Summary'!H$54:H$77)+SUM('1.  LRAMVA Summary'!H$78:H$79)*(MONTH($E145)-1)/12)*$H145</f>
        <v>0</v>
      </c>
      <c r="N145" s="226">
        <f>(SUM('1.  LRAMVA Summary'!I$54:I$77)+SUM('1.  LRAMVA Summary'!I$78:I$79)*(MONTH($E145)-1)/12)*$H145</f>
        <v>0</v>
      </c>
      <c r="O145" s="226">
        <f>(SUM('1.  LRAMVA Summary'!J$54:J$77)+SUM('1.  LRAMVA Summary'!J$78:J$79)*(MONTH($E145)-1)/12)*$H145</f>
        <v>0</v>
      </c>
      <c r="P145" s="226">
        <f>(SUM('1.  LRAMVA Summary'!K$54:K$77)+SUM('1.  LRAMVA Summary'!K$78:K$79)*(MONTH($E145)-1)/12)*$H145</f>
        <v>0</v>
      </c>
      <c r="Q145" s="226">
        <f>(SUM('1.  LRAMVA Summary'!L$54:L$77)+SUM('1.  LRAMVA Summary'!L$78:L$79)*(MONTH($E145)-1)/12)*$H145</f>
        <v>0</v>
      </c>
      <c r="R145" s="227">
        <f t="shared" si="74"/>
        <v>78.282312684771043</v>
      </c>
    </row>
    <row r="146" spans="2:18" s="9" customFormat="1">
      <c r="B146" s="66"/>
      <c r="E146" s="210">
        <v>43800</v>
      </c>
      <c r="F146" s="210" t="s">
        <v>184</v>
      </c>
      <c r="G146" s="211" t="s">
        <v>68</v>
      </c>
      <c r="H146" s="236">
        <f t="shared" si="78"/>
        <v>1.8166666666666667E-3</v>
      </c>
      <c r="I146" s="226">
        <f>(SUM('1.  LRAMVA Summary'!D$54:D$77)+SUM('1.  LRAMVA Summary'!D$78:D$79)*(MONTH($E146)-1)/12)*$H146</f>
        <v>14.393112711874247</v>
      </c>
      <c r="J146" s="226">
        <f>(SUM('1.  LRAMVA Summary'!E$54:E$77)+SUM('1.  LRAMVA Summary'!E$78:E$79)*(MONTH($E146)-1)/12)*$H146</f>
        <v>-25.343979851343676</v>
      </c>
      <c r="K146" s="226">
        <f>(SUM('1.  LRAMVA Summary'!F$54:F$77)+SUM('1.  LRAMVA Summary'!F$78:F$79)*(MONTH($E146)-1)/12)*$H146</f>
        <v>96.58501791716931</v>
      </c>
      <c r="L146" s="226">
        <f>(SUM('1.  LRAMVA Summary'!G$54:G$77)+SUM('1.  LRAMVA Summary'!G$78:G$79)*(MONTH($E146)-1)/12)*$H146</f>
        <v>0.47639317554828842</v>
      </c>
      <c r="M146" s="226">
        <f>(SUM('1.  LRAMVA Summary'!H$54:H$77)+SUM('1.  LRAMVA Summary'!H$78:H$79)*(MONTH($E146)-1)/12)*$H146</f>
        <v>0</v>
      </c>
      <c r="N146" s="226">
        <f>(SUM('1.  LRAMVA Summary'!I$54:I$77)+SUM('1.  LRAMVA Summary'!I$78:I$79)*(MONTH($E146)-1)/12)*$H146</f>
        <v>0</v>
      </c>
      <c r="O146" s="226">
        <f>(SUM('1.  LRAMVA Summary'!J$54:J$77)+SUM('1.  LRAMVA Summary'!J$78:J$79)*(MONTH($E146)-1)/12)*$H146</f>
        <v>0</v>
      </c>
      <c r="P146" s="226">
        <f>(SUM('1.  LRAMVA Summary'!K$54:K$77)+SUM('1.  LRAMVA Summary'!K$78:K$79)*(MONTH($E146)-1)/12)*$H146</f>
        <v>0</v>
      </c>
      <c r="Q146" s="226">
        <f>(SUM('1.  LRAMVA Summary'!L$54:L$77)+SUM('1.  LRAMVA Summary'!L$78:L$79)*(MONTH($E146)-1)/12)*$H146</f>
        <v>0</v>
      </c>
      <c r="R146" s="227">
        <f t="shared" si="74"/>
        <v>86.110543953248168</v>
      </c>
    </row>
    <row r="147" spans="2:18" s="9" customFormat="1" ht="15" thickBot="1">
      <c r="B147" s="66"/>
      <c r="E147" s="212" t="s">
        <v>467</v>
      </c>
      <c r="F147" s="212"/>
      <c r="G147" s="213"/>
      <c r="H147" s="214"/>
      <c r="I147" s="215">
        <f>SUM(I134:I146)</f>
        <v>86.844848969186202</v>
      </c>
      <c r="J147" s="215">
        <f>SUM(J134:J146)</f>
        <v>-152.9199518219732</v>
      </c>
      <c r="K147" s="215">
        <f t="shared" ref="K147:O147" si="79">SUM(K134:K146)</f>
        <v>582.77257057694851</v>
      </c>
      <c r="L147" s="215">
        <f t="shared" si="79"/>
        <v>2.8744507326973254</v>
      </c>
      <c r="M147" s="215">
        <f t="shared" si="79"/>
        <v>0</v>
      </c>
      <c r="N147" s="215">
        <f t="shared" si="79"/>
        <v>0</v>
      </c>
      <c r="O147" s="215">
        <f t="shared" si="79"/>
        <v>0</v>
      </c>
      <c r="P147" s="215">
        <f t="shared" ref="P147:Q147" si="80">SUM(P134:P146)</f>
        <v>0</v>
      </c>
      <c r="Q147" s="215">
        <f t="shared" si="80"/>
        <v>0</v>
      </c>
      <c r="R147" s="215">
        <f>SUM(R134:R146)</f>
        <v>519.57191845685884</v>
      </c>
    </row>
    <row r="148" spans="2:18" s="9" customFormat="1" ht="15" thickTop="1">
      <c r="B148" s="66"/>
      <c r="E148" s="216" t="s">
        <v>66</v>
      </c>
      <c r="F148" s="216"/>
      <c r="G148" s="217"/>
      <c r="H148" s="218"/>
      <c r="I148" s="219"/>
      <c r="J148" s="219"/>
      <c r="K148" s="219"/>
      <c r="L148" s="219"/>
      <c r="M148" s="219"/>
      <c r="N148" s="219"/>
      <c r="O148" s="219"/>
      <c r="P148" s="219"/>
      <c r="Q148" s="219"/>
      <c r="R148" s="220"/>
    </row>
    <row r="149" spans="2:18" s="9" customFormat="1">
      <c r="B149" s="66"/>
      <c r="E149" s="221" t="s">
        <v>431</v>
      </c>
      <c r="F149" s="221"/>
      <c r="G149" s="222"/>
      <c r="H149" s="223"/>
      <c r="I149" s="224">
        <f>I147+I148</f>
        <v>86.844848969186202</v>
      </c>
      <c r="J149" s="224">
        <f t="shared" ref="J149" si="81">J147+J148</f>
        <v>-152.9199518219732</v>
      </c>
      <c r="K149" s="224">
        <f t="shared" ref="K149" si="82">K147+K148</f>
        <v>582.77257057694851</v>
      </c>
      <c r="L149" s="224">
        <f t="shared" ref="L149" si="83">L147+L148</f>
        <v>2.8744507326973254</v>
      </c>
      <c r="M149" s="224">
        <f t="shared" ref="M149" si="84">M147+M148</f>
        <v>0</v>
      </c>
      <c r="N149" s="224">
        <f t="shared" ref="N149" si="85">N147+N148</f>
        <v>0</v>
      </c>
      <c r="O149" s="224">
        <f t="shared" ref="O149:Q149" si="86">O147+O148</f>
        <v>0</v>
      </c>
      <c r="P149" s="224">
        <f t="shared" si="86"/>
        <v>0</v>
      </c>
      <c r="Q149" s="224">
        <f t="shared" si="86"/>
        <v>0</v>
      </c>
      <c r="R149" s="224">
        <f>R147+R148</f>
        <v>519.57191845685884</v>
      </c>
    </row>
    <row r="150" spans="2:18" s="9" customFormat="1">
      <c r="B150" s="66"/>
      <c r="E150" s="210">
        <v>43831</v>
      </c>
      <c r="F150" s="210" t="s">
        <v>185</v>
      </c>
      <c r="G150" s="211" t="s">
        <v>64</v>
      </c>
      <c r="H150" s="236">
        <f>$C$51/12</f>
        <v>1.8166666666666667E-3</v>
      </c>
      <c r="I150" s="226">
        <f>(SUM('1.  LRAMVA Summary'!D$54:D$80)+SUM('1.  LRAMVA Summary'!D$81:D$82)*(MONTH($E150)-1)/12)*$H150</f>
        <v>15.701577503862815</v>
      </c>
      <c r="J150" s="226">
        <f>(SUM('1.  LRAMVA Summary'!E$54:E$80)+SUM('1.  LRAMVA Summary'!E$81:E$82)*(MONTH($E150)-1)/12)*$H150</f>
        <v>-27.647978019647649</v>
      </c>
      <c r="K150" s="226">
        <f>(SUM('1.  LRAMVA Summary'!F$54:F$80)+SUM('1.  LRAMVA Summary'!F$81:F$82)*(MONTH($E150)-1)/12)*$H150</f>
        <v>105.36547409145741</v>
      </c>
      <c r="L150" s="226">
        <f>(SUM('1.  LRAMVA Summary'!G$54:G$80)+SUM('1.  LRAMVA Summary'!G$81:G$82)*(MONTH($E150)-1)/12)*$H150</f>
        <v>0.51970164605267832</v>
      </c>
      <c r="M150" s="226" t="e">
        <f>(SUM('1.  LRAMVA Summary'!H$54:H$80)+SUM('1.  LRAMVA Summary'!H$81:H$82)*(MONTH($E150)-1)/12)*$H150</f>
        <v>#REF!</v>
      </c>
      <c r="N150" s="226" t="e">
        <f>(SUM('1.  LRAMVA Summary'!I$54:I$80)+SUM('1.  LRAMVA Summary'!I$81:I$82)*(MONTH($E150)-1)/12)*$H150</f>
        <v>#REF!</v>
      </c>
      <c r="O150" s="226" t="e">
        <f>(SUM('1.  LRAMVA Summary'!J$54:J$80)+SUM('1.  LRAMVA Summary'!J$81:J$82)*(MONTH($E150)-1)/12)*$H150</f>
        <v>#REF!</v>
      </c>
      <c r="P150" s="226" t="e">
        <f>(SUM('1.  LRAMVA Summary'!K$54:K$80)+SUM('1.  LRAMVA Summary'!K$81:K$82)*(MONTH($E150)-1)/12)*$H150</f>
        <v>#REF!</v>
      </c>
      <c r="Q150" s="226" t="e">
        <f>(SUM('1.  LRAMVA Summary'!L$54:L$80)+SUM('1.  LRAMVA Summary'!L$81:L$82)*(MONTH($E150)-1)/12)*$H150</f>
        <v>#REF!</v>
      </c>
      <c r="R150" s="227" t="e">
        <f t="shared" ref="R150:R161" si="87">SUM(I150:Q150)</f>
        <v>#REF!</v>
      </c>
    </row>
    <row r="151" spans="2:18" s="9" customFormat="1">
      <c r="B151" s="66"/>
      <c r="E151" s="210">
        <v>43862</v>
      </c>
      <c r="F151" s="210" t="s">
        <v>185</v>
      </c>
      <c r="G151" s="211" t="s">
        <v>64</v>
      </c>
      <c r="H151" s="236">
        <f t="shared" ref="H151:H152" si="88">$C$51/12</f>
        <v>1.8166666666666667E-3</v>
      </c>
      <c r="I151" s="226">
        <f>(SUM('1.  LRAMVA Summary'!D$54:D$80)+SUM('1.  LRAMVA Summary'!D$81:D$82)*(MONTH($E151)-1)/12)*$H151</f>
        <v>15.701577503862815</v>
      </c>
      <c r="J151" s="226">
        <f>(SUM('1.  LRAMVA Summary'!E$54:E$80)+SUM('1.  LRAMVA Summary'!E$81:E$82)*(MONTH($E151)-1)/12)*$H151</f>
        <v>-27.647978019647649</v>
      </c>
      <c r="K151" s="226">
        <f>(SUM('1.  LRAMVA Summary'!F$54:F$80)+SUM('1.  LRAMVA Summary'!F$81:F$82)*(MONTH($E151)-1)/12)*$H151</f>
        <v>105.36547409145741</v>
      </c>
      <c r="L151" s="226">
        <f>(SUM('1.  LRAMVA Summary'!G$54:G$80)+SUM('1.  LRAMVA Summary'!G$81:G$82)*(MONTH($E151)-1)/12)*$H151</f>
        <v>0.51970164605267832</v>
      </c>
      <c r="M151" s="226" t="e">
        <f>(SUM('1.  LRAMVA Summary'!H$54:H$80)+SUM('1.  LRAMVA Summary'!H$81:H$82)*(MONTH($E151)-1)/12)*$H151</f>
        <v>#REF!</v>
      </c>
      <c r="N151" s="226" t="e">
        <f>(SUM('1.  LRAMVA Summary'!I$54:I$80)+SUM('1.  LRAMVA Summary'!I$81:I$82)*(MONTH($E151)-1)/12)*$H151</f>
        <v>#REF!</v>
      </c>
      <c r="O151" s="226" t="e">
        <f>(SUM('1.  LRAMVA Summary'!J$54:J$80)+SUM('1.  LRAMVA Summary'!J$81:J$82)*(MONTH($E151)-1)/12)*$H151</f>
        <v>#REF!</v>
      </c>
      <c r="P151" s="226" t="e">
        <f>(SUM('1.  LRAMVA Summary'!K$54:K$80)+SUM('1.  LRAMVA Summary'!K$81:K$82)*(MONTH($E151)-1)/12)*$H151</f>
        <v>#REF!</v>
      </c>
      <c r="Q151" s="226" t="e">
        <f>(SUM('1.  LRAMVA Summary'!L$54:L$80)+SUM('1.  LRAMVA Summary'!L$81:L$82)*(MONTH($E151)-1)/12)*$H151</f>
        <v>#REF!</v>
      </c>
      <c r="R151" s="227" t="e">
        <f t="shared" si="87"/>
        <v>#REF!</v>
      </c>
    </row>
    <row r="152" spans="2:18" s="9" customFormat="1">
      <c r="B152" s="66"/>
      <c r="E152" s="210">
        <v>43891</v>
      </c>
      <c r="F152" s="210" t="s">
        <v>185</v>
      </c>
      <c r="G152" s="211" t="s">
        <v>64</v>
      </c>
      <c r="H152" s="236">
        <f t="shared" si="88"/>
        <v>1.8166666666666667E-3</v>
      </c>
      <c r="I152" s="226">
        <f>(SUM('1.  LRAMVA Summary'!D$54:D$80)+SUM('1.  LRAMVA Summary'!D$81:D$82)*(MONTH($E152)-1)/12)*$H152</f>
        <v>15.701577503862815</v>
      </c>
      <c r="J152" s="226">
        <f>(SUM('1.  LRAMVA Summary'!E$54:E$80)+SUM('1.  LRAMVA Summary'!E$81:E$82)*(MONTH($E152)-1)/12)*$H152</f>
        <v>-27.647978019647649</v>
      </c>
      <c r="K152" s="226">
        <f>(SUM('1.  LRAMVA Summary'!F$54:F$80)+SUM('1.  LRAMVA Summary'!F$81:F$82)*(MONTH($E152)-1)/12)*$H152</f>
        <v>105.36547409145741</v>
      </c>
      <c r="L152" s="226">
        <f>(SUM('1.  LRAMVA Summary'!G$54:G$80)+SUM('1.  LRAMVA Summary'!G$81:G$82)*(MONTH($E152)-1)/12)*$H152</f>
        <v>0.51970164605267832</v>
      </c>
      <c r="M152" s="226" t="e">
        <f>(SUM('1.  LRAMVA Summary'!H$54:H$80)+SUM('1.  LRAMVA Summary'!H$81:H$82)*(MONTH($E152)-1)/12)*$H152</f>
        <v>#REF!</v>
      </c>
      <c r="N152" s="226" t="e">
        <f>(SUM('1.  LRAMVA Summary'!I$54:I$80)+SUM('1.  LRAMVA Summary'!I$81:I$82)*(MONTH($E152)-1)/12)*$H152</f>
        <v>#REF!</v>
      </c>
      <c r="O152" s="226" t="e">
        <f>(SUM('1.  LRAMVA Summary'!J$54:J$80)+SUM('1.  LRAMVA Summary'!J$81:J$82)*(MONTH($E152)-1)/12)*$H152</f>
        <v>#REF!</v>
      </c>
      <c r="P152" s="226" t="e">
        <f>(SUM('1.  LRAMVA Summary'!K$54:K$80)+SUM('1.  LRAMVA Summary'!K$81:K$82)*(MONTH($E152)-1)/12)*$H152</f>
        <v>#REF!</v>
      </c>
      <c r="Q152" s="226" t="e">
        <f>(SUM('1.  LRAMVA Summary'!L$54:L$80)+SUM('1.  LRAMVA Summary'!L$81:L$82)*(MONTH($E152)-1)/12)*$H152</f>
        <v>#REF!</v>
      </c>
      <c r="R152" s="227" t="e">
        <f t="shared" si="87"/>
        <v>#REF!</v>
      </c>
    </row>
    <row r="153" spans="2:18" s="9" customFormat="1">
      <c r="B153" s="66"/>
      <c r="E153" s="210">
        <v>43922</v>
      </c>
      <c r="F153" s="210" t="s">
        <v>185</v>
      </c>
      <c r="G153" s="211" t="s">
        <v>65</v>
      </c>
      <c r="H153" s="236">
        <f>$C$52/12</f>
        <v>1.8166666666666667E-3</v>
      </c>
      <c r="I153" s="226">
        <f>(SUM('1.  LRAMVA Summary'!D$54:D$80)+SUM('1.  LRAMVA Summary'!D$81:D$82)*(MONTH($E153)-1)/12)*$H153</f>
        <v>15.701577503862815</v>
      </c>
      <c r="J153" s="226">
        <f>(SUM('1.  LRAMVA Summary'!E$54:E$80)+SUM('1.  LRAMVA Summary'!E$81:E$82)*(MONTH($E153)-1)/12)*$H153</f>
        <v>-27.647978019647649</v>
      </c>
      <c r="K153" s="226">
        <f>(SUM('1.  LRAMVA Summary'!F$54:F$80)+SUM('1.  LRAMVA Summary'!F$81:F$82)*(MONTH($E153)-1)/12)*$H153</f>
        <v>105.36547409145741</v>
      </c>
      <c r="L153" s="226">
        <f>(SUM('1.  LRAMVA Summary'!G$54:G$80)+SUM('1.  LRAMVA Summary'!G$81:G$82)*(MONTH($E153)-1)/12)*$H153</f>
        <v>0.51970164605267832</v>
      </c>
      <c r="M153" s="226" t="e">
        <f>(SUM('1.  LRAMVA Summary'!H$54:H$80)+SUM('1.  LRAMVA Summary'!H$81:H$82)*(MONTH($E153)-1)/12)*$H153</f>
        <v>#REF!</v>
      </c>
      <c r="N153" s="226" t="e">
        <f>(SUM('1.  LRAMVA Summary'!I$54:I$80)+SUM('1.  LRAMVA Summary'!I$81:I$82)*(MONTH($E153)-1)/12)*$H153</f>
        <v>#REF!</v>
      </c>
      <c r="O153" s="226" t="e">
        <f>(SUM('1.  LRAMVA Summary'!J$54:J$80)+SUM('1.  LRAMVA Summary'!J$81:J$82)*(MONTH($E153)-1)/12)*$H153</f>
        <v>#REF!</v>
      </c>
      <c r="P153" s="226" t="e">
        <f>(SUM('1.  LRAMVA Summary'!K$54:K$80)+SUM('1.  LRAMVA Summary'!K$81:K$82)*(MONTH($E153)-1)/12)*$H153</f>
        <v>#REF!</v>
      </c>
      <c r="Q153" s="226" t="e">
        <f>(SUM('1.  LRAMVA Summary'!L$54:L$80)+SUM('1.  LRAMVA Summary'!L$81:L$82)*(MONTH($E153)-1)/12)*$H153</f>
        <v>#REF!</v>
      </c>
      <c r="R153" s="227" t="e">
        <f t="shared" si="87"/>
        <v>#REF!</v>
      </c>
    </row>
    <row r="154" spans="2:18" s="9" customFormat="1">
      <c r="B154" s="66"/>
      <c r="E154" s="210">
        <v>43952</v>
      </c>
      <c r="F154" s="210" t="s">
        <v>185</v>
      </c>
      <c r="G154" s="211" t="s">
        <v>65</v>
      </c>
      <c r="H154" s="236">
        <f t="shared" ref="H154:H155" si="89">$C$52/12</f>
        <v>1.8166666666666667E-3</v>
      </c>
      <c r="I154" s="226">
        <f>(SUM('1.  LRAMVA Summary'!D$54:D$80)+SUM('1.  LRAMVA Summary'!D$81:D$82)*(MONTH($E154)-1)/12)*$H154</f>
        <v>15.701577503862815</v>
      </c>
      <c r="J154" s="226">
        <f>(SUM('1.  LRAMVA Summary'!E$54:E$80)+SUM('1.  LRAMVA Summary'!E$81:E$82)*(MONTH($E154)-1)/12)*$H154</f>
        <v>-27.647978019647649</v>
      </c>
      <c r="K154" s="226">
        <f>(SUM('1.  LRAMVA Summary'!F$54:F$80)+SUM('1.  LRAMVA Summary'!F$81:F$82)*(MONTH($E154)-1)/12)*$H154</f>
        <v>105.36547409145741</v>
      </c>
      <c r="L154" s="226">
        <f>(SUM('1.  LRAMVA Summary'!G$54:G$80)+SUM('1.  LRAMVA Summary'!G$81:G$82)*(MONTH($E154)-1)/12)*$H154</f>
        <v>0.51970164605267832</v>
      </c>
      <c r="M154" s="226" t="e">
        <f>(SUM('1.  LRAMVA Summary'!H$54:H$80)+SUM('1.  LRAMVA Summary'!H$81:H$82)*(MONTH($E154)-1)/12)*$H154</f>
        <v>#REF!</v>
      </c>
      <c r="N154" s="226" t="e">
        <f>(SUM('1.  LRAMVA Summary'!I$54:I$80)+SUM('1.  LRAMVA Summary'!I$81:I$82)*(MONTH($E154)-1)/12)*$H154</f>
        <v>#REF!</v>
      </c>
      <c r="O154" s="226" t="e">
        <f>(SUM('1.  LRAMVA Summary'!J$54:J$80)+SUM('1.  LRAMVA Summary'!J$81:J$82)*(MONTH($E154)-1)/12)*$H154</f>
        <v>#REF!</v>
      </c>
      <c r="P154" s="226" t="e">
        <f>(SUM('1.  LRAMVA Summary'!K$54:K$80)+SUM('1.  LRAMVA Summary'!K$81:K$82)*(MONTH($E154)-1)/12)*$H154</f>
        <v>#REF!</v>
      </c>
      <c r="Q154" s="226" t="e">
        <f>(SUM('1.  LRAMVA Summary'!L$54:L$80)+SUM('1.  LRAMVA Summary'!L$81:L$82)*(MONTH($E154)-1)/12)*$H154</f>
        <v>#REF!</v>
      </c>
      <c r="R154" s="227" t="e">
        <f t="shared" si="87"/>
        <v>#REF!</v>
      </c>
    </row>
    <row r="155" spans="2:18" s="9" customFormat="1">
      <c r="B155" s="66"/>
      <c r="E155" s="210">
        <v>43983</v>
      </c>
      <c r="F155" s="210" t="s">
        <v>185</v>
      </c>
      <c r="G155" s="211" t="s">
        <v>65</v>
      </c>
      <c r="H155" s="236">
        <f t="shared" si="89"/>
        <v>1.8166666666666667E-3</v>
      </c>
      <c r="I155" s="226">
        <f>(SUM('1.  LRAMVA Summary'!D$54:D$80)+SUM('1.  LRAMVA Summary'!D$81:D$82)*(MONTH($E155)-1)/12)*$H155</f>
        <v>15.701577503862815</v>
      </c>
      <c r="J155" s="226">
        <f>(SUM('1.  LRAMVA Summary'!E$54:E$80)+SUM('1.  LRAMVA Summary'!E$81:E$82)*(MONTH($E155)-1)/12)*$H155</f>
        <v>-27.647978019647649</v>
      </c>
      <c r="K155" s="226">
        <f>(SUM('1.  LRAMVA Summary'!F$54:F$80)+SUM('1.  LRAMVA Summary'!F$81:F$82)*(MONTH($E155)-1)/12)*$H155</f>
        <v>105.36547409145741</v>
      </c>
      <c r="L155" s="226">
        <f>(SUM('1.  LRAMVA Summary'!G$54:G$80)+SUM('1.  LRAMVA Summary'!G$81:G$82)*(MONTH($E155)-1)/12)*$H155</f>
        <v>0.51970164605267832</v>
      </c>
      <c r="M155" s="226" t="e">
        <f>(SUM('1.  LRAMVA Summary'!H$54:H$80)+SUM('1.  LRAMVA Summary'!H$81:H$82)*(MONTH($E155)-1)/12)*$H155</f>
        <v>#REF!</v>
      </c>
      <c r="N155" s="226" t="e">
        <f>(SUM('1.  LRAMVA Summary'!I$54:I$80)+SUM('1.  LRAMVA Summary'!I$81:I$82)*(MONTH($E155)-1)/12)*$H155</f>
        <v>#REF!</v>
      </c>
      <c r="O155" s="226" t="e">
        <f>(SUM('1.  LRAMVA Summary'!J$54:J$80)+SUM('1.  LRAMVA Summary'!J$81:J$82)*(MONTH($E155)-1)/12)*$H155</f>
        <v>#REF!</v>
      </c>
      <c r="P155" s="226" t="e">
        <f>(SUM('1.  LRAMVA Summary'!K$54:K$80)+SUM('1.  LRAMVA Summary'!K$81:K$82)*(MONTH($E155)-1)/12)*$H155</f>
        <v>#REF!</v>
      </c>
      <c r="Q155" s="226" t="e">
        <f>(SUM('1.  LRAMVA Summary'!L$54:L$80)+SUM('1.  LRAMVA Summary'!L$81:L$82)*(MONTH($E155)-1)/12)*$H155</f>
        <v>#REF!</v>
      </c>
      <c r="R155" s="227" t="e">
        <f t="shared" si="87"/>
        <v>#REF!</v>
      </c>
    </row>
    <row r="156" spans="2:18" s="9" customFormat="1">
      <c r="B156" s="66"/>
      <c r="E156" s="210">
        <v>44013</v>
      </c>
      <c r="F156" s="210" t="s">
        <v>185</v>
      </c>
      <c r="G156" s="211" t="s">
        <v>67</v>
      </c>
      <c r="H156" s="236">
        <f>$C$53/12</f>
        <v>4.75E-4</v>
      </c>
      <c r="I156" s="226">
        <f>(SUM('1.  LRAMVA Summary'!D$54:D$80)+SUM('1.  LRAMVA Summary'!D$81:D$82)*(MONTH($E156)-1)/12)*$H156</f>
        <v>4.1054583381659651</v>
      </c>
      <c r="J156" s="226">
        <f>(SUM('1.  LRAMVA Summary'!E$54:E$80)+SUM('1.  LRAMVA Summary'!E$81:E$82)*(MONTH($E156)-1)/12)*$H156</f>
        <v>-7.2290584730271377</v>
      </c>
      <c r="K156" s="226">
        <f>(SUM('1.  LRAMVA Summary'!F$54:F$80)+SUM('1.  LRAMVA Summary'!F$81:F$82)*(MONTH($E156)-1)/12)*$H156</f>
        <v>27.54968817987648</v>
      </c>
      <c r="L156" s="226">
        <f>(SUM('1.  LRAMVA Summary'!G$54:G$80)+SUM('1.  LRAMVA Summary'!G$81:G$82)*(MONTH($E156)-1)/12)*$H156</f>
        <v>0.13588529277524158</v>
      </c>
      <c r="M156" s="226" t="e">
        <f>(SUM('1.  LRAMVA Summary'!H$54:H$80)+SUM('1.  LRAMVA Summary'!H$81:H$82)*(MONTH($E156)-1)/12)*$H156</f>
        <v>#REF!</v>
      </c>
      <c r="N156" s="226" t="e">
        <f>(SUM('1.  LRAMVA Summary'!I$54:I$80)+SUM('1.  LRAMVA Summary'!I$81:I$82)*(MONTH($E156)-1)/12)*$H156</f>
        <v>#REF!</v>
      </c>
      <c r="O156" s="226" t="e">
        <f>(SUM('1.  LRAMVA Summary'!J$54:J$80)+SUM('1.  LRAMVA Summary'!J$81:J$82)*(MONTH($E156)-1)/12)*$H156</f>
        <v>#REF!</v>
      </c>
      <c r="P156" s="226" t="e">
        <f>(SUM('1.  LRAMVA Summary'!K$54:K$80)+SUM('1.  LRAMVA Summary'!K$81:K$82)*(MONTH($E156)-1)/12)*$H156</f>
        <v>#REF!</v>
      </c>
      <c r="Q156" s="226" t="e">
        <f>(SUM('1.  LRAMVA Summary'!L$54:L$80)+SUM('1.  LRAMVA Summary'!L$81:L$82)*(MONTH($E156)-1)/12)*$H156</f>
        <v>#REF!</v>
      </c>
      <c r="R156" s="227" t="e">
        <f t="shared" si="87"/>
        <v>#REF!</v>
      </c>
    </row>
    <row r="157" spans="2:18" s="9" customFormat="1">
      <c r="B157" s="66"/>
      <c r="E157" s="210">
        <v>44044</v>
      </c>
      <c r="F157" s="210" t="s">
        <v>185</v>
      </c>
      <c r="G157" s="211" t="s">
        <v>67</v>
      </c>
      <c r="H157" s="236">
        <f t="shared" ref="H157:H158" si="90">$C$53/12</f>
        <v>4.75E-4</v>
      </c>
      <c r="I157" s="226">
        <f>(SUM('1.  LRAMVA Summary'!D$54:D$80)+SUM('1.  LRAMVA Summary'!D$81:D$82)*(MONTH($E157)-1)/12)*$H157</f>
        <v>4.1054583381659651</v>
      </c>
      <c r="J157" s="226">
        <f>(SUM('1.  LRAMVA Summary'!E$54:E$80)+SUM('1.  LRAMVA Summary'!E$81:E$82)*(MONTH($E157)-1)/12)*$H157</f>
        <v>-7.2290584730271377</v>
      </c>
      <c r="K157" s="226">
        <f>(SUM('1.  LRAMVA Summary'!F$54:F$80)+SUM('1.  LRAMVA Summary'!F$81:F$82)*(MONTH($E157)-1)/12)*$H157</f>
        <v>27.54968817987648</v>
      </c>
      <c r="L157" s="226">
        <f>(SUM('1.  LRAMVA Summary'!G$54:G$80)+SUM('1.  LRAMVA Summary'!G$81:G$82)*(MONTH($E157)-1)/12)*$H157</f>
        <v>0.13588529277524158</v>
      </c>
      <c r="M157" s="226" t="e">
        <f>(SUM('1.  LRAMVA Summary'!H$54:H$80)+SUM('1.  LRAMVA Summary'!H$81:H$82)*(MONTH($E157)-1)/12)*$H157</f>
        <v>#REF!</v>
      </c>
      <c r="N157" s="226" t="e">
        <f>(SUM('1.  LRAMVA Summary'!I$54:I$80)+SUM('1.  LRAMVA Summary'!I$81:I$82)*(MONTH($E157)-1)/12)*$H157</f>
        <v>#REF!</v>
      </c>
      <c r="O157" s="226" t="e">
        <f>(SUM('1.  LRAMVA Summary'!J$54:J$80)+SUM('1.  LRAMVA Summary'!J$81:J$82)*(MONTH($E157)-1)/12)*$H157</f>
        <v>#REF!</v>
      </c>
      <c r="P157" s="226" t="e">
        <f>(SUM('1.  LRAMVA Summary'!K$54:K$80)+SUM('1.  LRAMVA Summary'!K$81:K$82)*(MONTH($E157)-1)/12)*$H157</f>
        <v>#REF!</v>
      </c>
      <c r="Q157" s="226" t="e">
        <f>(SUM('1.  LRAMVA Summary'!L$54:L$80)+SUM('1.  LRAMVA Summary'!L$81:L$82)*(MONTH($E157)-1)/12)*$H157</f>
        <v>#REF!</v>
      </c>
      <c r="R157" s="227" t="e">
        <f t="shared" si="87"/>
        <v>#REF!</v>
      </c>
    </row>
    <row r="158" spans="2:18" s="9" customFormat="1">
      <c r="B158" s="66"/>
      <c r="E158" s="210">
        <v>44075</v>
      </c>
      <c r="F158" s="210" t="s">
        <v>185</v>
      </c>
      <c r="G158" s="211" t="s">
        <v>67</v>
      </c>
      <c r="H158" s="236">
        <f t="shared" si="90"/>
        <v>4.75E-4</v>
      </c>
      <c r="I158" s="226">
        <f>(SUM('1.  LRAMVA Summary'!D$54:D$80)+SUM('1.  LRAMVA Summary'!D$81:D$82)*(MONTH($E158)-1)/12)*$H158</f>
        <v>4.1054583381659651</v>
      </c>
      <c r="J158" s="226">
        <f>(SUM('1.  LRAMVA Summary'!E$54:E$80)+SUM('1.  LRAMVA Summary'!E$81:E$82)*(MONTH($E158)-1)/12)*$H158</f>
        <v>-7.2290584730271377</v>
      </c>
      <c r="K158" s="226">
        <f>(SUM('1.  LRAMVA Summary'!F$54:F$80)+SUM('1.  LRAMVA Summary'!F$81:F$82)*(MONTH($E158)-1)/12)*$H158</f>
        <v>27.54968817987648</v>
      </c>
      <c r="L158" s="226">
        <f>(SUM('1.  LRAMVA Summary'!G$54:G$80)+SUM('1.  LRAMVA Summary'!G$81:G$82)*(MONTH($E158)-1)/12)*$H158</f>
        <v>0.13588529277524158</v>
      </c>
      <c r="M158" s="226" t="e">
        <f>(SUM('1.  LRAMVA Summary'!H$54:H$80)+SUM('1.  LRAMVA Summary'!H$81:H$82)*(MONTH($E158)-1)/12)*$H158</f>
        <v>#REF!</v>
      </c>
      <c r="N158" s="226" t="e">
        <f>(SUM('1.  LRAMVA Summary'!I$54:I$80)+SUM('1.  LRAMVA Summary'!I$81:I$82)*(MONTH($E158)-1)/12)*$H158</f>
        <v>#REF!</v>
      </c>
      <c r="O158" s="226" t="e">
        <f>(SUM('1.  LRAMVA Summary'!J$54:J$80)+SUM('1.  LRAMVA Summary'!J$81:J$82)*(MONTH($E158)-1)/12)*$H158</f>
        <v>#REF!</v>
      </c>
      <c r="P158" s="226" t="e">
        <f>(SUM('1.  LRAMVA Summary'!K$54:K$80)+SUM('1.  LRAMVA Summary'!K$81:K$82)*(MONTH($E158)-1)/12)*$H158</f>
        <v>#REF!</v>
      </c>
      <c r="Q158" s="226" t="e">
        <f>(SUM('1.  LRAMVA Summary'!L$54:L$80)+SUM('1.  LRAMVA Summary'!L$81:L$82)*(MONTH($E158)-1)/12)*$H158</f>
        <v>#REF!</v>
      </c>
      <c r="R158" s="227" t="e">
        <f t="shared" si="87"/>
        <v>#REF!</v>
      </c>
    </row>
    <row r="159" spans="2:18" s="9" customFormat="1">
      <c r="B159" s="66"/>
      <c r="E159" s="210">
        <v>44105</v>
      </c>
      <c r="F159" s="210" t="s">
        <v>185</v>
      </c>
      <c r="G159" s="211" t="s">
        <v>68</v>
      </c>
      <c r="H159" s="236">
        <f>$C$54/12</f>
        <v>4.75E-4</v>
      </c>
      <c r="I159" s="226">
        <f>(SUM('1.  LRAMVA Summary'!D$54:D$80)+SUM('1.  LRAMVA Summary'!D$81:D$82)*(MONTH($E159)-1)/12)*$H159</f>
        <v>4.1054583381659651</v>
      </c>
      <c r="J159" s="226">
        <f>(SUM('1.  LRAMVA Summary'!E$54:E$80)+SUM('1.  LRAMVA Summary'!E$81:E$82)*(MONTH($E159)-1)/12)*$H159</f>
        <v>-7.2290584730271377</v>
      </c>
      <c r="K159" s="226">
        <f>(SUM('1.  LRAMVA Summary'!F$54:F$80)+SUM('1.  LRAMVA Summary'!F$81:F$82)*(MONTH($E159)-1)/12)*$H159</f>
        <v>27.54968817987648</v>
      </c>
      <c r="L159" s="226">
        <f>(SUM('1.  LRAMVA Summary'!G$54:G$80)+SUM('1.  LRAMVA Summary'!G$81:G$82)*(MONTH($E159)-1)/12)*$H159</f>
        <v>0.13588529277524158</v>
      </c>
      <c r="M159" s="226" t="e">
        <f>(SUM('1.  LRAMVA Summary'!H$54:H$80)+SUM('1.  LRAMVA Summary'!H$81:H$82)*(MONTH($E159)-1)/12)*$H159</f>
        <v>#REF!</v>
      </c>
      <c r="N159" s="226" t="e">
        <f>(SUM('1.  LRAMVA Summary'!I$54:I$80)+SUM('1.  LRAMVA Summary'!I$81:I$82)*(MONTH($E159)-1)/12)*$H159</f>
        <v>#REF!</v>
      </c>
      <c r="O159" s="226" t="e">
        <f>(SUM('1.  LRAMVA Summary'!J$54:J$80)+SUM('1.  LRAMVA Summary'!J$81:J$82)*(MONTH($E159)-1)/12)*$H159</f>
        <v>#REF!</v>
      </c>
      <c r="P159" s="226" t="e">
        <f>(SUM('1.  LRAMVA Summary'!K$54:K$80)+SUM('1.  LRAMVA Summary'!K$81:K$82)*(MONTH($E159)-1)/12)*$H159</f>
        <v>#REF!</v>
      </c>
      <c r="Q159" s="226" t="e">
        <f>(SUM('1.  LRAMVA Summary'!L$54:L$80)+SUM('1.  LRAMVA Summary'!L$81:L$82)*(MONTH($E159)-1)/12)*$H159</f>
        <v>#REF!</v>
      </c>
      <c r="R159" s="227" t="e">
        <f t="shared" si="87"/>
        <v>#REF!</v>
      </c>
    </row>
    <row r="160" spans="2:18" s="9" customFormat="1">
      <c r="B160" s="66"/>
      <c r="E160" s="210">
        <v>44136</v>
      </c>
      <c r="F160" s="210" t="s">
        <v>185</v>
      </c>
      <c r="G160" s="211" t="s">
        <v>68</v>
      </c>
      <c r="H160" s="236">
        <f t="shared" ref="H160:H161" si="91">$C$54/12</f>
        <v>4.75E-4</v>
      </c>
      <c r="I160" s="226">
        <f>(SUM('1.  LRAMVA Summary'!D$54:D$80)+SUM('1.  LRAMVA Summary'!D$81:D$82)*(MONTH($E160)-1)/12)*$H160</f>
        <v>4.1054583381659651</v>
      </c>
      <c r="J160" s="226">
        <f>(SUM('1.  LRAMVA Summary'!E$54:E$80)+SUM('1.  LRAMVA Summary'!E$81:E$82)*(MONTH($E160)-1)/12)*$H160</f>
        <v>-7.2290584730271377</v>
      </c>
      <c r="K160" s="226">
        <f>(SUM('1.  LRAMVA Summary'!F$54:F$80)+SUM('1.  LRAMVA Summary'!F$81:F$82)*(MONTH($E160)-1)/12)*$H160</f>
        <v>27.54968817987648</v>
      </c>
      <c r="L160" s="226">
        <f>(SUM('1.  LRAMVA Summary'!G$54:G$80)+SUM('1.  LRAMVA Summary'!G$81:G$82)*(MONTH($E160)-1)/12)*$H160</f>
        <v>0.13588529277524158</v>
      </c>
      <c r="M160" s="226" t="e">
        <f>(SUM('1.  LRAMVA Summary'!H$54:H$80)+SUM('1.  LRAMVA Summary'!H$81:H$82)*(MONTH($E160)-1)/12)*$H160</f>
        <v>#REF!</v>
      </c>
      <c r="N160" s="226" t="e">
        <f>(SUM('1.  LRAMVA Summary'!I$54:I$80)+SUM('1.  LRAMVA Summary'!I$81:I$82)*(MONTH($E160)-1)/12)*$H160</f>
        <v>#REF!</v>
      </c>
      <c r="O160" s="226" t="e">
        <f>(SUM('1.  LRAMVA Summary'!J$54:J$80)+SUM('1.  LRAMVA Summary'!J$81:J$82)*(MONTH($E160)-1)/12)*$H160</f>
        <v>#REF!</v>
      </c>
      <c r="P160" s="226" t="e">
        <f>(SUM('1.  LRAMVA Summary'!K$54:K$80)+SUM('1.  LRAMVA Summary'!K$81:K$82)*(MONTH($E160)-1)/12)*$H160</f>
        <v>#REF!</v>
      </c>
      <c r="Q160" s="226" t="e">
        <f>(SUM('1.  LRAMVA Summary'!L$54:L$80)+SUM('1.  LRAMVA Summary'!L$81:L$82)*(MONTH($E160)-1)/12)*$H160</f>
        <v>#REF!</v>
      </c>
      <c r="R160" s="227" t="e">
        <f t="shared" si="87"/>
        <v>#REF!</v>
      </c>
    </row>
    <row r="161" spans="2:18" s="9" customFormat="1">
      <c r="B161" s="66"/>
      <c r="E161" s="210">
        <v>44166</v>
      </c>
      <c r="F161" s="210" t="s">
        <v>185</v>
      </c>
      <c r="G161" s="211" t="s">
        <v>68</v>
      </c>
      <c r="H161" s="236">
        <f t="shared" si="91"/>
        <v>4.75E-4</v>
      </c>
      <c r="I161" s="226">
        <f>(SUM('1.  LRAMVA Summary'!D$54:D$80)+SUM('1.  LRAMVA Summary'!D$81:D$82)*(MONTH($E161)-1)/12)*$H161</f>
        <v>4.1054583381659651</v>
      </c>
      <c r="J161" s="226">
        <f>(SUM('1.  LRAMVA Summary'!E$54:E$80)+SUM('1.  LRAMVA Summary'!E$81:E$82)*(MONTH($E161)-1)/12)*$H161</f>
        <v>-7.2290584730271377</v>
      </c>
      <c r="K161" s="226">
        <f>(SUM('1.  LRAMVA Summary'!F$54:F$80)+SUM('1.  LRAMVA Summary'!F$81:F$82)*(MONTH($E161)-1)/12)*$H161</f>
        <v>27.54968817987648</v>
      </c>
      <c r="L161" s="226">
        <f>(SUM('1.  LRAMVA Summary'!G$54:G$80)+SUM('1.  LRAMVA Summary'!G$81:G$82)*(MONTH($E161)-1)/12)*$H161</f>
        <v>0.13588529277524158</v>
      </c>
      <c r="M161" s="226" t="e">
        <f>(SUM('1.  LRAMVA Summary'!H$54:H$80)+SUM('1.  LRAMVA Summary'!H$81:H$82)*(MONTH($E161)-1)/12)*$H161</f>
        <v>#REF!</v>
      </c>
      <c r="N161" s="226" t="e">
        <f>(SUM('1.  LRAMVA Summary'!I$54:I$80)+SUM('1.  LRAMVA Summary'!I$81:I$82)*(MONTH($E161)-1)/12)*$H161</f>
        <v>#REF!</v>
      </c>
      <c r="O161" s="226" t="e">
        <f>(SUM('1.  LRAMVA Summary'!J$54:J$80)+SUM('1.  LRAMVA Summary'!J$81:J$82)*(MONTH($E161)-1)/12)*$H161</f>
        <v>#REF!</v>
      </c>
      <c r="P161" s="226" t="e">
        <f>(SUM('1.  LRAMVA Summary'!K$54:K$80)+SUM('1.  LRAMVA Summary'!K$81:K$82)*(MONTH($E161)-1)/12)*$H161</f>
        <v>#REF!</v>
      </c>
      <c r="Q161" s="226" t="e">
        <f>(SUM('1.  LRAMVA Summary'!L$54:L$80)+SUM('1.  LRAMVA Summary'!L$81:L$82)*(MONTH($E161)-1)/12)*$H161</f>
        <v>#REF!</v>
      </c>
      <c r="R161" s="227" t="e">
        <f t="shared" si="87"/>
        <v>#REF!</v>
      </c>
    </row>
    <row r="162" spans="2:18" s="9" customFormat="1" ht="15" thickBot="1">
      <c r="B162" s="66"/>
      <c r="E162" s="212" t="s">
        <v>468</v>
      </c>
      <c r="F162" s="212"/>
      <c r="G162" s="213"/>
      <c r="H162" s="214"/>
      <c r="I162" s="215">
        <f>SUM(I149:I161)</f>
        <v>205.68706402135882</v>
      </c>
      <c r="J162" s="215">
        <f>SUM(J149:J161)</f>
        <v>-362.18217077802183</v>
      </c>
      <c r="K162" s="215">
        <f t="shared" ref="K162:O162" si="92">SUM(K149:K161)</f>
        <v>1380.2635442049518</v>
      </c>
      <c r="L162" s="215">
        <f t="shared" si="92"/>
        <v>6.8079723656648445</v>
      </c>
      <c r="M162" s="215" t="e">
        <f t="shared" si="92"/>
        <v>#REF!</v>
      </c>
      <c r="N162" s="215" t="e">
        <f t="shared" si="92"/>
        <v>#REF!</v>
      </c>
      <c r="O162" s="215" t="e">
        <f t="shared" si="92"/>
        <v>#REF!</v>
      </c>
      <c r="P162" s="215" t="e">
        <f t="shared" ref="P162:Q162" si="93">SUM(P149:P161)</f>
        <v>#REF!</v>
      </c>
      <c r="Q162" s="215" t="e">
        <f t="shared" si="93"/>
        <v>#REF!</v>
      </c>
      <c r="R162" s="215" t="e">
        <f>SUM(R149:R161)</f>
        <v>#REF!</v>
      </c>
    </row>
    <row r="163" spans="2:18" s="9" customFormat="1" ht="15" thickTop="1">
      <c r="B163" s="66"/>
      <c r="E163" s="216" t="s">
        <v>66</v>
      </c>
      <c r="F163" s="216"/>
      <c r="G163" s="217"/>
      <c r="H163" s="218"/>
      <c r="I163" s="219"/>
      <c r="J163" s="219"/>
      <c r="K163" s="219"/>
      <c r="L163" s="219"/>
      <c r="M163" s="219"/>
      <c r="N163" s="219"/>
      <c r="O163" s="219"/>
      <c r="P163" s="219"/>
      <c r="Q163" s="219"/>
      <c r="R163" s="220"/>
    </row>
    <row r="164" spans="2:18" s="9" customFormat="1">
      <c r="B164" s="66"/>
      <c r="E164" s="221" t="s">
        <v>719</v>
      </c>
      <c r="F164" s="221"/>
      <c r="G164" s="222"/>
      <c r="H164" s="223"/>
      <c r="I164" s="224">
        <f>I162+I163</f>
        <v>205.68706402135882</v>
      </c>
      <c r="J164" s="224">
        <f t="shared" ref="J164:Q164" si="94">J162+J163</f>
        <v>-362.18217077802183</v>
      </c>
      <c r="K164" s="224">
        <f t="shared" si="94"/>
        <v>1380.2635442049518</v>
      </c>
      <c r="L164" s="224">
        <f t="shared" si="94"/>
        <v>6.8079723656648445</v>
      </c>
      <c r="M164" s="224" t="e">
        <f t="shared" si="94"/>
        <v>#REF!</v>
      </c>
      <c r="N164" s="224" t="e">
        <f t="shared" si="94"/>
        <v>#REF!</v>
      </c>
      <c r="O164" s="224" t="e">
        <f t="shared" si="94"/>
        <v>#REF!</v>
      </c>
      <c r="P164" s="224" t="e">
        <f t="shared" si="94"/>
        <v>#REF!</v>
      </c>
      <c r="Q164" s="224" t="e">
        <f t="shared" si="94"/>
        <v>#REF!</v>
      </c>
      <c r="R164" s="224" t="e">
        <f>R162+R163</f>
        <v>#REF!</v>
      </c>
    </row>
    <row r="165" spans="2:18">
      <c r="E165" s="210">
        <v>44197</v>
      </c>
      <c r="F165" s="210" t="s">
        <v>725</v>
      </c>
      <c r="G165" s="211" t="s">
        <v>64</v>
      </c>
      <c r="H165" s="236"/>
      <c r="I165" s="226">
        <f>(SUM('1.  LRAMVA Summary'!D$54:D$80)+SUM('1.  LRAMVA Summary'!D$81:D$82)*(MONTH($E165)-1)/12)*$H165</f>
        <v>0</v>
      </c>
      <c r="J165" s="226">
        <f>(SUM('1.  LRAMVA Summary'!E$54:E$80)+SUM('1.  LRAMVA Summary'!E$81:E$82)*(MONTH($E165)-1)/12)*$H165</f>
        <v>0</v>
      </c>
      <c r="K165" s="226">
        <f>(SUM('1.  LRAMVA Summary'!F$54:F$80)+SUM('1.  LRAMVA Summary'!F$81:F$82)*(MONTH($E165)-1)/12)*$H165</f>
        <v>0</v>
      </c>
      <c r="L165" s="226">
        <f>(SUM('1.  LRAMVA Summary'!G$54:G$80)+SUM('1.  LRAMVA Summary'!G$81:G$82)*(MONTH($E165)-1)/12)*$H165</f>
        <v>0</v>
      </c>
      <c r="M165" s="226" t="e">
        <f>(SUM('1.  LRAMVA Summary'!H$54:H$80)+SUM('1.  LRAMVA Summary'!H$81:H$82)*(MONTH($E165)-1)/12)*$H165</f>
        <v>#REF!</v>
      </c>
      <c r="N165" s="226" t="e">
        <f>(SUM('1.  LRAMVA Summary'!I$54:I$80)+SUM('1.  LRAMVA Summary'!I$81:I$82)*(MONTH($E165)-1)/12)*$H165</f>
        <v>#REF!</v>
      </c>
      <c r="O165" s="226" t="e">
        <f>(SUM('1.  LRAMVA Summary'!J$54:J$80)+SUM('1.  LRAMVA Summary'!J$81:J$82)*(MONTH($E165)-1)/12)*$H165</f>
        <v>#REF!</v>
      </c>
      <c r="P165" s="226" t="e">
        <f>(SUM('1.  LRAMVA Summary'!K$54:K$80)+SUM('1.  LRAMVA Summary'!K$81:K$82)*(MONTH($E165)-1)/12)*$H165</f>
        <v>#REF!</v>
      </c>
      <c r="Q165" s="226" t="e">
        <f>(SUM('1.  LRAMVA Summary'!L$54:L$80)+SUM('1.  LRAMVA Summary'!L$81:L$82)*(MONTH($E165)-1)/12)*$H165</f>
        <v>#REF!</v>
      </c>
      <c r="R165" s="227" t="e">
        <f t="shared" ref="R165:R176" si="95">SUM(I165:Q165)</f>
        <v>#REF!</v>
      </c>
    </row>
    <row r="166" spans="2:18">
      <c r="E166" s="210">
        <v>44228</v>
      </c>
      <c r="F166" s="210" t="s">
        <v>725</v>
      </c>
      <c r="G166" s="211" t="s">
        <v>64</v>
      </c>
      <c r="H166" s="236"/>
      <c r="I166" s="226">
        <f>(SUM('1.  LRAMVA Summary'!D$54:D$80)+SUM('1.  LRAMVA Summary'!D$81:D$82)*(MONTH($E166)-1)/12)*$H166</f>
        <v>0</v>
      </c>
      <c r="J166" s="226">
        <f>(SUM('1.  LRAMVA Summary'!E$54:E$80)+SUM('1.  LRAMVA Summary'!E$81:E$82)*(MONTH($E166)-1)/12)*$H166</f>
        <v>0</v>
      </c>
      <c r="K166" s="226">
        <f>(SUM('1.  LRAMVA Summary'!F$54:F$80)+SUM('1.  LRAMVA Summary'!F$81:F$82)*(MONTH($E166)-1)/12)*$H166</f>
        <v>0</v>
      </c>
      <c r="L166" s="226">
        <f>(SUM('1.  LRAMVA Summary'!G$54:G$80)+SUM('1.  LRAMVA Summary'!G$81:G$82)*(MONTH($E166)-1)/12)*$H166</f>
        <v>0</v>
      </c>
      <c r="M166" s="226" t="e">
        <f>(SUM('1.  LRAMVA Summary'!H$54:H$80)+SUM('1.  LRAMVA Summary'!H$81:H$82)*(MONTH($E166)-1)/12)*$H166</f>
        <v>#REF!</v>
      </c>
      <c r="N166" s="226" t="e">
        <f>(SUM('1.  LRAMVA Summary'!I$54:I$80)+SUM('1.  LRAMVA Summary'!I$81:I$82)*(MONTH($E166)-1)/12)*$H166</f>
        <v>#REF!</v>
      </c>
      <c r="O166" s="226" t="e">
        <f>(SUM('1.  LRAMVA Summary'!J$54:J$80)+SUM('1.  LRAMVA Summary'!J$81:J$82)*(MONTH($E166)-1)/12)*$H166</f>
        <v>#REF!</v>
      </c>
      <c r="P166" s="226" t="e">
        <f>(SUM('1.  LRAMVA Summary'!K$54:K$80)+SUM('1.  LRAMVA Summary'!K$81:K$82)*(MONTH($E166)-1)/12)*$H166</f>
        <v>#REF!</v>
      </c>
      <c r="Q166" s="226" t="e">
        <f>(SUM('1.  LRAMVA Summary'!L$54:L$80)+SUM('1.  LRAMVA Summary'!L$81:L$82)*(MONTH($E166)-1)/12)*$H166</f>
        <v>#REF!</v>
      </c>
      <c r="R166" s="227" t="e">
        <f t="shared" si="95"/>
        <v>#REF!</v>
      </c>
    </row>
    <row r="167" spans="2:18">
      <c r="E167" s="210">
        <v>44256</v>
      </c>
      <c r="F167" s="210" t="s">
        <v>725</v>
      </c>
      <c r="G167" s="211" t="s">
        <v>64</v>
      </c>
      <c r="H167" s="236"/>
      <c r="I167" s="226">
        <f>(SUM('1.  LRAMVA Summary'!D$54:D$80)+SUM('1.  LRAMVA Summary'!D$81:D$82)*(MONTH($E167)-1)/12)*$H167</f>
        <v>0</v>
      </c>
      <c r="J167" s="226">
        <f>(SUM('1.  LRAMVA Summary'!E$54:E$80)+SUM('1.  LRAMVA Summary'!E$81:E$82)*(MONTH($E167)-1)/12)*$H167</f>
        <v>0</v>
      </c>
      <c r="K167" s="226">
        <f>(SUM('1.  LRAMVA Summary'!F$54:F$80)+SUM('1.  LRAMVA Summary'!F$81:F$82)*(MONTH($E167)-1)/12)*$H167</f>
        <v>0</v>
      </c>
      <c r="L167" s="226">
        <f>(SUM('1.  LRAMVA Summary'!G$54:G$80)+SUM('1.  LRAMVA Summary'!G$81:G$82)*(MONTH($E167)-1)/12)*$H167</f>
        <v>0</v>
      </c>
      <c r="M167" s="226" t="e">
        <f>(SUM('1.  LRAMVA Summary'!H$54:H$80)+SUM('1.  LRAMVA Summary'!H$81:H$82)*(MONTH($E167)-1)/12)*$H167</f>
        <v>#REF!</v>
      </c>
      <c r="N167" s="226" t="e">
        <f>(SUM('1.  LRAMVA Summary'!I$54:I$80)+SUM('1.  LRAMVA Summary'!I$81:I$82)*(MONTH($E167)-1)/12)*$H167</f>
        <v>#REF!</v>
      </c>
      <c r="O167" s="226" t="e">
        <f>(SUM('1.  LRAMVA Summary'!J$54:J$80)+SUM('1.  LRAMVA Summary'!J$81:J$82)*(MONTH($E167)-1)/12)*$H167</f>
        <v>#REF!</v>
      </c>
      <c r="P167" s="226" t="e">
        <f>(SUM('1.  LRAMVA Summary'!K$54:K$80)+SUM('1.  LRAMVA Summary'!K$81:K$82)*(MONTH($E167)-1)/12)*$H167</f>
        <v>#REF!</v>
      </c>
      <c r="Q167" s="226" t="e">
        <f>(SUM('1.  LRAMVA Summary'!L$54:L$80)+SUM('1.  LRAMVA Summary'!L$81:L$82)*(MONTH($E167)-1)/12)*$H167</f>
        <v>#REF!</v>
      </c>
      <c r="R167" s="227" t="e">
        <f t="shared" si="95"/>
        <v>#REF!</v>
      </c>
    </row>
    <row r="168" spans="2:18">
      <c r="E168" s="210">
        <v>44287</v>
      </c>
      <c r="F168" s="210" t="s">
        <v>725</v>
      </c>
      <c r="G168" s="211" t="s">
        <v>65</v>
      </c>
      <c r="H168" s="236"/>
      <c r="I168" s="226">
        <f>(SUM('1.  LRAMVA Summary'!D$54:D$80)+SUM('1.  LRAMVA Summary'!D$81:D$82)*(MONTH($E168)-1)/12)*$H168</f>
        <v>0</v>
      </c>
      <c r="J168" s="226">
        <f>(SUM('1.  LRAMVA Summary'!E$54:E$80)+SUM('1.  LRAMVA Summary'!E$81:E$82)*(MONTH($E168)-1)/12)*$H168</f>
        <v>0</v>
      </c>
      <c r="K168" s="226">
        <f>(SUM('1.  LRAMVA Summary'!F$54:F$80)+SUM('1.  LRAMVA Summary'!F$81:F$82)*(MONTH($E168)-1)/12)*$H168</f>
        <v>0</v>
      </c>
      <c r="L168" s="226">
        <f>(SUM('1.  LRAMVA Summary'!G$54:G$80)+SUM('1.  LRAMVA Summary'!G$81:G$82)*(MONTH($E168)-1)/12)*$H168</f>
        <v>0</v>
      </c>
      <c r="M168" s="226" t="e">
        <f>(SUM('1.  LRAMVA Summary'!H$54:H$80)+SUM('1.  LRAMVA Summary'!H$81:H$82)*(MONTH($E168)-1)/12)*$H168</f>
        <v>#REF!</v>
      </c>
      <c r="N168" s="226" t="e">
        <f>(SUM('1.  LRAMVA Summary'!I$54:I$80)+SUM('1.  LRAMVA Summary'!I$81:I$82)*(MONTH($E168)-1)/12)*$H168</f>
        <v>#REF!</v>
      </c>
      <c r="O168" s="226" t="e">
        <f>(SUM('1.  LRAMVA Summary'!J$54:J$80)+SUM('1.  LRAMVA Summary'!J$81:J$82)*(MONTH($E168)-1)/12)*$H168</f>
        <v>#REF!</v>
      </c>
      <c r="P168" s="226" t="e">
        <f>(SUM('1.  LRAMVA Summary'!K$54:K$80)+SUM('1.  LRAMVA Summary'!K$81:K$82)*(MONTH($E168)-1)/12)*$H168</f>
        <v>#REF!</v>
      </c>
      <c r="Q168" s="226" t="e">
        <f>(SUM('1.  LRAMVA Summary'!L$54:L$80)+SUM('1.  LRAMVA Summary'!L$81:L$82)*(MONTH($E168)-1)/12)*$H168</f>
        <v>#REF!</v>
      </c>
      <c r="R168" s="227" t="e">
        <f t="shared" si="95"/>
        <v>#REF!</v>
      </c>
    </row>
    <row r="169" spans="2:18">
      <c r="E169" s="210">
        <v>44317</v>
      </c>
      <c r="F169" s="210" t="s">
        <v>725</v>
      </c>
      <c r="G169" s="211" t="s">
        <v>65</v>
      </c>
      <c r="H169" s="236"/>
      <c r="I169" s="226">
        <f>(SUM('1.  LRAMVA Summary'!D$54:D$80)+SUM('1.  LRAMVA Summary'!D$81:D$82)*(MONTH($E169)-1)/12)*$H169</f>
        <v>0</v>
      </c>
      <c r="J169" s="226">
        <f>(SUM('1.  LRAMVA Summary'!E$54:E$80)+SUM('1.  LRAMVA Summary'!E$81:E$82)*(MONTH($E169)-1)/12)*$H169</f>
        <v>0</v>
      </c>
      <c r="K169" s="226">
        <f>(SUM('1.  LRAMVA Summary'!F$54:F$80)+SUM('1.  LRAMVA Summary'!F$81:F$82)*(MONTH($E169)-1)/12)*$H169</f>
        <v>0</v>
      </c>
      <c r="L169" s="226">
        <f>(SUM('1.  LRAMVA Summary'!G$54:G$80)+SUM('1.  LRAMVA Summary'!G$81:G$82)*(MONTH($E169)-1)/12)*$H169</f>
        <v>0</v>
      </c>
      <c r="M169" s="226" t="e">
        <f>(SUM('1.  LRAMVA Summary'!H$54:H$80)+SUM('1.  LRAMVA Summary'!H$81:H$82)*(MONTH($E169)-1)/12)*$H169</f>
        <v>#REF!</v>
      </c>
      <c r="N169" s="226" t="e">
        <f>(SUM('1.  LRAMVA Summary'!I$54:I$80)+SUM('1.  LRAMVA Summary'!I$81:I$82)*(MONTH($E169)-1)/12)*$H169</f>
        <v>#REF!</v>
      </c>
      <c r="O169" s="226" t="e">
        <f>(SUM('1.  LRAMVA Summary'!J$54:J$80)+SUM('1.  LRAMVA Summary'!J$81:J$82)*(MONTH($E169)-1)/12)*$H169</f>
        <v>#REF!</v>
      </c>
      <c r="P169" s="226" t="e">
        <f>(SUM('1.  LRAMVA Summary'!K$54:K$80)+SUM('1.  LRAMVA Summary'!K$81:K$82)*(MONTH($E169)-1)/12)*$H169</f>
        <v>#REF!</v>
      </c>
      <c r="Q169" s="226" t="e">
        <f>(SUM('1.  LRAMVA Summary'!L$54:L$80)+SUM('1.  LRAMVA Summary'!L$81:L$82)*(MONTH($E169)-1)/12)*$H169</f>
        <v>#REF!</v>
      </c>
      <c r="R169" s="227" t="e">
        <f t="shared" si="95"/>
        <v>#REF!</v>
      </c>
    </row>
    <row r="170" spans="2:18">
      <c r="E170" s="210">
        <v>44348</v>
      </c>
      <c r="F170" s="210" t="s">
        <v>725</v>
      </c>
      <c r="G170" s="211" t="s">
        <v>65</v>
      </c>
      <c r="H170" s="236"/>
      <c r="I170" s="226">
        <f>(SUM('1.  LRAMVA Summary'!D$54:D$80)+SUM('1.  LRAMVA Summary'!D$81:D$82)*(MONTH($E170)-1)/12)*$H170</f>
        <v>0</v>
      </c>
      <c r="J170" s="226">
        <f>(SUM('1.  LRAMVA Summary'!E$54:E$80)+SUM('1.  LRAMVA Summary'!E$81:E$82)*(MONTH($E170)-1)/12)*$H170</f>
        <v>0</v>
      </c>
      <c r="K170" s="226">
        <f>(SUM('1.  LRAMVA Summary'!F$54:F$80)+SUM('1.  LRAMVA Summary'!F$81:F$82)*(MONTH($E170)-1)/12)*$H170</f>
        <v>0</v>
      </c>
      <c r="L170" s="226">
        <f>(SUM('1.  LRAMVA Summary'!G$54:G$80)+SUM('1.  LRAMVA Summary'!G$81:G$82)*(MONTH($E170)-1)/12)*$H170</f>
        <v>0</v>
      </c>
      <c r="M170" s="226" t="e">
        <f>(SUM('1.  LRAMVA Summary'!H$54:H$80)+SUM('1.  LRAMVA Summary'!H$81:H$82)*(MONTH($E170)-1)/12)*$H170</f>
        <v>#REF!</v>
      </c>
      <c r="N170" s="226" t="e">
        <f>(SUM('1.  LRAMVA Summary'!I$54:I$80)+SUM('1.  LRAMVA Summary'!I$81:I$82)*(MONTH($E170)-1)/12)*$H170</f>
        <v>#REF!</v>
      </c>
      <c r="O170" s="226" t="e">
        <f>(SUM('1.  LRAMVA Summary'!J$54:J$80)+SUM('1.  LRAMVA Summary'!J$81:J$82)*(MONTH($E170)-1)/12)*$H170</f>
        <v>#REF!</v>
      </c>
      <c r="P170" s="226" t="e">
        <f>(SUM('1.  LRAMVA Summary'!K$54:K$80)+SUM('1.  LRAMVA Summary'!K$81:K$82)*(MONTH($E170)-1)/12)*$H170</f>
        <v>#REF!</v>
      </c>
      <c r="Q170" s="226" t="e">
        <f>(SUM('1.  LRAMVA Summary'!L$54:L$80)+SUM('1.  LRAMVA Summary'!L$81:L$82)*(MONTH($E170)-1)/12)*$H170</f>
        <v>#REF!</v>
      </c>
      <c r="R170" s="227" t="e">
        <f t="shared" si="95"/>
        <v>#REF!</v>
      </c>
    </row>
    <row r="171" spans="2:18">
      <c r="E171" s="210">
        <v>44378</v>
      </c>
      <c r="F171" s="210" t="s">
        <v>725</v>
      </c>
      <c r="G171" s="211" t="s">
        <v>67</v>
      </c>
      <c r="H171" s="236"/>
      <c r="I171" s="226">
        <f>(SUM('1.  LRAMVA Summary'!D$54:D$80)+SUM('1.  LRAMVA Summary'!D$81:D$82)*(MONTH($E171)-1)/12)*$H171</f>
        <v>0</v>
      </c>
      <c r="J171" s="226">
        <f>(SUM('1.  LRAMVA Summary'!E$54:E$80)+SUM('1.  LRAMVA Summary'!E$81:E$82)*(MONTH($E171)-1)/12)*$H171</f>
        <v>0</v>
      </c>
      <c r="K171" s="226">
        <f>(SUM('1.  LRAMVA Summary'!F$54:F$80)+SUM('1.  LRAMVA Summary'!F$81:F$82)*(MONTH($E171)-1)/12)*$H171</f>
        <v>0</v>
      </c>
      <c r="L171" s="226">
        <f>(SUM('1.  LRAMVA Summary'!G$54:G$80)+SUM('1.  LRAMVA Summary'!G$81:G$82)*(MONTH($E171)-1)/12)*$H171</f>
        <v>0</v>
      </c>
      <c r="M171" s="226" t="e">
        <f>(SUM('1.  LRAMVA Summary'!H$54:H$80)+SUM('1.  LRAMVA Summary'!H$81:H$82)*(MONTH($E171)-1)/12)*$H171</f>
        <v>#REF!</v>
      </c>
      <c r="N171" s="226" t="e">
        <f>(SUM('1.  LRAMVA Summary'!I$54:I$80)+SUM('1.  LRAMVA Summary'!I$81:I$82)*(MONTH($E171)-1)/12)*$H171</f>
        <v>#REF!</v>
      </c>
      <c r="O171" s="226" t="e">
        <f>(SUM('1.  LRAMVA Summary'!J$54:J$80)+SUM('1.  LRAMVA Summary'!J$81:J$82)*(MONTH($E171)-1)/12)*$H171</f>
        <v>#REF!</v>
      </c>
      <c r="P171" s="226" t="e">
        <f>(SUM('1.  LRAMVA Summary'!K$54:K$80)+SUM('1.  LRAMVA Summary'!K$81:K$82)*(MONTH($E171)-1)/12)*$H171</f>
        <v>#REF!</v>
      </c>
      <c r="Q171" s="226" t="e">
        <f>(SUM('1.  LRAMVA Summary'!L$54:L$80)+SUM('1.  LRAMVA Summary'!L$81:L$82)*(MONTH($E171)-1)/12)*$H171</f>
        <v>#REF!</v>
      </c>
      <c r="R171" s="227" t="e">
        <f t="shared" si="95"/>
        <v>#REF!</v>
      </c>
    </row>
    <row r="172" spans="2:18">
      <c r="E172" s="210">
        <v>44409</v>
      </c>
      <c r="F172" s="210" t="s">
        <v>725</v>
      </c>
      <c r="G172" s="211" t="s">
        <v>67</v>
      </c>
      <c r="H172" s="236"/>
      <c r="I172" s="226">
        <f>(SUM('1.  LRAMVA Summary'!D$54:D$80)+SUM('1.  LRAMVA Summary'!D$81:D$82)*(MONTH($E172)-1)/12)*$H172</f>
        <v>0</v>
      </c>
      <c r="J172" s="226">
        <f>(SUM('1.  LRAMVA Summary'!E$54:E$80)+SUM('1.  LRAMVA Summary'!E$81:E$82)*(MONTH($E172)-1)/12)*$H172</f>
        <v>0</v>
      </c>
      <c r="K172" s="226">
        <f>(SUM('1.  LRAMVA Summary'!F$54:F$80)+SUM('1.  LRAMVA Summary'!F$81:F$82)*(MONTH($E172)-1)/12)*$H172</f>
        <v>0</v>
      </c>
      <c r="L172" s="226">
        <f>(SUM('1.  LRAMVA Summary'!G$54:G$80)+SUM('1.  LRAMVA Summary'!G$81:G$82)*(MONTH($E172)-1)/12)*$H172</f>
        <v>0</v>
      </c>
      <c r="M172" s="226" t="e">
        <f>(SUM('1.  LRAMVA Summary'!H$54:H$80)+SUM('1.  LRAMVA Summary'!H$81:H$82)*(MONTH($E172)-1)/12)*$H172</f>
        <v>#REF!</v>
      </c>
      <c r="N172" s="226" t="e">
        <f>(SUM('1.  LRAMVA Summary'!I$54:I$80)+SUM('1.  LRAMVA Summary'!I$81:I$82)*(MONTH($E172)-1)/12)*$H172</f>
        <v>#REF!</v>
      </c>
      <c r="O172" s="226" t="e">
        <f>(SUM('1.  LRAMVA Summary'!J$54:J$80)+SUM('1.  LRAMVA Summary'!J$81:J$82)*(MONTH($E172)-1)/12)*$H172</f>
        <v>#REF!</v>
      </c>
      <c r="P172" s="226" t="e">
        <f>(SUM('1.  LRAMVA Summary'!K$54:K$80)+SUM('1.  LRAMVA Summary'!K$81:K$82)*(MONTH($E172)-1)/12)*$H172</f>
        <v>#REF!</v>
      </c>
      <c r="Q172" s="226" t="e">
        <f>(SUM('1.  LRAMVA Summary'!L$54:L$80)+SUM('1.  LRAMVA Summary'!L$81:L$82)*(MONTH($E172)-1)/12)*$H172</f>
        <v>#REF!</v>
      </c>
      <c r="R172" s="227" t="e">
        <f t="shared" si="95"/>
        <v>#REF!</v>
      </c>
    </row>
    <row r="173" spans="2:18">
      <c r="E173" s="210">
        <v>44440</v>
      </c>
      <c r="F173" s="210" t="s">
        <v>725</v>
      </c>
      <c r="G173" s="211" t="s">
        <v>67</v>
      </c>
      <c r="H173" s="236"/>
      <c r="I173" s="226">
        <f>(SUM('1.  LRAMVA Summary'!D$54:D$80)+SUM('1.  LRAMVA Summary'!D$81:D$82)*(MONTH($E173)-1)/12)*$H173</f>
        <v>0</v>
      </c>
      <c r="J173" s="226">
        <f>(SUM('1.  LRAMVA Summary'!E$54:E$80)+SUM('1.  LRAMVA Summary'!E$81:E$82)*(MONTH($E173)-1)/12)*$H173</f>
        <v>0</v>
      </c>
      <c r="K173" s="226">
        <f>(SUM('1.  LRAMVA Summary'!F$54:F$80)+SUM('1.  LRAMVA Summary'!F$81:F$82)*(MONTH($E173)-1)/12)*$H173</f>
        <v>0</v>
      </c>
      <c r="L173" s="226">
        <f>(SUM('1.  LRAMVA Summary'!G$54:G$80)+SUM('1.  LRAMVA Summary'!G$81:G$82)*(MONTH($E173)-1)/12)*$H173</f>
        <v>0</v>
      </c>
      <c r="M173" s="226" t="e">
        <f>(SUM('1.  LRAMVA Summary'!H$54:H$80)+SUM('1.  LRAMVA Summary'!H$81:H$82)*(MONTH($E173)-1)/12)*$H173</f>
        <v>#REF!</v>
      </c>
      <c r="N173" s="226" t="e">
        <f>(SUM('1.  LRAMVA Summary'!I$54:I$80)+SUM('1.  LRAMVA Summary'!I$81:I$82)*(MONTH($E173)-1)/12)*$H173</f>
        <v>#REF!</v>
      </c>
      <c r="O173" s="226" t="e">
        <f>(SUM('1.  LRAMVA Summary'!J$54:J$80)+SUM('1.  LRAMVA Summary'!J$81:J$82)*(MONTH($E173)-1)/12)*$H173</f>
        <v>#REF!</v>
      </c>
      <c r="P173" s="226" t="e">
        <f>(SUM('1.  LRAMVA Summary'!K$54:K$80)+SUM('1.  LRAMVA Summary'!K$81:K$82)*(MONTH($E173)-1)/12)*$H173</f>
        <v>#REF!</v>
      </c>
      <c r="Q173" s="226" t="e">
        <f>(SUM('1.  LRAMVA Summary'!L$54:L$80)+SUM('1.  LRAMVA Summary'!L$81:L$82)*(MONTH($E173)-1)/12)*$H173</f>
        <v>#REF!</v>
      </c>
      <c r="R173" s="227" t="e">
        <f t="shared" si="95"/>
        <v>#REF!</v>
      </c>
    </row>
    <row r="174" spans="2:18">
      <c r="E174" s="210">
        <v>44470</v>
      </c>
      <c r="F174" s="210" t="s">
        <v>725</v>
      </c>
      <c r="G174" s="211" t="s">
        <v>68</v>
      </c>
      <c r="H174" s="236"/>
      <c r="I174" s="226">
        <f>(SUM('1.  LRAMVA Summary'!D$54:D$80)+SUM('1.  LRAMVA Summary'!D$81:D$82)*(MONTH($E174)-1)/12)*$H174</f>
        <v>0</v>
      </c>
      <c r="J174" s="226">
        <f>(SUM('1.  LRAMVA Summary'!E$54:E$80)+SUM('1.  LRAMVA Summary'!E$81:E$82)*(MONTH($E174)-1)/12)*$H174</f>
        <v>0</v>
      </c>
      <c r="K174" s="226">
        <f>(SUM('1.  LRAMVA Summary'!F$54:F$80)+SUM('1.  LRAMVA Summary'!F$81:F$82)*(MONTH($E174)-1)/12)*$H174</f>
        <v>0</v>
      </c>
      <c r="L174" s="226">
        <f>(SUM('1.  LRAMVA Summary'!G$54:G$80)+SUM('1.  LRAMVA Summary'!G$81:G$82)*(MONTH($E174)-1)/12)*$H174</f>
        <v>0</v>
      </c>
      <c r="M174" s="226" t="e">
        <f>(SUM('1.  LRAMVA Summary'!H$54:H$80)+SUM('1.  LRAMVA Summary'!H$81:H$82)*(MONTH($E174)-1)/12)*$H174</f>
        <v>#REF!</v>
      </c>
      <c r="N174" s="226" t="e">
        <f>(SUM('1.  LRAMVA Summary'!I$54:I$80)+SUM('1.  LRAMVA Summary'!I$81:I$82)*(MONTH($E174)-1)/12)*$H174</f>
        <v>#REF!</v>
      </c>
      <c r="O174" s="226" t="e">
        <f>(SUM('1.  LRAMVA Summary'!J$54:J$80)+SUM('1.  LRAMVA Summary'!J$81:J$82)*(MONTH($E174)-1)/12)*$H174</f>
        <v>#REF!</v>
      </c>
      <c r="P174" s="226" t="e">
        <f>(SUM('1.  LRAMVA Summary'!K$54:K$80)+SUM('1.  LRAMVA Summary'!K$81:K$82)*(MONTH($E174)-1)/12)*$H174</f>
        <v>#REF!</v>
      </c>
      <c r="Q174" s="226" t="e">
        <f>(SUM('1.  LRAMVA Summary'!L$54:L$80)+SUM('1.  LRAMVA Summary'!L$81:L$82)*(MONTH($E174)-1)/12)*$H174</f>
        <v>#REF!</v>
      </c>
      <c r="R174" s="227" t="e">
        <f t="shared" si="95"/>
        <v>#REF!</v>
      </c>
    </row>
    <row r="175" spans="2:18">
      <c r="E175" s="210">
        <v>44501</v>
      </c>
      <c r="F175" s="210" t="s">
        <v>725</v>
      </c>
      <c r="G175" s="211" t="s">
        <v>68</v>
      </c>
      <c r="H175" s="236"/>
      <c r="I175" s="226">
        <f>(SUM('1.  LRAMVA Summary'!D$54:D$80)+SUM('1.  LRAMVA Summary'!D$81:D$82)*(MONTH($E175)-1)/12)*$H175</f>
        <v>0</v>
      </c>
      <c r="J175" s="226">
        <f>(SUM('1.  LRAMVA Summary'!E$54:E$80)+SUM('1.  LRAMVA Summary'!E$81:E$82)*(MONTH($E175)-1)/12)*$H175</f>
        <v>0</v>
      </c>
      <c r="K175" s="226">
        <f>(SUM('1.  LRAMVA Summary'!F$54:F$80)+SUM('1.  LRAMVA Summary'!F$81:F$82)*(MONTH($E175)-1)/12)*$H175</f>
        <v>0</v>
      </c>
      <c r="L175" s="226">
        <f>(SUM('1.  LRAMVA Summary'!G$54:G$80)+SUM('1.  LRAMVA Summary'!G$81:G$82)*(MONTH($E175)-1)/12)*$H175</f>
        <v>0</v>
      </c>
      <c r="M175" s="226" t="e">
        <f>(SUM('1.  LRAMVA Summary'!H$54:H$80)+SUM('1.  LRAMVA Summary'!H$81:H$82)*(MONTH($E175)-1)/12)*$H175</f>
        <v>#REF!</v>
      </c>
      <c r="N175" s="226" t="e">
        <f>(SUM('1.  LRAMVA Summary'!I$54:I$80)+SUM('1.  LRAMVA Summary'!I$81:I$82)*(MONTH($E175)-1)/12)*$H175</f>
        <v>#REF!</v>
      </c>
      <c r="O175" s="226" t="e">
        <f>(SUM('1.  LRAMVA Summary'!J$54:J$80)+SUM('1.  LRAMVA Summary'!J$81:J$82)*(MONTH($E175)-1)/12)*$H175</f>
        <v>#REF!</v>
      </c>
      <c r="P175" s="226" t="e">
        <f>(SUM('1.  LRAMVA Summary'!K$54:K$80)+SUM('1.  LRAMVA Summary'!K$81:K$82)*(MONTH($E175)-1)/12)*$H175</f>
        <v>#REF!</v>
      </c>
      <c r="Q175" s="226" t="e">
        <f>(SUM('1.  LRAMVA Summary'!L$54:L$80)+SUM('1.  LRAMVA Summary'!L$81:L$82)*(MONTH($E175)-1)/12)*$H175</f>
        <v>#REF!</v>
      </c>
      <c r="R175" s="227" t="e">
        <f t="shared" si="95"/>
        <v>#REF!</v>
      </c>
    </row>
    <row r="176" spans="2:18">
      <c r="E176" s="210">
        <v>44531</v>
      </c>
      <c r="F176" s="210" t="s">
        <v>725</v>
      </c>
      <c r="G176" s="211" t="s">
        <v>68</v>
      </c>
      <c r="H176" s="236"/>
      <c r="I176" s="226">
        <f>(SUM('1.  LRAMVA Summary'!D$54:D$80)+SUM('1.  LRAMVA Summary'!D$81:D$82)*(MONTH($E176)-1)/12)*$H176</f>
        <v>0</v>
      </c>
      <c r="J176" s="226">
        <f>(SUM('1.  LRAMVA Summary'!E$54:E$80)+SUM('1.  LRAMVA Summary'!E$81:E$82)*(MONTH($E176)-1)/12)*$H176</f>
        <v>0</v>
      </c>
      <c r="K176" s="226">
        <f>(SUM('1.  LRAMVA Summary'!F$54:F$80)+SUM('1.  LRAMVA Summary'!F$81:F$82)*(MONTH($E176)-1)/12)*$H176</f>
        <v>0</v>
      </c>
      <c r="L176" s="226">
        <f>(SUM('1.  LRAMVA Summary'!G$54:G$80)+SUM('1.  LRAMVA Summary'!G$81:G$82)*(MONTH($E176)-1)/12)*$H176</f>
        <v>0</v>
      </c>
      <c r="M176" s="226" t="e">
        <f>(SUM('1.  LRAMVA Summary'!H$54:H$80)+SUM('1.  LRAMVA Summary'!H$81:H$82)*(MONTH($E176)-1)/12)*$H176</f>
        <v>#REF!</v>
      </c>
      <c r="N176" s="226" t="e">
        <f>(SUM('1.  LRAMVA Summary'!I$54:I$80)+SUM('1.  LRAMVA Summary'!I$81:I$82)*(MONTH($E176)-1)/12)*$H176</f>
        <v>#REF!</v>
      </c>
      <c r="O176" s="226" t="e">
        <f>(SUM('1.  LRAMVA Summary'!J$54:J$80)+SUM('1.  LRAMVA Summary'!J$81:J$82)*(MONTH($E176)-1)/12)*$H176</f>
        <v>#REF!</v>
      </c>
      <c r="P176" s="226" t="e">
        <f>(SUM('1.  LRAMVA Summary'!K$54:K$80)+SUM('1.  LRAMVA Summary'!K$81:K$82)*(MONTH($E176)-1)/12)*$H176</f>
        <v>#REF!</v>
      </c>
      <c r="Q176" s="226" t="e">
        <f>(SUM('1.  LRAMVA Summary'!L$54:L$80)+SUM('1.  LRAMVA Summary'!L$81:L$82)*(MONTH($E176)-1)/12)*$H176</f>
        <v>#REF!</v>
      </c>
      <c r="R176" s="227" t="e">
        <f t="shared" si="95"/>
        <v>#REF!</v>
      </c>
    </row>
    <row r="177" spans="5:18" ht="15" thickBot="1">
      <c r="E177" s="212" t="s">
        <v>720</v>
      </c>
      <c r="F177" s="212"/>
      <c r="G177" s="213"/>
      <c r="H177" s="214"/>
      <c r="I177" s="215">
        <f>SUM(I164:I176)</f>
        <v>205.68706402135882</v>
      </c>
      <c r="J177" s="215">
        <f>SUM(J164:J176)</f>
        <v>-362.18217077802183</v>
      </c>
      <c r="K177" s="215">
        <f t="shared" ref="K177:Q177" si="96">SUM(K164:K176)</f>
        <v>1380.2635442049518</v>
      </c>
      <c r="L177" s="215">
        <f t="shared" si="96"/>
        <v>6.8079723656648445</v>
      </c>
      <c r="M177" s="215" t="e">
        <f t="shared" si="96"/>
        <v>#REF!</v>
      </c>
      <c r="N177" s="215" t="e">
        <f t="shared" si="96"/>
        <v>#REF!</v>
      </c>
      <c r="O177" s="215" t="e">
        <f t="shared" si="96"/>
        <v>#REF!</v>
      </c>
      <c r="P177" s="215" t="e">
        <f t="shared" si="96"/>
        <v>#REF!</v>
      </c>
      <c r="Q177" s="215" t="e">
        <f t="shared" si="96"/>
        <v>#REF!</v>
      </c>
      <c r="R177" s="215" t="e">
        <f>SUM(R164:R176)</f>
        <v>#REF!</v>
      </c>
    </row>
    <row r="178" spans="5:18" ht="15" thickTop="1">
      <c r="E178" s="216" t="s">
        <v>66</v>
      </c>
      <c r="F178" s="216"/>
      <c r="G178" s="217"/>
      <c r="H178" s="218"/>
      <c r="I178" s="219"/>
      <c r="J178" s="219"/>
      <c r="K178" s="219"/>
      <c r="L178" s="219"/>
      <c r="M178" s="219"/>
      <c r="N178" s="219"/>
      <c r="O178" s="219"/>
      <c r="P178" s="219"/>
      <c r="Q178" s="219"/>
      <c r="R178" s="220"/>
    </row>
    <row r="179" spans="5:18">
      <c r="E179" s="221" t="s">
        <v>721</v>
      </c>
      <c r="F179" s="221"/>
      <c r="G179" s="222"/>
      <c r="H179" s="223"/>
      <c r="I179" s="224">
        <f>I177+I178</f>
        <v>205.68706402135882</v>
      </c>
      <c r="J179" s="224">
        <f t="shared" ref="J179:Q179" si="97">J177+J178</f>
        <v>-362.18217077802183</v>
      </c>
      <c r="K179" s="224">
        <f t="shared" si="97"/>
        <v>1380.2635442049518</v>
      </c>
      <c r="L179" s="224">
        <f t="shared" si="97"/>
        <v>6.8079723656648445</v>
      </c>
      <c r="M179" s="224" t="e">
        <f t="shared" si="97"/>
        <v>#REF!</v>
      </c>
      <c r="N179" s="224" t="e">
        <f t="shared" si="97"/>
        <v>#REF!</v>
      </c>
      <c r="O179" s="224" t="e">
        <f t="shared" si="97"/>
        <v>#REF!</v>
      </c>
      <c r="P179" s="224" t="e">
        <f t="shared" si="97"/>
        <v>#REF!</v>
      </c>
      <c r="Q179" s="224" t="e">
        <f t="shared" si="97"/>
        <v>#REF!</v>
      </c>
      <c r="R179" s="224" t="e">
        <f>R177+R178</f>
        <v>#REF!</v>
      </c>
    </row>
    <row r="180" spans="5:18">
      <c r="E180" s="210">
        <v>44562</v>
      </c>
      <c r="F180" s="210" t="s">
        <v>726</v>
      </c>
      <c r="G180" s="211" t="s">
        <v>64</v>
      </c>
      <c r="H180" s="236"/>
      <c r="I180" s="226">
        <f>(SUM('1.  LRAMVA Summary'!D$54:D$80)+SUM('1.  LRAMVA Summary'!D$81:D$82)*(MONTH($E180)-1)/12)*$H180</f>
        <v>0</v>
      </c>
      <c r="J180" s="226">
        <f>(SUM('1.  LRAMVA Summary'!E$54:E$80)+SUM('1.  LRAMVA Summary'!E$81:E$82)*(MONTH($E180)-1)/12)*$H180</f>
        <v>0</v>
      </c>
      <c r="K180" s="226">
        <f>(SUM('1.  LRAMVA Summary'!F$54:F$80)+SUM('1.  LRAMVA Summary'!F$81:F$82)*(MONTH($E180)-1)/12)*$H180</f>
        <v>0</v>
      </c>
      <c r="L180" s="226">
        <f>(SUM('1.  LRAMVA Summary'!G$54:G$80)+SUM('1.  LRAMVA Summary'!G$81:G$82)*(MONTH($E180)-1)/12)*$H180</f>
        <v>0</v>
      </c>
      <c r="M180" s="226" t="e">
        <f>(SUM('1.  LRAMVA Summary'!H$54:H$80)+SUM('1.  LRAMVA Summary'!H$81:H$82)*(MONTH($E180)-1)/12)*$H180</f>
        <v>#REF!</v>
      </c>
      <c r="N180" s="226" t="e">
        <f>(SUM('1.  LRAMVA Summary'!I$54:I$80)+SUM('1.  LRAMVA Summary'!I$81:I$82)*(MONTH($E180)-1)/12)*$H180</f>
        <v>#REF!</v>
      </c>
      <c r="O180" s="226" t="e">
        <f>(SUM('1.  LRAMVA Summary'!J$54:J$80)+SUM('1.  LRAMVA Summary'!J$81:J$82)*(MONTH($E180)-1)/12)*$H180</f>
        <v>#REF!</v>
      </c>
      <c r="P180" s="226" t="e">
        <f>(SUM('1.  LRAMVA Summary'!K$54:K$80)+SUM('1.  LRAMVA Summary'!K$81:K$82)*(MONTH($E180)-1)/12)*$H180</f>
        <v>#REF!</v>
      </c>
      <c r="Q180" s="226" t="e">
        <f>(SUM('1.  LRAMVA Summary'!L$54:L$80)+SUM('1.  LRAMVA Summary'!L$81:L$82)*(MONTH($E180)-1)/12)*$H180</f>
        <v>#REF!</v>
      </c>
      <c r="R180" s="227" t="e">
        <f t="shared" ref="R180:R191" si="98">SUM(I180:Q180)</f>
        <v>#REF!</v>
      </c>
    </row>
    <row r="181" spans="5:18">
      <c r="E181" s="210">
        <v>44593</v>
      </c>
      <c r="F181" s="210" t="s">
        <v>726</v>
      </c>
      <c r="G181" s="211" t="s">
        <v>64</v>
      </c>
      <c r="H181" s="236"/>
      <c r="I181" s="226">
        <f>(SUM('1.  LRAMVA Summary'!D$54:D$80)+SUM('1.  LRAMVA Summary'!D$81:D$82)*(MONTH($E181)-1)/12)*$H181</f>
        <v>0</v>
      </c>
      <c r="J181" s="226">
        <f>(SUM('1.  LRAMVA Summary'!E$54:E$80)+SUM('1.  LRAMVA Summary'!E$81:E$82)*(MONTH($E181)-1)/12)*$H181</f>
        <v>0</v>
      </c>
      <c r="K181" s="226">
        <f>(SUM('1.  LRAMVA Summary'!F$54:F$80)+SUM('1.  LRAMVA Summary'!F$81:F$82)*(MONTH($E181)-1)/12)*$H181</f>
        <v>0</v>
      </c>
      <c r="L181" s="226">
        <f>(SUM('1.  LRAMVA Summary'!G$54:G$80)+SUM('1.  LRAMVA Summary'!G$81:G$82)*(MONTH($E181)-1)/12)*$H181</f>
        <v>0</v>
      </c>
      <c r="M181" s="226" t="e">
        <f>(SUM('1.  LRAMVA Summary'!H$54:H$80)+SUM('1.  LRAMVA Summary'!H$81:H$82)*(MONTH($E181)-1)/12)*$H181</f>
        <v>#REF!</v>
      </c>
      <c r="N181" s="226" t="e">
        <f>(SUM('1.  LRAMVA Summary'!I$54:I$80)+SUM('1.  LRAMVA Summary'!I$81:I$82)*(MONTH($E181)-1)/12)*$H181</f>
        <v>#REF!</v>
      </c>
      <c r="O181" s="226" t="e">
        <f>(SUM('1.  LRAMVA Summary'!J$54:J$80)+SUM('1.  LRAMVA Summary'!J$81:J$82)*(MONTH($E181)-1)/12)*$H181</f>
        <v>#REF!</v>
      </c>
      <c r="P181" s="226" t="e">
        <f>(SUM('1.  LRAMVA Summary'!K$54:K$80)+SUM('1.  LRAMVA Summary'!K$81:K$82)*(MONTH($E181)-1)/12)*$H181</f>
        <v>#REF!</v>
      </c>
      <c r="Q181" s="226" t="e">
        <f>(SUM('1.  LRAMVA Summary'!L$54:L$80)+SUM('1.  LRAMVA Summary'!L$81:L$82)*(MONTH($E181)-1)/12)*$H181</f>
        <v>#REF!</v>
      </c>
      <c r="R181" s="227" t="e">
        <f t="shared" si="98"/>
        <v>#REF!</v>
      </c>
    </row>
    <row r="182" spans="5:18">
      <c r="E182" s="210">
        <v>44621</v>
      </c>
      <c r="F182" s="210" t="s">
        <v>726</v>
      </c>
      <c r="G182" s="211" t="s">
        <v>64</v>
      </c>
      <c r="H182" s="236"/>
      <c r="I182" s="226">
        <f>(SUM('1.  LRAMVA Summary'!D$54:D$80)+SUM('1.  LRAMVA Summary'!D$81:D$82)*(MONTH($E182)-1)/12)*$H182</f>
        <v>0</v>
      </c>
      <c r="J182" s="226">
        <f>(SUM('1.  LRAMVA Summary'!E$54:E$80)+SUM('1.  LRAMVA Summary'!E$81:E$82)*(MONTH($E182)-1)/12)*$H182</f>
        <v>0</v>
      </c>
      <c r="K182" s="226">
        <f>(SUM('1.  LRAMVA Summary'!F$54:F$80)+SUM('1.  LRAMVA Summary'!F$81:F$82)*(MONTH($E182)-1)/12)*$H182</f>
        <v>0</v>
      </c>
      <c r="L182" s="226">
        <f>(SUM('1.  LRAMVA Summary'!G$54:G$80)+SUM('1.  LRAMVA Summary'!G$81:G$82)*(MONTH($E182)-1)/12)*$H182</f>
        <v>0</v>
      </c>
      <c r="M182" s="226" t="e">
        <f>(SUM('1.  LRAMVA Summary'!H$54:H$80)+SUM('1.  LRAMVA Summary'!H$81:H$82)*(MONTH($E182)-1)/12)*$H182</f>
        <v>#REF!</v>
      </c>
      <c r="N182" s="226" t="e">
        <f>(SUM('1.  LRAMVA Summary'!I$54:I$80)+SUM('1.  LRAMVA Summary'!I$81:I$82)*(MONTH($E182)-1)/12)*$H182</f>
        <v>#REF!</v>
      </c>
      <c r="O182" s="226" t="e">
        <f>(SUM('1.  LRAMVA Summary'!J$54:J$80)+SUM('1.  LRAMVA Summary'!J$81:J$82)*(MONTH($E182)-1)/12)*$H182</f>
        <v>#REF!</v>
      </c>
      <c r="P182" s="226" t="e">
        <f>(SUM('1.  LRAMVA Summary'!K$54:K$80)+SUM('1.  LRAMVA Summary'!K$81:K$82)*(MONTH($E182)-1)/12)*$H182</f>
        <v>#REF!</v>
      </c>
      <c r="Q182" s="226" t="e">
        <f>(SUM('1.  LRAMVA Summary'!L$54:L$80)+SUM('1.  LRAMVA Summary'!L$81:L$82)*(MONTH($E182)-1)/12)*$H182</f>
        <v>#REF!</v>
      </c>
      <c r="R182" s="227" t="e">
        <f t="shared" si="98"/>
        <v>#REF!</v>
      </c>
    </row>
    <row r="183" spans="5:18">
      <c r="E183" s="210">
        <v>44652</v>
      </c>
      <c r="F183" s="210" t="s">
        <v>726</v>
      </c>
      <c r="G183" s="211" t="s">
        <v>65</v>
      </c>
      <c r="H183" s="236"/>
      <c r="I183" s="226">
        <f>(SUM('1.  LRAMVA Summary'!D$54:D$80)+SUM('1.  LRAMVA Summary'!D$81:D$82)*(MONTH($E183)-1)/12)*$H183</f>
        <v>0</v>
      </c>
      <c r="J183" s="226">
        <f>(SUM('1.  LRAMVA Summary'!E$54:E$80)+SUM('1.  LRAMVA Summary'!E$81:E$82)*(MONTH($E183)-1)/12)*$H183</f>
        <v>0</v>
      </c>
      <c r="K183" s="226">
        <f>(SUM('1.  LRAMVA Summary'!F$54:F$80)+SUM('1.  LRAMVA Summary'!F$81:F$82)*(MONTH($E183)-1)/12)*$H183</f>
        <v>0</v>
      </c>
      <c r="L183" s="226">
        <f>(SUM('1.  LRAMVA Summary'!G$54:G$80)+SUM('1.  LRAMVA Summary'!G$81:G$82)*(MONTH($E183)-1)/12)*$H183</f>
        <v>0</v>
      </c>
      <c r="M183" s="226" t="e">
        <f>(SUM('1.  LRAMVA Summary'!H$54:H$80)+SUM('1.  LRAMVA Summary'!H$81:H$82)*(MONTH($E183)-1)/12)*$H183</f>
        <v>#REF!</v>
      </c>
      <c r="N183" s="226" t="e">
        <f>(SUM('1.  LRAMVA Summary'!I$54:I$80)+SUM('1.  LRAMVA Summary'!I$81:I$82)*(MONTH($E183)-1)/12)*$H183</f>
        <v>#REF!</v>
      </c>
      <c r="O183" s="226" t="e">
        <f>(SUM('1.  LRAMVA Summary'!J$54:J$80)+SUM('1.  LRAMVA Summary'!J$81:J$82)*(MONTH($E183)-1)/12)*$H183</f>
        <v>#REF!</v>
      </c>
      <c r="P183" s="226" t="e">
        <f>(SUM('1.  LRAMVA Summary'!K$54:K$80)+SUM('1.  LRAMVA Summary'!K$81:K$82)*(MONTH($E183)-1)/12)*$H183</f>
        <v>#REF!</v>
      </c>
      <c r="Q183" s="226" t="e">
        <f>(SUM('1.  LRAMVA Summary'!L$54:L$80)+SUM('1.  LRAMVA Summary'!L$81:L$82)*(MONTH($E183)-1)/12)*$H183</f>
        <v>#REF!</v>
      </c>
      <c r="R183" s="227" t="e">
        <f t="shared" si="98"/>
        <v>#REF!</v>
      </c>
    </row>
    <row r="184" spans="5:18">
      <c r="E184" s="210">
        <v>44682</v>
      </c>
      <c r="F184" s="210" t="s">
        <v>726</v>
      </c>
      <c r="G184" s="211" t="s">
        <v>65</v>
      </c>
      <c r="H184" s="236"/>
      <c r="I184" s="226">
        <f>(SUM('1.  LRAMVA Summary'!D$54:D$80)+SUM('1.  LRAMVA Summary'!D$81:D$82)*(MONTH($E184)-1)/12)*$H184</f>
        <v>0</v>
      </c>
      <c r="J184" s="226">
        <f>(SUM('1.  LRAMVA Summary'!E$54:E$80)+SUM('1.  LRAMVA Summary'!E$81:E$82)*(MONTH($E184)-1)/12)*$H184</f>
        <v>0</v>
      </c>
      <c r="K184" s="226">
        <f>(SUM('1.  LRAMVA Summary'!F$54:F$80)+SUM('1.  LRAMVA Summary'!F$81:F$82)*(MONTH($E184)-1)/12)*$H184</f>
        <v>0</v>
      </c>
      <c r="L184" s="226">
        <f>(SUM('1.  LRAMVA Summary'!G$54:G$80)+SUM('1.  LRAMVA Summary'!G$81:G$82)*(MONTH($E184)-1)/12)*$H184</f>
        <v>0</v>
      </c>
      <c r="M184" s="226" t="e">
        <f>(SUM('1.  LRAMVA Summary'!H$54:H$80)+SUM('1.  LRAMVA Summary'!H$81:H$82)*(MONTH($E184)-1)/12)*$H184</f>
        <v>#REF!</v>
      </c>
      <c r="N184" s="226" t="e">
        <f>(SUM('1.  LRAMVA Summary'!I$54:I$80)+SUM('1.  LRAMVA Summary'!I$81:I$82)*(MONTH($E184)-1)/12)*$H184</f>
        <v>#REF!</v>
      </c>
      <c r="O184" s="226" t="e">
        <f>(SUM('1.  LRAMVA Summary'!J$54:J$80)+SUM('1.  LRAMVA Summary'!J$81:J$82)*(MONTH($E184)-1)/12)*$H184</f>
        <v>#REF!</v>
      </c>
      <c r="P184" s="226" t="e">
        <f>(SUM('1.  LRAMVA Summary'!K$54:K$80)+SUM('1.  LRAMVA Summary'!K$81:K$82)*(MONTH($E184)-1)/12)*$H184</f>
        <v>#REF!</v>
      </c>
      <c r="Q184" s="226" t="e">
        <f>(SUM('1.  LRAMVA Summary'!L$54:L$80)+SUM('1.  LRAMVA Summary'!L$81:L$82)*(MONTH($E184)-1)/12)*$H184</f>
        <v>#REF!</v>
      </c>
      <c r="R184" s="227" t="e">
        <f t="shared" si="98"/>
        <v>#REF!</v>
      </c>
    </row>
    <row r="185" spans="5:18">
      <c r="E185" s="210">
        <v>44713</v>
      </c>
      <c r="F185" s="210" t="s">
        <v>726</v>
      </c>
      <c r="G185" s="211" t="s">
        <v>65</v>
      </c>
      <c r="H185" s="236"/>
      <c r="I185" s="226">
        <f>(SUM('1.  LRAMVA Summary'!D$54:D$80)+SUM('1.  LRAMVA Summary'!D$81:D$82)*(MONTH($E185)-1)/12)*$H185</f>
        <v>0</v>
      </c>
      <c r="J185" s="226">
        <f>(SUM('1.  LRAMVA Summary'!E$54:E$80)+SUM('1.  LRAMVA Summary'!E$81:E$82)*(MONTH($E185)-1)/12)*$H185</f>
        <v>0</v>
      </c>
      <c r="K185" s="226">
        <f>(SUM('1.  LRAMVA Summary'!F$54:F$80)+SUM('1.  LRAMVA Summary'!F$81:F$82)*(MONTH($E185)-1)/12)*$H185</f>
        <v>0</v>
      </c>
      <c r="L185" s="226">
        <f>(SUM('1.  LRAMVA Summary'!G$54:G$80)+SUM('1.  LRAMVA Summary'!G$81:G$82)*(MONTH($E185)-1)/12)*$H185</f>
        <v>0</v>
      </c>
      <c r="M185" s="226" t="e">
        <f>(SUM('1.  LRAMVA Summary'!H$54:H$80)+SUM('1.  LRAMVA Summary'!H$81:H$82)*(MONTH($E185)-1)/12)*$H185</f>
        <v>#REF!</v>
      </c>
      <c r="N185" s="226" t="e">
        <f>(SUM('1.  LRAMVA Summary'!I$54:I$80)+SUM('1.  LRAMVA Summary'!I$81:I$82)*(MONTH($E185)-1)/12)*$H185</f>
        <v>#REF!</v>
      </c>
      <c r="O185" s="226" t="e">
        <f>(SUM('1.  LRAMVA Summary'!J$54:J$80)+SUM('1.  LRAMVA Summary'!J$81:J$82)*(MONTH($E185)-1)/12)*$H185</f>
        <v>#REF!</v>
      </c>
      <c r="P185" s="226" t="e">
        <f>(SUM('1.  LRAMVA Summary'!K$54:K$80)+SUM('1.  LRAMVA Summary'!K$81:K$82)*(MONTH($E185)-1)/12)*$H185</f>
        <v>#REF!</v>
      </c>
      <c r="Q185" s="226" t="e">
        <f>(SUM('1.  LRAMVA Summary'!L$54:L$80)+SUM('1.  LRAMVA Summary'!L$81:L$82)*(MONTH($E185)-1)/12)*$H185</f>
        <v>#REF!</v>
      </c>
      <c r="R185" s="227" t="e">
        <f t="shared" si="98"/>
        <v>#REF!</v>
      </c>
    </row>
    <row r="186" spans="5:18">
      <c r="E186" s="210">
        <v>44743</v>
      </c>
      <c r="F186" s="210" t="s">
        <v>726</v>
      </c>
      <c r="G186" s="211" t="s">
        <v>67</v>
      </c>
      <c r="H186" s="236"/>
      <c r="I186" s="226">
        <f>(SUM('1.  LRAMVA Summary'!D$54:D$80)+SUM('1.  LRAMVA Summary'!D$81:D$82)*(MONTH($E186)-1)/12)*$H186</f>
        <v>0</v>
      </c>
      <c r="J186" s="226">
        <f>(SUM('1.  LRAMVA Summary'!E$54:E$80)+SUM('1.  LRAMVA Summary'!E$81:E$82)*(MONTH($E186)-1)/12)*$H186</f>
        <v>0</v>
      </c>
      <c r="K186" s="226">
        <f>(SUM('1.  LRAMVA Summary'!F$54:F$80)+SUM('1.  LRAMVA Summary'!F$81:F$82)*(MONTH($E186)-1)/12)*$H186</f>
        <v>0</v>
      </c>
      <c r="L186" s="226">
        <f>(SUM('1.  LRAMVA Summary'!G$54:G$80)+SUM('1.  LRAMVA Summary'!G$81:G$82)*(MONTH($E186)-1)/12)*$H186</f>
        <v>0</v>
      </c>
      <c r="M186" s="226" t="e">
        <f>(SUM('1.  LRAMVA Summary'!H$54:H$80)+SUM('1.  LRAMVA Summary'!H$81:H$82)*(MONTH($E186)-1)/12)*$H186</f>
        <v>#REF!</v>
      </c>
      <c r="N186" s="226" t="e">
        <f>(SUM('1.  LRAMVA Summary'!I$54:I$80)+SUM('1.  LRAMVA Summary'!I$81:I$82)*(MONTH($E186)-1)/12)*$H186</f>
        <v>#REF!</v>
      </c>
      <c r="O186" s="226" t="e">
        <f>(SUM('1.  LRAMVA Summary'!J$54:J$80)+SUM('1.  LRAMVA Summary'!J$81:J$82)*(MONTH($E186)-1)/12)*$H186</f>
        <v>#REF!</v>
      </c>
      <c r="P186" s="226" t="e">
        <f>(SUM('1.  LRAMVA Summary'!K$54:K$80)+SUM('1.  LRAMVA Summary'!K$81:K$82)*(MONTH($E186)-1)/12)*$H186</f>
        <v>#REF!</v>
      </c>
      <c r="Q186" s="226" t="e">
        <f>(SUM('1.  LRAMVA Summary'!L$54:L$80)+SUM('1.  LRAMVA Summary'!L$81:L$82)*(MONTH($E186)-1)/12)*$H186</f>
        <v>#REF!</v>
      </c>
      <c r="R186" s="227" t="e">
        <f t="shared" si="98"/>
        <v>#REF!</v>
      </c>
    </row>
    <row r="187" spans="5:18">
      <c r="E187" s="210">
        <v>44774</v>
      </c>
      <c r="F187" s="210" t="s">
        <v>726</v>
      </c>
      <c r="G187" s="211" t="s">
        <v>67</v>
      </c>
      <c r="H187" s="236"/>
      <c r="I187" s="226">
        <f>(SUM('1.  LRAMVA Summary'!D$54:D$80)+SUM('1.  LRAMVA Summary'!D$81:D$82)*(MONTH($E187)-1)/12)*$H187</f>
        <v>0</v>
      </c>
      <c r="J187" s="226">
        <f>(SUM('1.  LRAMVA Summary'!E$54:E$80)+SUM('1.  LRAMVA Summary'!E$81:E$82)*(MONTH($E187)-1)/12)*$H187</f>
        <v>0</v>
      </c>
      <c r="K187" s="226">
        <f>(SUM('1.  LRAMVA Summary'!F$54:F$80)+SUM('1.  LRAMVA Summary'!F$81:F$82)*(MONTH($E187)-1)/12)*$H187</f>
        <v>0</v>
      </c>
      <c r="L187" s="226">
        <f>(SUM('1.  LRAMVA Summary'!G$54:G$80)+SUM('1.  LRAMVA Summary'!G$81:G$82)*(MONTH($E187)-1)/12)*$H187</f>
        <v>0</v>
      </c>
      <c r="M187" s="226" t="e">
        <f>(SUM('1.  LRAMVA Summary'!H$54:H$80)+SUM('1.  LRAMVA Summary'!H$81:H$82)*(MONTH($E187)-1)/12)*$H187</f>
        <v>#REF!</v>
      </c>
      <c r="N187" s="226" t="e">
        <f>(SUM('1.  LRAMVA Summary'!I$54:I$80)+SUM('1.  LRAMVA Summary'!I$81:I$82)*(MONTH($E187)-1)/12)*$H187</f>
        <v>#REF!</v>
      </c>
      <c r="O187" s="226" t="e">
        <f>(SUM('1.  LRAMVA Summary'!J$54:J$80)+SUM('1.  LRAMVA Summary'!J$81:J$82)*(MONTH($E187)-1)/12)*$H187</f>
        <v>#REF!</v>
      </c>
      <c r="P187" s="226" t="e">
        <f>(SUM('1.  LRAMVA Summary'!K$54:K$80)+SUM('1.  LRAMVA Summary'!K$81:K$82)*(MONTH($E187)-1)/12)*$H187</f>
        <v>#REF!</v>
      </c>
      <c r="Q187" s="226" t="e">
        <f>(SUM('1.  LRAMVA Summary'!L$54:L$80)+SUM('1.  LRAMVA Summary'!L$81:L$82)*(MONTH($E187)-1)/12)*$H187</f>
        <v>#REF!</v>
      </c>
      <c r="R187" s="227" t="e">
        <f t="shared" si="98"/>
        <v>#REF!</v>
      </c>
    </row>
    <row r="188" spans="5:18">
      <c r="E188" s="210">
        <v>44805</v>
      </c>
      <c r="F188" s="210" t="s">
        <v>726</v>
      </c>
      <c r="G188" s="211" t="s">
        <v>67</v>
      </c>
      <c r="H188" s="236"/>
      <c r="I188" s="226">
        <f>(SUM('1.  LRAMVA Summary'!D$54:D$80)+SUM('1.  LRAMVA Summary'!D$81:D$82)*(MONTH($E188)-1)/12)*$H188</f>
        <v>0</v>
      </c>
      <c r="J188" s="226">
        <f>(SUM('1.  LRAMVA Summary'!E$54:E$80)+SUM('1.  LRAMVA Summary'!E$81:E$82)*(MONTH($E188)-1)/12)*$H188</f>
        <v>0</v>
      </c>
      <c r="K188" s="226">
        <f>(SUM('1.  LRAMVA Summary'!F$54:F$80)+SUM('1.  LRAMVA Summary'!F$81:F$82)*(MONTH($E188)-1)/12)*$H188</f>
        <v>0</v>
      </c>
      <c r="L188" s="226">
        <f>(SUM('1.  LRAMVA Summary'!G$54:G$80)+SUM('1.  LRAMVA Summary'!G$81:G$82)*(MONTH($E188)-1)/12)*$H188</f>
        <v>0</v>
      </c>
      <c r="M188" s="226" t="e">
        <f>(SUM('1.  LRAMVA Summary'!H$54:H$80)+SUM('1.  LRAMVA Summary'!H$81:H$82)*(MONTH($E188)-1)/12)*$H188</f>
        <v>#REF!</v>
      </c>
      <c r="N188" s="226" t="e">
        <f>(SUM('1.  LRAMVA Summary'!I$54:I$80)+SUM('1.  LRAMVA Summary'!I$81:I$82)*(MONTH($E188)-1)/12)*$H188</f>
        <v>#REF!</v>
      </c>
      <c r="O188" s="226" t="e">
        <f>(SUM('1.  LRAMVA Summary'!J$54:J$80)+SUM('1.  LRAMVA Summary'!J$81:J$82)*(MONTH($E188)-1)/12)*$H188</f>
        <v>#REF!</v>
      </c>
      <c r="P188" s="226" t="e">
        <f>(SUM('1.  LRAMVA Summary'!K$54:K$80)+SUM('1.  LRAMVA Summary'!K$81:K$82)*(MONTH($E188)-1)/12)*$H188</f>
        <v>#REF!</v>
      </c>
      <c r="Q188" s="226" t="e">
        <f>(SUM('1.  LRAMVA Summary'!L$54:L$80)+SUM('1.  LRAMVA Summary'!L$81:L$82)*(MONTH($E188)-1)/12)*$H188</f>
        <v>#REF!</v>
      </c>
      <c r="R188" s="227" t="e">
        <f t="shared" si="98"/>
        <v>#REF!</v>
      </c>
    </row>
    <row r="189" spans="5:18">
      <c r="E189" s="210">
        <v>44835</v>
      </c>
      <c r="F189" s="210" t="s">
        <v>726</v>
      </c>
      <c r="G189" s="211" t="s">
        <v>68</v>
      </c>
      <c r="H189" s="236"/>
      <c r="I189" s="226">
        <f>(SUM('1.  LRAMVA Summary'!D$54:D$80)+SUM('1.  LRAMVA Summary'!D$81:D$82)*(MONTH($E189)-1)/12)*$H189</f>
        <v>0</v>
      </c>
      <c r="J189" s="226">
        <f>(SUM('1.  LRAMVA Summary'!E$54:E$80)+SUM('1.  LRAMVA Summary'!E$81:E$82)*(MONTH($E189)-1)/12)*$H189</f>
        <v>0</v>
      </c>
      <c r="K189" s="226">
        <f>(SUM('1.  LRAMVA Summary'!F$54:F$80)+SUM('1.  LRAMVA Summary'!F$81:F$82)*(MONTH($E189)-1)/12)*$H189</f>
        <v>0</v>
      </c>
      <c r="L189" s="226">
        <f>(SUM('1.  LRAMVA Summary'!G$54:G$80)+SUM('1.  LRAMVA Summary'!G$81:G$82)*(MONTH($E189)-1)/12)*$H189</f>
        <v>0</v>
      </c>
      <c r="M189" s="226" t="e">
        <f>(SUM('1.  LRAMVA Summary'!H$54:H$80)+SUM('1.  LRAMVA Summary'!H$81:H$82)*(MONTH($E189)-1)/12)*$H189</f>
        <v>#REF!</v>
      </c>
      <c r="N189" s="226" t="e">
        <f>(SUM('1.  LRAMVA Summary'!I$54:I$80)+SUM('1.  LRAMVA Summary'!I$81:I$82)*(MONTH($E189)-1)/12)*$H189</f>
        <v>#REF!</v>
      </c>
      <c r="O189" s="226" t="e">
        <f>(SUM('1.  LRAMVA Summary'!J$54:J$80)+SUM('1.  LRAMVA Summary'!J$81:J$82)*(MONTH($E189)-1)/12)*$H189</f>
        <v>#REF!</v>
      </c>
      <c r="P189" s="226" t="e">
        <f>(SUM('1.  LRAMVA Summary'!K$54:K$80)+SUM('1.  LRAMVA Summary'!K$81:K$82)*(MONTH($E189)-1)/12)*$H189</f>
        <v>#REF!</v>
      </c>
      <c r="Q189" s="226" t="e">
        <f>(SUM('1.  LRAMVA Summary'!L$54:L$80)+SUM('1.  LRAMVA Summary'!L$81:L$82)*(MONTH($E189)-1)/12)*$H189</f>
        <v>#REF!</v>
      </c>
      <c r="R189" s="227" t="e">
        <f t="shared" si="98"/>
        <v>#REF!</v>
      </c>
    </row>
    <row r="190" spans="5:18">
      <c r="E190" s="210">
        <v>44866</v>
      </c>
      <c r="F190" s="210" t="s">
        <v>726</v>
      </c>
      <c r="G190" s="211" t="s">
        <v>68</v>
      </c>
      <c r="H190" s="236"/>
      <c r="I190" s="226">
        <f>(SUM('1.  LRAMVA Summary'!D$54:D$80)+SUM('1.  LRAMVA Summary'!D$81:D$82)*(MONTH($E190)-1)/12)*$H190</f>
        <v>0</v>
      </c>
      <c r="J190" s="226">
        <f>(SUM('1.  LRAMVA Summary'!E$54:E$80)+SUM('1.  LRAMVA Summary'!E$81:E$82)*(MONTH($E190)-1)/12)*$H190</f>
        <v>0</v>
      </c>
      <c r="K190" s="226">
        <f>(SUM('1.  LRAMVA Summary'!F$54:F$80)+SUM('1.  LRAMVA Summary'!F$81:F$82)*(MONTH($E190)-1)/12)*$H190</f>
        <v>0</v>
      </c>
      <c r="L190" s="226">
        <f>(SUM('1.  LRAMVA Summary'!G$54:G$80)+SUM('1.  LRAMVA Summary'!G$81:G$82)*(MONTH($E190)-1)/12)*$H190</f>
        <v>0</v>
      </c>
      <c r="M190" s="226" t="e">
        <f>(SUM('1.  LRAMVA Summary'!H$54:H$80)+SUM('1.  LRAMVA Summary'!H$81:H$82)*(MONTH($E190)-1)/12)*$H190</f>
        <v>#REF!</v>
      </c>
      <c r="N190" s="226" t="e">
        <f>(SUM('1.  LRAMVA Summary'!I$54:I$80)+SUM('1.  LRAMVA Summary'!I$81:I$82)*(MONTH($E190)-1)/12)*$H190</f>
        <v>#REF!</v>
      </c>
      <c r="O190" s="226" t="e">
        <f>(SUM('1.  LRAMVA Summary'!J$54:J$80)+SUM('1.  LRAMVA Summary'!J$81:J$82)*(MONTH($E190)-1)/12)*$H190</f>
        <v>#REF!</v>
      </c>
      <c r="P190" s="226" t="e">
        <f>(SUM('1.  LRAMVA Summary'!K$54:K$80)+SUM('1.  LRAMVA Summary'!K$81:K$82)*(MONTH($E190)-1)/12)*$H190</f>
        <v>#REF!</v>
      </c>
      <c r="Q190" s="226" t="e">
        <f>(SUM('1.  LRAMVA Summary'!L$54:L$80)+SUM('1.  LRAMVA Summary'!L$81:L$82)*(MONTH($E190)-1)/12)*$H190</f>
        <v>#REF!</v>
      </c>
      <c r="R190" s="227" t="e">
        <f t="shared" si="98"/>
        <v>#REF!</v>
      </c>
    </row>
    <row r="191" spans="5:18">
      <c r="E191" s="210">
        <v>44896</v>
      </c>
      <c r="F191" s="210" t="s">
        <v>726</v>
      </c>
      <c r="G191" s="211" t="s">
        <v>68</v>
      </c>
      <c r="H191" s="236"/>
      <c r="I191" s="226">
        <f>(SUM('1.  LRAMVA Summary'!D$54:D$80)+SUM('1.  LRAMVA Summary'!D$81:D$82)*(MONTH($E191)-1)/12)*$H191</f>
        <v>0</v>
      </c>
      <c r="J191" s="226">
        <f>(SUM('1.  LRAMVA Summary'!E$54:E$80)+SUM('1.  LRAMVA Summary'!E$81:E$82)*(MONTH($E191)-1)/12)*$H191</f>
        <v>0</v>
      </c>
      <c r="K191" s="226">
        <f>(SUM('1.  LRAMVA Summary'!F$54:F$80)+SUM('1.  LRAMVA Summary'!F$81:F$82)*(MONTH($E191)-1)/12)*$H191</f>
        <v>0</v>
      </c>
      <c r="L191" s="226">
        <f>(SUM('1.  LRAMVA Summary'!G$54:G$80)+SUM('1.  LRAMVA Summary'!G$81:G$82)*(MONTH($E191)-1)/12)*$H191</f>
        <v>0</v>
      </c>
      <c r="M191" s="226" t="e">
        <f>(SUM('1.  LRAMVA Summary'!H$54:H$80)+SUM('1.  LRAMVA Summary'!H$81:H$82)*(MONTH($E191)-1)/12)*$H191</f>
        <v>#REF!</v>
      </c>
      <c r="N191" s="226" t="e">
        <f>(SUM('1.  LRAMVA Summary'!I$54:I$80)+SUM('1.  LRAMVA Summary'!I$81:I$82)*(MONTH($E191)-1)/12)*$H191</f>
        <v>#REF!</v>
      </c>
      <c r="O191" s="226" t="e">
        <f>(SUM('1.  LRAMVA Summary'!J$54:J$80)+SUM('1.  LRAMVA Summary'!J$81:J$82)*(MONTH($E191)-1)/12)*$H191</f>
        <v>#REF!</v>
      </c>
      <c r="P191" s="226" t="e">
        <f>(SUM('1.  LRAMVA Summary'!K$54:K$80)+SUM('1.  LRAMVA Summary'!K$81:K$82)*(MONTH($E191)-1)/12)*$H191</f>
        <v>#REF!</v>
      </c>
      <c r="Q191" s="226" t="e">
        <f>(SUM('1.  LRAMVA Summary'!L$54:L$80)+SUM('1.  LRAMVA Summary'!L$81:L$82)*(MONTH($E191)-1)/12)*$H191</f>
        <v>#REF!</v>
      </c>
      <c r="R191" s="227" t="e">
        <f t="shared" si="98"/>
        <v>#REF!</v>
      </c>
    </row>
    <row r="192" spans="5:18" ht="15" thickBot="1">
      <c r="E192" s="212" t="s">
        <v>722</v>
      </c>
      <c r="F192" s="212"/>
      <c r="G192" s="213"/>
      <c r="H192" s="214"/>
      <c r="I192" s="215">
        <f>SUM(I179:I191)</f>
        <v>205.68706402135882</v>
      </c>
      <c r="J192" s="215">
        <f>SUM(J179:J191)</f>
        <v>-362.18217077802183</v>
      </c>
      <c r="K192" s="215">
        <f t="shared" ref="K192:Q192" si="99">SUM(K179:K191)</f>
        <v>1380.2635442049518</v>
      </c>
      <c r="L192" s="215">
        <f t="shared" si="99"/>
        <v>6.8079723656648445</v>
      </c>
      <c r="M192" s="215" t="e">
        <f t="shared" si="99"/>
        <v>#REF!</v>
      </c>
      <c r="N192" s="215" t="e">
        <f t="shared" si="99"/>
        <v>#REF!</v>
      </c>
      <c r="O192" s="215" t="e">
        <f t="shared" si="99"/>
        <v>#REF!</v>
      </c>
      <c r="P192" s="215" t="e">
        <f t="shared" si="99"/>
        <v>#REF!</v>
      </c>
      <c r="Q192" s="215" t="e">
        <f t="shared" si="99"/>
        <v>#REF!</v>
      </c>
      <c r="R192" s="215" t="e">
        <f>SUM(R179:R191)</f>
        <v>#REF!</v>
      </c>
    </row>
    <row r="193" spans="5:18" ht="15" thickTop="1">
      <c r="E193" s="216" t="s">
        <v>66</v>
      </c>
      <c r="F193" s="216"/>
      <c r="G193" s="217"/>
      <c r="H193" s="218"/>
      <c r="I193" s="219"/>
      <c r="J193" s="219"/>
      <c r="K193" s="219"/>
      <c r="L193" s="219"/>
      <c r="M193" s="219"/>
      <c r="N193" s="219"/>
      <c r="O193" s="219"/>
      <c r="P193" s="219"/>
      <c r="Q193" s="219"/>
      <c r="R193" s="220"/>
    </row>
    <row r="194" spans="5:18">
      <c r="E194" s="221" t="s">
        <v>723</v>
      </c>
      <c r="F194" s="221"/>
      <c r="G194" s="222"/>
      <c r="H194" s="223"/>
      <c r="I194" s="224">
        <f>I192+I193</f>
        <v>205.68706402135882</v>
      </c>
      <c r="J194" s="224">
        <f t="shared" ref="J194:Q194" si="100">J192+J193</f>
        <v>-362.18217077802183</v>
      </c>
      <c r="K194" s="224">
        <f t="shared" si="100"/>
        <v>1380.2635442049518</v>
      </c>
      <c r="L194" s="224">
        <f t="shared" si="100"/>
        <v>6.8079723656648445</v>
      </c>
      <c r="M194" s="224" t="e">
        <f t="shared" si="100"/>
        <v>#REF!</v>
      </c>
      <c r="N194" s="224" t="e">
        <f t="shared" si="100"/>
        <v>#REF!</v>
      </c>
      <c r="O194" s="224" t="e">
        <f t="shared" si="100"/>
        <v>#REF!</v>
      </c>
      <c r="P194" s="224" t="e">
        <f t="shared" si="100"/>
        <v>#REF!</v>
      </c>
      <c r="Q194" s="224" t="e">
        <f t="shared" si="100"/>
        <v>#REF!</v>
      </c>
      <c r="R194" s="224" t="e">
        <f>R192+R193</f>
        <v>#REF!</v>
      </c>
    </row>
    <row r="195" spans="5:18">
      <c r="E195" s="210">
        <v>44927</v>
      </c>
      <c r="F195" s="210" t="s">
        <v>727</v>
      </c>
      <c r="G195" s="211" t="s">
        <v>64</v>
      </c>
      <c r="H195" s="236"/>
      <c r="I195" s="226">
        <f>(SUM('1.  LRAMVA Summary'!D$54:D$80)+SUM('1.  LRAMVA Summary'!D$81:D$82)*(MONTH($E195)-1)/12)*$H195</f>
        <v>0</v>
      </c>
      <c r="J195" s="226">
        <f>(SUM('1.  LRAMVA Summary'!E$54:E$80)+SUM('1.  LRAMVA Summary'!E$81:E$82)*(MONTH($E195)-1)/12)*$H195</f>
        <v>0</v>
      </c>
      <c r="K195" s="226">
        <f>(SUM('1.  LRAMVA Summary'!F$54:F$80)+SUM('1.  LRAMVA Summary'!F$81:F$82)*(MONTH($E195)-1)/12)*$H195</f>
        <v>0</v>
      </c>
      <c r="L195" s="226">
        <f>(SUM('1.  LRAMVA Summary'!G$54:G$80)+SUM('1.  LRAMVA Summary'!G$81:G$82)*(MONTH($E195)-1)/12)*$H195</f>
        <v>0</v>
      </c>
      <c r="M195" s="226" t="e">
        <f>(SUM('1.  LRAMVA Summary'!H$54:H$80)+SUM('1.  LRAMVA Summary'!H$81:H$82)*(MONTH($E195)-1)/12)*$H195</f>
        <v>#REF!</v>
      </c>
      <c r="N195" s="226" t="e">
        <f>(SUM('1.  LRAMVA Summary'!I$54:I$80)+SUM('1.  LRAMVA Summary'!I$81:I$82)*(MONTH($E195)-1)/12)*$H195</f>
        <v>#REF!</v>
      </c>
      <c r="O195" s="226" t="e">
        <f>(SUM('1.  LRAMVA Summary'!J$54:J$80)+SUM('1.  LRAMVA Summary'!J$81:J$82)*(MONTH($E195)-1)/12)*$H195</f>
        <v>#REF!</v>
      </c>
      <c r="P195" s="226" t="e">
        <f>(SUM('1.  LRAMVA Summary'!K$54:K$80)+SUM('1.  LRAMVA Summary'!K$81:K$82)*(MONTH($E195)-1)/12)*$H195</f>
        <v>#REF!</v>
      </c>
      <c r="Q195" s="226" t="e">
        <f>(SUM('1.  LRAMVA Summary'!L$54:L$80)+SUM('1.  LRAMVA Summary'!L$81:L$82)*(MONTH($E195)-1)/12)*$H195</f>
        <v>#REF!</v>
      </c>
      <c r="R195" s="227" t="e">
        <f t="shared" ref="R195:R206" si="101">SUM(I195:Q195)</f>
        <v>#REF!</v>
      </c>
    </row>
    <row r="196" spans="5:18">
      <c r="E196" s="210">
        <v>44958</v>
      </c>
      <c r="F196" s="210" t="s">
        <v>727</v>
      </c>
      <c r="G196" s="211" t="s">
        <v>64</v>
      </c>
      <c r="H196" s="236"/>
      <c r="I196" s="226">
        <f>(SUM('1.  LRAMVA Summary'!D$54:D$80)+SUM('1.  LRAMVA Summary'!D$81:D$82)*(MONTH($E196)-1)/12)*$H196</f>
        <v>0</v>
      </c>
      <c r="J196" s="226">
        <f>(SUM('1.  LRAMVA Summary'!E$54:E$80)+SUM('1.  LRAMVA Summary'!E$81:E$82)*(MONTH($E196)-1)/12)*$H196</f>
        <v>0</v>
      </c>
      <c r="K196" s="226">
        <f>(SUM('1.  LRAMVA Summary'!F$54:F$80)+SUM('1.  LRAMVA Summary'!F$81:F$82)*(MONTH($E196)-1)/12)*$H196</f>
        <v>0</v>
      </c>
      <c r="L196" s="226">
        <f>(SUM('1.  LRAMVA Summary'!G$54:G$80)+SUM('1.  LRAMVA Summary'!G$81:G$82)*(MONTH($E196)-1)/12)*$H196</f>
        <v>0</v>
      </c>
      <c r="M196" s="226" t="e">
        <f>(SUM('1.  LRAMVA Summary'!H$54:H$80)+SUM('1.  LRAMVA Summary'!H$81:H$82)*(MONTH($E196)-1)/12)*$H196</f>
        <v>#REF!</v>
      </c>
      <c r="N196" s="226" t="e">
        <f>(SUM('1.  LRAMVA Summary'!I$54:I$80)+SUM('1.  LRAMVA Summary'!I$81:I$82)*(MONTH($E196)-1)/12)*$H196</f>
        <v>#REF!</v>
      </c>
      <c r="O196" s="226" t="e">
        <f>(SUM('1.  LRAMVA Summary'!J$54:J$80)+SUM('1.  LRAMVA Summary'!J$81:J$82)*(MONTH($E196)-1)/12)*$H196</f>
        <v>#REF!</v>
      </c>
      <c r="P196" s="226" t="e">
        <f>(SUM('1.  LRAMVA Summary'!K$54:K$80)+SUM('1.  LRAMVA Summary'!K$81:K$82)*(MONTH($E196)-1)/12)*$H196</f>
        <v>#REF!</v>
      </c>
      <c r="Q196" s="226" t="e">
        <f>(SUM('1.  LRAMVA Summary'!L$54:L$80)+SUM('1.  LRAMVA Summary'!L$81:L$82)*(MONTH($E196)-1)/12)*$H196</f>
        <v>#REF!</v>
      </c>
      <c r="R196" s="227" t="e">
        <f t="shared" si="101"/>
        <v>#REF!</v>
      </c>
    </row>
    <row r="197" spans="5:18">
      <c r="E197" s="210">
        <v>44986</v>
      </c>
      <c r="F197" s="210" t="s">
        <v>727</v>
      </c>
      <c r="G197" s="211" t="s">
        <v>64</v>
      </c>
      <c r="H197" s="236"/>
      <c r="I197" s="226">
        <f>(SUM('1.  LRAMVA Summary'!D$54:D$80)+SUM('1.  LRAMVA Summary'!D$81:D$82)*(MONTH($E197)-1)/12)*$H197</f>
        <v>0</v>
      </c>
      <c r="J197" s="226">
        <f>(SUM('1.  LRAMVA Summary'!E$54:E$80)+SUM('1.  LRAMVA Summary'!E$81:E$82)*(MONTH($E197)-1)/12)*$H197</f>
        <v>0</v>
      </c>
      <c r="K197" s="226">
        <f>(SUM('1.  LRAMVA Summary'!F$54:F$80)+SUM('1.  LRAMVA Summary'!F$81:F$82)*(MONTH($E197)-1)/12)*$H197</f>
        <v>0</v>
      </c>
      <c r="L197" s="226">
        <f>(SUM('1.  LRAMVA Summary'!G$54:G$80)+SUM('1.  LRAMVA Summary'!G$81:G$82)*(MONTH($E197)-1)/12)*$H197</f>
        <v>0</v>
      </c>
      <c r="M197" s="226" t="e">
        <f>(SUM('1.  LRAMVA Summary'!H$54:H$80)+SUM('1.  LRAMVA Summary'!H$81:H$82)*(MONTH($E197)-1)/12)*$H197</f>
        <v>#REF!</v>
      </c>
      <c r="N197" s="226" t="e">
        <f>(SUM('1.  LRAMVA Summary'!I$54:I$80)+SUM('1.  LRAMVA Summary'!I$81:I$82)*(MONTH($E197)-1)/12)*$H197</f>
        <v>#REF!</v>
      </c>
      <c r="O197" s="226" t="e">
        <f>(SUM('1.  LRAMVA Summary'!J$54:J$80)+SUM('1.  LRAMVA Summary'!J$81:J$82)*(MONTH($E197)-1)/12)*$H197</f>
        <v>#REF!</v>
      </c>
      <c r="P197" s="226" t="e">
        <f>(SUM('1.  LRAMVA Summary'!K$54:K$80)+SUM('1.  LRAMVA Summary'!K$81:K$82)*(MONTH($E197)-1)/12)*$H197</f>
        <v>#REF!</v>
      </c>
      <c r="Q197" s="226" t="e">
        <f>(SUM('1.  LRAMVA Summary'!L$54:L$80)+SUM('1.  LRAMVA Summary'!L$81:L$82)*(MONTH($E197)-1)/12)*$H197</f>
        <v>#REF!</v>
      </c>
      <c r="R197" s="227" t="e">
        <f t="shared" si="101"/>
        <v>#REF!</v>
      </c>
    </row>
    <row r="198" spans="5:18">
      <c r="E198" s="210">
        <v>45017</v>
      </c>
      <c r="F198" s="210" t="s">
        <v>727</v>
      </c>
      <c r="G198" s="211" t="s">
        <v>65</v>
      </c>
      <c r="H198" s="236"/>
      <c r="I198" s="226">
        <f>(SUM('1.  LRAMVA Summary'!D$54:D$80)+SUM('1.  LRAMVA Summary'!D$81:D$82)*(MONTH($E198)-1)/12)*$H198</f>
        <v>0</v>
      </c>
      <c r="J198" s="226">
        <f>(SUM('1.  LRAMVA Summary'!E$54:E$80)+SUM('1.  LRAMVA Summary'!E$81:E$82)*(MONTH($E198)-1)/12)*$H198</f>
        <v>0</v>
      </c>
      <c r="K198" s="226">
        <f>(SUM('1.  LRAMVA Summary'!F$54:F$80)+SUM('1.  LRAMVA Summary'!F$81:F$82)*(MONTH($E198)-1)/12)*$H198</f>
        <v>0</v>
      </c>
      <c r="L198" s="226">
        <f>(SUM('1.  LRAMVA Summary'!G$54:G$80)+SUM('1.  LRAMVA Summary'!G$81:G$82)*(MONTH($E198)-1)/12)*$H198</f>
        <v>0</v>
      </c>
      <c r="M198" s="226" t="e">
        <f>(SUM('1.  LRAMVA Summary'!H$54:H$80)+SUM('1.  LRAMVA Summary'!H$81:H$82)*(MONTH($E198)-1)/12)*$H198</f>
        <v>#REF!</v>
      </c>
      <c r="N198" s="226" t="e">
        <f>(SUM('1.  LRAMVA Summary'!I$54:I$80)+SUM('1.  LRAMVA Summary'!I$81:I$82)*(MONTH($E198)-1)/12)*$H198</f>
        <v>#REF!</v>
      </c>
      <c r="O198" s="226" t="e">
        <f>(SUM('1.  LRAMVA Summary'!J$54:J$80)+SUM('1.  LRAMVA Summary'!J$81:J$82)*(MONTH($E198)-1)/12)*$H198</f>
        <v>#REF!</v>
      </c>
      <c r="P198" s="226" t="e">
        <f>(SUM('1.  LRAMVA Summary'!K$54:K$80)+SUM('1.  LRAMVA Summary'!K$81:K$82)*(MONTH($E198)-1)/12)*$H198</f>
        <v>#REF!</v>
      </c>
      <c r="Q198" s="226" t="e">
        <f>(SUM('1.  LRAMVA Summary'!L$54:L$80)+SUM('1.  LRAMVA Summary'!L$81:L$82)*(MONTH($E198)-1)/12)*$H198</f>
        <v>#REF!</v>
      </c>
      <c r="R198" s="227" t="e">
        <f t="shared" si="101"/>
        <v>#REF!</v>
      </c>
    </row>
    <row r="199" spans="5:18">
      <c r="E199" s="210">
        <v>45047</v>
      </c>
      <c r="F199" s="210" t="s">
        <v>727</v>
      </c>
      <c r="G199" s="211" t="s">
        <v>65</v>
      </c>
      <c r="H199" s="236"/>
      <c r="I199" s="226">
        <f>(SUM('1.  LRAMVA Summary'!D$54:D$80)+SUM('1.  LRAMVA Summary'!D$81:D$82)*(MONTH($E199)-1)/12)*$H199</f>
        <v>0</v>
      </c>
      <c r="J199" s="226">
        <f>(SUM('1.  LRAMVA Summary'!E$54:E$80)+SUM('1.  LRAMVA Summary'!E$81:E$82)*(MONTH($E199)-1)/12)*$H199</f>
        <v>0</v>
      </c>
      <c r="K199" s="226">
        <f>(SUM('1.  LRAMVA Summary'!F$54:F$80)+SUM('1.  LRAMVA Summary'!F$81:F$82)*(MONTH($E199)-1)/12)*$H199</f>
        <v>0</v>
      </c>
      <c r="L199" s="226">
        <f>(SUM('1.  LRAMVA Summary'!G$54:G$80)+SUM('1.  LRAMVA Summary'!G$81:G$82)*(MONTH($E199)-1)/12)*$H199</f>
        <v>0</v>
      </c>
      <c r="M199" s="226" t="e">
        <f>(SUM('1.  LRAMVA Summary'!H$54:H$80)+SUM('1.  LRAMVA Summary'!H$81:H$82)*(MONTH($E199)-1)/12)*$H199</f>
        <v>#REF!</v>
      </c>
      <c r="N199" s="226" t="e">
        <f>(SUM('1.  LRAMVA Summary'!I$54:I$80)+SUM('1.  LRAMVA Summary'!I$81:I$82)*(MONTH($E199)-1)/12)*$H199</f>
        <v>#REF!</v>
      </c>
      <c r="O199" s="226" t="e">
        <f>(SUM('1.  LRAMVA Summary'!J$54:J$80)+SUM('1.  LRAMVA Summary'!J$81:J$82)*(MONTH($E199)-1)/12)*$H199</f>
        <v>#REF!</v>
      </c>
      <c r="P199" s="226" t="e">
        <f>(SUM('1.  LRAMVA Summary'!K$54:K$80)+SUM('1.  LRAMVA Summary'!K$81:K$82)*(MONTH($E199)-1)/12)*$H199</f>
        <v>#REF!</v>
      </c>
      <c r="Q199" s="226" t="e">
        <f>(SUM('1.  LRAMVA Summary'!L$54:L$80)+SUM('1.  LRAMVA Summary'!L$81:L$82)*(MONTH($E199)-1)/12)*$H199</f>
        <v>#REF!</v>
      </c>
      <c r="R199" s="227" t="e">
        <f t="shared" si="101"/>
        <v>#REF!</v>
      </c>
    </row>
    <row r="200" spans="5:18">
      <c r="E200" s="210">
        <v>45078</v>
      </c>
      <c r="F200" s="210" t="s">
        <v>727</v>
      </c>
      <c r="G200" s="211" t="s">
        <v>65</v>
      </c>
      <c r="H200" s="236"/>
      <c r="I200" s="226">
        <f>(SUM('1.  LRAMVA Summary'!D$54:D$80)+SUM('1.  LRAMVA Summary'!D$81:D$82)*(MONTH($E200)-1)/12)*$H200</f>
        <v>0</v>
      </c>
      <c r="J200" s="226">
        <f>(SUM('1.  LRAMVA Summary'!E$54:E$80)+SUM('1.  LRAMVA Summary'!E$81:E$82)*(MONTH($E200)-1)/12)*$H200</f>
        <v>0</v>
      </c>
      <c r="K200" s="226">
        <f>(SUM('1.  LRAMVA Summary'!F$54:F$80)+SUM('1.  LRAMVA Summary'!F$81:F$82)*(MONTH($E200)-1)/12)*$H200</f>
        <v>0</v>
      </c>
      <c r="L200" s="226">
        <f>(SUM('1.  LRAMVA Summary'!G$54:G$80)+SUM('1.  LRAMVA Summary'!G$81:G$82)*(MONTH($E200)-1)/12)*$H200</f>
        <v>0</v>
      </c>
      <c r="M200" s="226" t="e">
        <f>(SUM('1.  LRAMVA Summary'!H$54:H$80)+SUM('1.  LRAMVA Summary'!H$81:H$82)*(MONTH($E200)-1)/12)*$H200</f>
        <v>#REF!</v>
      </c>
      <c r="N200" s="226" t="e">
        <f>(SUM('1.  LRAMVA Summary'!I$54:I$80)+SUM('1.  LRAMVA Summary'!I$81:I$82)*(MONTH($E200)-1)/12)*$H200</f>
        <v>#REF!</v>
      </c>
      <c r="O200" s="226" t="e">
        <f>(SUM('1.  LRAMVA Summary'!J$54:J$80)+SUM('1.  LRAMVA Summary'!J$81:J$82)*(MONTH($E200)-1)/12)*$H200</f>
        <v>#REF!</v>
      </c>
      <c r="P200" s="226" t="e">
        <f>(SUM('1.  LRAMVA Summary'!K$54:K$80)+SUM('1.  LRAMVA Summary'!K$81:K$82)*(MONTH($E200)-1)/12)*$H200</f>
        <v>#REF!</v>
      </c>
      <c r="Q200" s="226" t="e">
        <f>(SUM('1.  LRAMVA Summary'!L$54:L$80)+SUM('1.  LRAMVA Summary'!L$81:L$82)*(MONTH($E200)-1)/12)*$H200</f>
        <v>#REF!</v>
      </c>
      <c r="R200" s="227" t="e">
        <f t="shared" si="101"/>
        <v>#REF!</v>
      </c>
    </row>
    <row r="201" spans="5:18">
      <c r="E201" s="210">
        <v>45108</v>
      </c>
      <c r="F201" s="210" t="s">
        <v>727</v>
      </c>
      <c r="G201" s="211" t="s">
        <v>67</v>
      </c>
      <c r="H201" s="236"/>
      <c r="I201" s="226">
        <f>(SUM('1.  LRAMVA Summary'!D$54:D$80)+SUM('1.  LRAMVA Summary'!D$81:D$82)*(MONTH($E201)-1)/12)*$H201</f>
        <v>0</v>
      </c>
      <c r="J201" s="226">
        <f>(SUM('1.  LRAMVA Summary'!E$54:E$80)+SUM('1.  LRAMVA Summary'!E$81:E$82)*(MONTH($E201)-1)/12)*$H201</f>
        <v>0</v>
      </c>
      <c r="K201" s="226">
        <f>(SUM('1.  LRAMVA Summary'!F$54:F$80)+SUM('1.  LRAMVA Summary'!F$81:F$82)*(MONTH($E201)-1)/12)*$H201</f>
        <v>0</v>
      </c>
      <c r="L201" s="226">
        <f>(SUM('1.  LRAMVA Summary'!G$54:G$80)+SUM('1.  LRAMVA Summary'!G$81:G$82)*(MONTH($E201)-1)/12)*$H201</f>
        <v>0</v>
      </c>
      <c r="M201" s="226" t="e">
        <f>(SUM('1.  LRAMVA Summary'!H$54:H$80)+SUM('1.  LRAMVA Summary'!H$81:H$82)*(MONTH($E201)-1)/12)*$H201</f>
        <v>#REF!</v>
      </c>
      <c r="N201" s="226" t="e">
        <f>(SUM('1.  LRAMVA Summary'!I$54:I$80)+SUM('1.  LRAMVA Summary'!I$81:I$82)*(MONTH($E201)-1)/12)*$H201</f>
        <v>#REF!</v>
      </c>
      <c r="O201" s="226" t="e">
        <f>(SUM('1.  LRAMVA Summary'!J$54:J$80)+SUM('1.  LRAMVA Summary'!J$81:J$82)*(MONTH($E201)-1)/12)*$H201</f>
        <v>#REF!</v>
      </c>
      <c r="P201" s="226" t="e">
        <f>(SUM('1.  LRAMVA Summary'!K$54:K$80)+SUM('1.  LRAMVA Summary'!K$81:K$82)*(MONTH($E201)-1)/12)*$H201</f>
        <v>#REF!</v>
      </c>
      <c r="Q201" s="226" t="e">
        <f>(SUM('1.  LRAMVA Summary'!L$54:L$80)+SUM('1.  LRAMVA Summary'!L$81:L$82)*(MONTH($E201)-1)/12)*$H201</f>
        <v>#REF!</v>
      </c>
      <c r="R201" s="227" t="e">
        <f t="shared" si="101"/>
        <v>#REF!</v>
      </c>
    </row>
    <row r="202" spans="5:18">
      <c r="E202" s="210">
        <v>45139</v>
      </c>
      <c r="F202" s="210" t="s">
        <v>727</v>
      </c>
      <c r="G202" s="211" t="s">
        <v>67</v>
      </c>
      <c r="H202" s="236"/>
      <c r="I202" s="226">
        <f>(SUM('1.  LRAMVA Summary'!D$54:D$80)+SUM('1.  LRAMVA Summary'!D$81:D$82)*(MONTH($E202)-1)/12)*$H202</f>
        <v>0</v>
      </c>
      <c r="J202" s="226">
        <f>(SUM('1.  LRAMVA Summary'!E$54:E$80)+SUM('1.  LRAMVA Summary'!E$81:E$82)*(MONTH($E202)-1)/12)*$H202</f>
        <v>0</v>
      </c>
      <c r="K202" s="226">
        <f>(SUM('1.  LRAMVA Summary'!F$54:F$80)+SUM('1.  LRAMVA Summary'!F$81:F$82)*(MONTH($E202)-1)/12)*$H202</f>
        <v>0</v>
      </c>
      <c r="L202" s="226">
        <f>(SUM('1.  LRAMVA Summary'!G$54:G$80)+SUM('1.  LRAMVA Summary'!G$81:G$82)*(MONTH($E202)-1)/12)*$H202</f>
        <v>0</v>
      </c>
      <c r="M202" s="226" t="e">
        <f>(SUM('1.  LRAMVA Summary'!H$54:H$80)+SUM('1.  LRAMVA Summary'!H$81:H$82)*(MONTH($E202)-1)/12)*$H202</f>
        <v>#REF!</v>
      </c>
      <c r="N202" s="226" t="e">
        <f>(SUM('1.  LRAMVA Summary'!I$54:I$80)+SUM('1.  LRAMVA Summary'!I$81:I$82)*(MONTH($E202)-1)/12)*$H202</f>
        <v>#REF!</v>
      </c>
      <c r="O202" s="226" t="e">
        <f>(SUM('1.  LRAMVA Summary'!J$54:J$80)+SUM('1.  LRAMVA Summary'!J$81:J$82)*(MONTH($E202)-1)/12)*$H202</f>
        <v>#REF!</v>
      </c>
      <c r="P202" s="226" t="e">
        <f>(SUM('1.  LRAMVA Summary'!K$54:K$80)+SUM('1.  LRAMVA Summary'!K$81:K$82)*(MONTH($E202)-1)/12)*$H202</f>
        <v>#REF!</v>
      </c>
      <c r="Q202" s="226" t="e">
        <f>(SUM('1.  LRAMVA Summary'!L$54:L$80)+SUM('1.  LRAMVA Summary'!L$81:L$82)*(MONTH($E202)-1)/12)*$H202</f>
        <v>#REF!</v>
      </c>
      <c r="R202" s="227" t="e">
        <f t="shared" si="101"/>
        <v>#REF!</v>
      </c>
    </row>
    <row r="203" spans="5:18">
      <c r="E203" s="210">
        <v>45170</v>
      </c>
      <c r="F203" s="210" t="s">
        <v>727</v>
      </c>
      <c r="G203" s="211" t="s">
        <v>67</v>
      </c>
      <c r="H203" s="236"/>
      <c r="I203" s="226">
        <f>(SUM('1.  LRAMVA Summary'!D$54:D$80)+SUM('1.  LRAMVA Summary'!D$81:D$82)*(MONTH($E203)-1)/12)*$H203</f>
        <v>0</v>
      </c>
      <c r="J203" s="226">
        <f>(SUM('1.  LRAMVA Summary'!E$54:E$80)+SUM('1.  LRAMVA Summary'!E$81:E$82)*(MONTH($E203)-1)/12)*$H203</f>
        <v>0</v>
      </c>
      <c r="K203" s="226">
        <f>(SUM('1.  LRAMVA Summary'!F$54:F$80)+SUM('1.  LRAMVA Summary'!F$81:F$82)*(MONTH($E203)-1)/12)*$H203</f>
        <v>0</v>
      </c>
      <c r="L203" s="226">
        <f>(SUM('1.  LRAMVA Summary'!G$54:G$80)+SUM('1.  LRAMVA Summary'!G$81:G$82)*(MONTH($E203)-1)/12)*$H203</f>
        <v>0</v>
      </c>
      <c r="M203" s="226" t="e">
        <f>(SUM('1.  LRAMVA Summary'!H$54:H$80)+SUM('1.  LRAMVA Summary'!H$81:H$82)*(MONTH($E203)-1)/12)*$H203</f>
        <v>#REF!</v>
      </c>
      <c r="N203" s="226" t="e">
        <f>(SUM('1.  LRAMVA Summary'!I$54:I$80)+SUM('1.  LRAMVA Summary'!I$81:I$82)*(MONTH($E203)-1)/12)*$H203</f>
        <v>#REF!</v>
      </c>
      <c r="O203" s="226" t="e">
        <f>(SUM('1.  LRAMVA Summary'!J$54:J$80)+SUM('1.  LRAMVA Summary'!J$81:J$82)*(MONTH($E203)-1)/12)*$H203</f>
        <v>#REF!</v>
      </c>
      <c r="P203" s="226" t="e">
        <f>(SUM('1.  LRAMVA Summary'!K$54:K$80)+SUM('1.  LRAMVA Summary'!K$81:K$82)*(MONTH($E203)-1)/12)*$H203</f>
        <v>#REF!</v>
      </c>
      <c r="Q203" s="226" t="e">
        <f>(SUM('1.  LRAMVA Summary'!L$54:L$80)+SUM('1.  LRAMVA Summary'!L$81:L$82)*(MONTH($E203)-1)/12)*$H203</f>
        <v>#REF!</v>
      </c>
      <c r="R203" s="227" t="e">
        <f t="shared" si="101"/>
        <v>#REF!</v>
      </c>
    </row>
    <row r="204" spans="5:18">
      <c r="E204" s="210">
        <v>45200</v>
      </c>
      <c r="F204" s="210" t="s">
        <v>727</v>
      </c>
      <c r="G204" s="211" t="s">
        <v>68</v>
      </c>
      <c r="H204" s="236"/>
      <c r="I204" s="226">
        <f>(SUM('1.  LRAMVA Summary'!D$54:D$80)+SUM('1.  LRAMVA Summary'!D$81:D$82)*(MONTH($E204)-1)/12)*$H204</f>
        <v>0</v>
      </c>
      <c r="J204" s="226">
        <f>(SUM('1.  LRAMVA Summary'!E$54:E$80)+SUM('1.  LRAMVA Summary'!E$81:E$82)*(MONTH($E204)-1)/12)*$H204</f>
        <v>0</v>
      </c>
      <c r="K204" s="226">
        <f>(SUM('1.  LRAMVA Summary'!F$54:F$80)+SUM('1.  LRAMVA Summary'!F$81:F$82)*(MONTH($E204)-1)/12)*$H204</f>
        <v>0</v>
      </c>
      <c r="L204" s="226">
        <f>(SUM('1.  LRAMVA Summary'!G$54:G$80)+SUM('1.  LRAMVA Summary'!G$81:G$82)*(MONTH($E204)-1)/12)*$H204</f>
        <v>0</v>
      </c>
      <c r="M204" s="226" t="e">
        <f>(SUM('1.  LRAMVA Summary'!H$54:H$80)+SUM('1.  LRAMVA Summary'!H$81:H$82)*(MONTH($E204)-1)/12)*$H204</f>
        <v>#REF!</v>
      </c>
      <c r="N204" s="226" t="e">
        <f>(SUM('1.  LRAMVA Summary'!I$54:I$80)+SUM('1.  LRAMVA Summary'!I$81:I$82)*(MONTH($E204)-1)/12)*$H204</f>
        <v>#REF!</v>
      </c>
      <c r="O204" s="226" t="e">
        <f>(SUM('1.  LRAMVA Summary'!J$54:J$80)+SUM('1.  LRAMVA Summary'!J$81:J$82)*(MONTH($E204)-1)/12)*$H204</f>
        <v>#REF!</v>
      </c>
      <c r="P204" s="226" t="e">
        <f>(SUM('1.  LRAMVA Summary'!K$54:K$80)+SUM('1.  LRAMVA Summary'!K$81:K$82)*(MONTH($E204)-1)/12)*$H204</f>
        <v>#REF!</v>
      </c>
      <c r="Q204" s="226" t="e">
        <f>(SUM('1.  LRAMVA Summary'!L$54:L$80)+SUM('1.  LRAMVA Summary'!L$81:L$82)*(MONTH($E204)-1)/12)*$H204</f>
        <v>#REF!</v>
      </c>
      <c r="R204" s="227" t="e">
        <f t="shared" si="101"/>
        <v>#REF!</v>
      </c>
    </row>
    <row r="205" spans="5:18">
      <c r="E205" s="210">
        <v>45231</v>
      </c>
      <c r="F205" s="210" t="s">
        <v>727</v>
      </c>
      <c r="G205" s="211" t="s">
        <v>68</v>
      </c>
      <c r="H205" s="236"/>
      <c r="I205" s="226">
        <f>(SUM('1.  LRAMVA Summary'!D$54:D$80)+SUM('1.  LRAMVA Summary'!D$81:D$82)*(MONTH($E205)-1)/12)*$H205</f>
        <v>0</v>
      </c>
      <c r="J205" s="226">
        <f>(SUM('1.  LRAMVA Summary'!E$54:E$80)+SUM('1.  LRAMVA Summary'!E$81:E$82)*(MONTH($E205)-1)/12)*$H205</f>
        <v>0</v>
      </c>
      <c r="K205" s="226">
        <f>(SUM('1.  LRAMVA Summary'!F$54:F$80)+SUM('1.  LRAMVA Summary'!F$81:F$82)*(MONTH($E205)-1)/12)*$H205</f>
        <v>0</v>
      </c>
      <c r="L205" s="226">
        <f>(SUM('1.  LRAMVA Summary'!G$54:G$80)+SUM('1.  LRAMVA Summary'!G$81:G$82)*(MONTH($E205)-1)/12)*$H205</f>
        <v>0</v>
      </c>
      <c r="M205" s="226" t="e">
        <f>(SUM('1.  LRAMVA Summary'!H$54:H$80)+SUM('1.  LRAMVA Summary'!H$81:H$82)*(MONTH($E205)-1)/12)*$H205</f>
        <v>#REF!</v>
      </c>
      <c r="N205" s="226" t="e">
        <f>(SUM('1.  LRAMVA Summary'!I$54:I$80)+SUM('1.  LRAMVA Summary'!I$81:I$82)*(MONTH($E205)-1)/12)*$H205</f>
        <v>#REF!</v>
      </c>
      <c r="O205" s="226" t="e">
        <f>(SUM('1.  LRAMVA Summary'!J$54:J$80)+SUM('1.  LRAMVA Summary'!J$81:J$82)*(MONTH($E205)-1)/12)*$H205</f>
        <v>#REF!</v>
      </c>
      <c r="P205" s="226" t="e">
        <f>(SUM('1.  LRAMVA Summary'!K$54:K$80)+SUM('1.  LRAMVA Summary'!K$81:K$82)*(MONTH($E205)-1)/12)*$H205</f>
        <v>#REF!</v>
      </c>
      <c r="Q205" s="226" t="e">
        <f>(SUM('1.  LRAMVA Summary'!L$54:L$80)+SUM('1.  LRAMVA Summary'!L$81:L$82)*(MONTH($E205)-1)/12)*$H205</f>
        <v>#REF!</v>
      </c>
      <c r="R205" s="227" t="e">
        <f t="shared" si="101"/>
        <v>#REF!</v>
      </c>
    </row>
    <row r="206" spans="5:18">
      <c r="E206" s="210">
        <v>45261</v>
      </c>
      <c r="F206" s="210" t="s">
        <v>727</v>
      </c>
      <c r="G206" s="211" t="s">
        <v>68</v>
      </c>
      <c r="H206" s="236"/>
      <c r="I206" s="226">
        <f>(SUM('1.  LRAMVA Summary'!D$54:D$80)+SUM('1.  LRAMVA Summary'!D$81:D$82)*(MONTH($E206)-1)/12)*$H206</f>
        <v>0</v>
      </c>
      <c r="J206" s="226">
        <f>(SUM('1.  LRAMVA Summary'!E$54:E$80)+SUM('1.  LRAMVA Summary'!E$81:E$82)*(MONTH($E206)-1)/12)*$H206</f>
        <v>0</v>
      </c>
      <c r="K206" s="226">
        <f>(SUM('1.  LRAMVA Summary'!F$54:F$80)+SUM('1.  LRAMVA Summary'!F$81:F$82)*(MONTH($E206)-1)/12)*$H206</f>
        <v>0</v>
      </c>
      <c r="L206" s="226">
        <f>(SUM('1.  LRAMVA Summary'!G$54:G$80)+SUM('1.  LRAMVA Summary'!G$81:G$82)*(MONTH($E206)-1)/12)*$H206</f>
        <v>0</v>
      </c>
      <c r="M206" s="226" t="e">
        <f>(SUM('1.  LRAMVA Summary'!H$54:H$80)+SUM('1.  LRAMVA Summary'!H$81:H$82)*(MONTH($E206)-1)/12)*$H206</f>
        <v>#REF!</v>
      </c>
      <c r="N206" s="226" t="e">
        <f>(SUM('1.  LRAMVA Summary'!I$54:I$80)+SUM('1.  LRAMVA Summary'!I$81:I$82)*(MONTH($E206)-1)/12)*$H206</f>
        <v>#REF!</v>
      </c>
      <c r="O206" s="226" t="e">
        <f>(SUM('1.  LRAMVA Summary'!J$54:J$80)+SUM('1.  LRAMVA Summary'!J$81:J$82)*(MONTH($E206)-1)/12)*$H206</f>
        <v>#REF!</v>
      </c>
      <c r="P206" s="226" t="e">
        <f>(SUM('1.  LRAMVA Summary'!K$54:K$80)+SUM('1.  LRAMVA Summary'!K$81:K$82)*(MONTH($E206)-1)/12)*$H206</f>
        <v>#REF!</v>
      </c>
      <c r="Q206" s="226" t="e">
        <f>(SUM('1.  LRAMVA Summary'!L$54:L$80)+SUM('1.  LRAMVA Summary'!L$81:L$82)*(MONTH($E206)-1)/12)*$H206</f>
        <v>#REF!</v>
      </c>
      <c r="R206" s="227" t="e">
        <f t="shared" si="101"/>
        <v>#REF!</v>
      </c>
    </row>
    <row r="207" spans="5:18" ht="15" thickBot="1">
      <c r="E207" s="212" t="s">
        <v>724</v>
      </c>
      <c r="F207" s="212"/>
      <c r="G207" s="213"/>
      <c r="H207" s="214"/>
      <c r="I207" s="215">
        <f>SUM(I194:I206)</f>
        <v>205.68706402135882</v>
      </c>
      <c r="J207" s="215">
        <f>SUM(J194:J206)</f>
        <v>-362.18217077802183</v>
      </c>
      <c r="K207" s="215">
        <f t="shared" ref="K207:Q207" si="102">SUM(K194:K206)</f>
        <v>1380.2635442049518</v>
      </c>
      <c r="L207" s="215">
        <f t="shared" si="102"/>
        <v>6.8079723656648445</v>
      </c>
      <c r="M207" s="215" t="e">
        <f t="shared" si="102"/>
        <v>#REF!</v>
      </c>
      <c r="N207" s="215" t="e">
        <f t="shared" si="102"/>
        <v>#REF!</v>
      </c>
      <c r="O207" s="215" t="e">
        <f t="shared" si="102"/>
        <v>#REF!</v>
      </c>
      <c r="P207" s="215" t="e">
        <f t="shared" si="102"/>
        <v>#REF!</v>
      </c>
      <c r="Q207" s="215" t="e">
        <f t="shared" si="102"/>
        <v>#REF!</v>
      </c>
      <c r="R207" s="215" t="e">
        <f>SUM(R194:R206)</f>
        <v>#REF!</v>
      </c>
    </row>
    <row r="208" spans="5:18" ht="15" thickTop="1">
      <c r="E208" s="216" t="s">
        <v>66</v>
      </c>
      <c r="F208" s="216"/>
      <c r="G208" s="217"/>
      <c r="H208" s="218"/>
      <c r="I208" s="219"/>
      <c r="J208" s="219"/>
      <c r="K208" s="219"/>
      <c r="L208" s="219"/>
      <c r="M208" s="219"/>
      <c r="N208" s="219"/>
      <c r="O208" s="219"/>
      <c r="P208" s="219"/>
      <c r="Q208" s="219"/>
      <c r="R208" s="220"/>
    </row>
    <row r="209" spans="5:18">
      <c r="E209" s="221" t="s">
        <v>742</v>
      </c>
      <c r="F209" s="221"/>
      <c r="G209" s="222"/>
      <c r="H209" s="223"/>
      <c r="I209" s="224">
        <f>I207+I208</f>
        <v>205.68706402135882</v>
      </c>
      <c r="J209" s="224">
        <f t="shared" ref="J209:Q209" si="103">J207+J208</f>
        <v>-362.18217077802183</v>
      </c>
      <c r="K209" s="224">
        <f t="shared" si="103"/>
        <v>1380.2635442049518</v>
      </c>
      <c r="L209" s="224">
        <f t="shared" si="103"/>
        <v>6.8079723656648445</v>
      </c>
      <c r="M209" s="224" t="e">
        <f t="shared" si="103"/>
        <v>#REF!</v>
      </c>
      <c r="N209" s="224" t="e">
        <f t="shared" si="103"/>
        <v>#REF!</v>
      </c>
      <c r="O209" s="224" t="e">
        <f t="shared" si="103"/>
        <v>#REF!</v>
      </c>
      <c r="P209" s="224" t="e">
        <f t="shared" si="103"/>
        <v>#REF!</v>
      </c>
      <c r="Q209" s="224" t="e">
        <f t="shared" si="103"/>
        <v>#REF!</v>
      </c>
      <c r="R209" s="224" t="e">
        <f>R207+R208</f>
        <v>#REF!</v>
      </c>
    </row>
    <row r="210" spans="5:18">
      <c r="E210" s="210">
        <v>45292</v>
      </c>
      <c r="F210" s="210" t="s">
        <v>746</v>
      </c>
      <c r="G210" s="211" t="s">
        <v>64</v>
      </c>
      <c r="H210" s="236"/>
      <c r="I210" s="226">
        <f>(SUM('1.  LRAMVA Summary'!D$54:D$80)+SUM('1.  LRAMVA Summary'!D$81:D$82)*(MONTH($E210)-1)/12)*$H210</f>
        <v>0</v>
      </c>
      <c r="J210" s="226">
        <f>(SUM('1.  LRAMVA Summary'!E$54:E$80)+SUM('1.  LRAMVA Summary'!E$81:E$82)*(MONTH($E210)-1)/12)*$H210</f>
        <v>0</v>
      </c>
      <c r="K210" s="226">
        <f>(SUM('1.  LRAMVA Summary'!F$54:F$80)+SUM('1.  LRAMVA Summary'!F$81:F$82)*(MONTH($E210)-1)/12)*$H210</f>
        <v>0</v>
      </c>
      <c r="L210" s="226">
        <f>(SUM('1.  LRAMVA Summary'!G$54:G$80)+SUM('1.  LRAMVA Summary'!G$81:G$82)*(MONTH($E210)-1)/12)*$H210</f>
        <v>0</v>
      </c>
      <c r="M210" s="226" t="e">
        <f>(SUM('1.  LRAMVA Summary'!H$54:H$80)+SUM('1.  LRAMVA Summary'!H$81:H$82)*(MONTH($E210)-1)/12)*$H210</f>
        <v>#REF!</v>
      </c>
      <c r="N210" s="226" t="e">
        <f>(SUM('1.  LRAMVA Summary'!I$54:I$80)+SUM('1.  LRAMVA Summary'!I$81:I$82)*(MONTH($E210)-1)/12)*$H210</f>
        <v>#REF!</v>
      </c>
      <c r="O210" s="226" t="e">
        <f>(SUM('1.  LRAMVA Summary'!J$54:J$80)+SUM('1.  LRAMVA Summary'!J$81:J$82)*(MONTH($E210)-1)/12)*$H210</f>
        <v>#REF!</v>
      </c>
      <c r="P210" s="226" t="e">
        <f>(SUM('1.  LRAMVA Summary'!K$54:K$80)+SUM('1.  LRAMVA Summary'!K$81:K$82)*(MONTH($E210)-1)/12)*$H210</f>
        <v>#REF!</v>
      </c>
      <c r="Q210" s="226" t="e">
        <f>(SUM('1.  LRAMVA Summary'!L$54:L$80)+SUM('1.  LRAMVA Summary'!L$81:L$82)*(MONTH($E210)-1)/12)*$H210</f>
        <v>#REF!</v>
      </c>
      <c r="R210" s="227" t="e">
        <f t="shared" ref="R210:R221" si="104">SUM(I210:Q210)</f>
        <v>#REF!</v>
      </c>
    </row>
    <row r="211" spans="5:18">
      <c r="E211" s="210">
        <v>45323</v>
      </c>
      <c r="F211" s="210" t="s">
        <v>746</v>
      </c>
      <c r="G211" s="211" t="s">
        <v>64</v>
      </c>
      <c r="H211" s="236"/>
      <c r="I211" s="226">
        <f>(SUM('1.  LRAMVA Summary'!D$54:D$80)+SUM('1.  LRAMVA Summary'!D$81:D$82)*(MONTH($E211)-1)/12)*$H211</f>
        <v>0</v>
      </c>
      <c r="J211" s="226">
        <f>(SUM('1.  LRAMVA Summary'!E$54:E$80)+SUM('1.  LRAMVA Summary'!E$81:E$82)*(MONTH($E211)-1)/12)*$H211</f>
        <v>0</v>
      </c>
      <c r="K211" s="226">
        <f>(SUM('1.  LRAMVA Summary'!F$54:F$80)+SUM('1.  LRAMVA Summary'!F$81:F$82)*(MONTH($E211)-1)/12)*$H211</f>
        <v>0</v>
      </c>
      <c r="L211" s="226">
        <f>(SUM('1.  LRAMVA Summary'!G$54:G$80)+SUM('1.  LRAMVA Summary'!G$81:G$82)*(MONTH($E211)-1)/12)*$H211</f>
        <v>0</v>
      </c>
      <c r="M211" s="226" t="e">
        <f>(SUM('1.  LRAMVA Summary'!H$54:H$80)+SUM('1.  LRAMVA Summary'!H$81:H$82)*(MONTH($E211)-1)/12)*$H211</f>
        <v>#REF!</v>
      </c>
      <c r="N211" s="226" t="e">
        <f>(SUM('1.  LRAMVA Summary'!I$54:I$80)+SUM('1.  LRAMVA Summary'!I$81:I$82)*(MONTH($E211)-1)/12)*$H211</f>
        <v>#REF!</v>
      </c>
      <c r="O211" s="226" t="e">
        <f>(SUM('1.  LRAMVA Summary'!J$54:J$80)+SUM('1.  LRAMVA Summary'!J$81:J$82)*(MONTH($E211)-1)/12)*$H211</f>
        <v>#REF!</v>
      </c>
      <c r="P211" s="226" t="e">
        <f>(SUM('1.  LRAMVA Summary'!K$54:K$80)+SUM('1.  LRAMVA Summary'!K$81:K$82)*(MONTH($E211)-1)/12)*$H211</f>
        <v>#REF!</v>
      </c>
      <c r="Q211" s="226" t="e">
        <f>(SUM('1.  LRAMVA Summary'!L$54:L$80)+SUM('1.  LRAMVA Summary'!L$81:L$82)*(MONTH($E211)-1)/12)*$H211</f>
        <v>#REF!</v>
      </c>
      <c r="R211" s="227" t="e">
        <f t="shared" si="104"/>
        <v>#REF!</v>
      </c>
    </row>
    <row r="212" spans="5:18">
      <c r="E212" s="210">
        <v>45352</v>
      </c>
      <c r="F212" s="210" t="s">
        <v>746</v>
      </c>
      <c r="G212" s="211" t="s">
        <v>64</v>
      </c>
      <c r="H212" s="236"/>
      <c r="I212" s="226">
        <f>(SUM('1.  LRAMVA Summary'!D$54:D$80)+SUM('1.  LRAMVA Summary'!D$81:D$82)*(MONTH($E212)-1)/12)*$H212</f>
        <v>0</v>
      </c>
      <c r="J212" s="226">
        <f>(SUM('1.  LRAMVA Summary'!E$54:E$80)+SUM('1.  LRAMVA Summary'!E$81:E$82)*(MONTH($E212)-1)/12)*$H212</f>
        <v>0</v>
      </c>
      <c r="K212" s="226">
        <f>(SUM('1.  LRAMVA Summary'!F$54:F$80)+SUM('1.  LRAMVA Summary'!F$81:F$82)*(MONTH($E212)-1)/12)*$H212</f>
        <v>0</v>
      </c>
      <c r="L212" s="226">
        <f>(SUM('1.  LRAMVA Summary'!G$54:G$80)+SUM('1.  LRAMVA Summary'!G$81:G$82)*(MONTH($E212)-1)/12)*$H212</f>
        <v>0</v>
      </c>
      <c r="M212" s="226" t="e">
        <f>(SUM('1.  LRAMVA Summary'!H$54:H$80)+SUM('1.  LRAMVA Summary'!H$81:H$82)*(MONTH($E212)-1)/12)*$H212</f>
        <v>#REF!</v>
      </c>
      <c r="N212" s="226" t="e">
        <f>(SUM('1.  LRAMVA Summary'!I$54:I$80)+SUM('1.  LRAMVA Summary'!I$81:I$82)*(MONTH($E212)-1)/12)*$H212</f>
        <v>#REF!</v>
      </c>
      <c r="O212" s="226" t="e">
        <f>(SUM('1.  LRAMVA Summary'!J$54:J$80)+SUM('1.  LRAMVA Summary'!J$81:J$82)*(MONTH($E212)-1)/12)*$H212</f>
        <v>#REF!</v>
      </c>
      <c r="P212" s="226" t="e">
        <f>(SUM('1.  LRAMVA Summary'!K$54:K$80)+SUM('1.  LRAMVA Summary'!K$81:K$82)*(MONTH($E212)-1)/12)*$H212</f>
        <v>#REF!</v>
      </c>
      <c r="Q212" s="226" t="e">
        <f>(SUM('1.  LRAMVA Summary'!L$54:L$80)+SUM('1.  LRAMVA Summary'!L$81:L$82)*(MONTH($E212)-1)/12)*$H212</f>
        <v>#REF!</v>
      </c>
      <c r="R212" s="227" t="e">
        <f t="shared" si="104"/>
        <v>#REF!</v>
      </c>
    </row>
    <row r="213" spans="5:18">
      <c r="E213" s="210">
        <v>45383</v>
      </c>
      <c r="F213" s="210" t="s">
        <v>746</v>
      </c>
      <c r="G213" s="211" t="s">
        <v>65</v>
      </c>
      <c r="H213" s="236"/>
      <c r="I213" s="226">
        <f>(SUM('1.  LRAMVA Summary'!D$54:D$80)+SUM('1.  LRAMVA Summary'!D$81:D$82)*(MONTH($E213)-1)/12)*$H213</f>
        <v>0</v>
      </c>
      <c r="J213" s="226">
        <f>(SUM('1.  LRAMVA Summary'!E$54:E$80)+SUM('1.  LRAMVA Summary'!E$81:E$82)*(MONTH($E213)-1)/12)*$H213</f>
        <v>0</v>
      </c>
      <c r="K213" s="226">
        <f>(SUM('1.  LRAMVA Summary'!F$54:F$80)+SUM('1.  LRAMVA Summary'!F$81:F$82)*(MONTH($E213)-1)/12)*$H213</f>
        <v>0</v>
      </c>
      <c r="L213" s="226">
        <f>(SUM('1.  LRAMVA Summary'!G$54:G$80)+SUM('1.  LRAMVA Summary'!G$81:G$82)*(MONTH($E213)-1)/12)*$H213</f>
        <v>0</v>
      </c>
      <c r="M213" s="226" t="e">
        <f>(SUM('1.  LRAMVA Summary'!H$54:H$80)+SUM('1.  LRAMVA Summary'!H$81:H$82)*(MONTH($E213)-1)/12)*$H213</f>
        <v>#REF!</v>
      </c>
      <c r="N213" s="226" t="e">
        <f>(SUM('1.  LRAMVA Summary'!I$54:I$80)+SUM('1.  LRAMVA Summary'!I$81:I$82)*(MONTH($E213)-1)/12)*$H213</f>
        <v>#REF!</v>
      </c>
      <c r="O213" s="226" t="e">
        <f>(SUM('1.  LRAMVA Summary'!J$54:J$80)+SUM('1.  LRAMVA Summary'!J$81:J$82)*(MONTH($E213)-1)/12)*$H213</f>
        <v>#REF!</v>
      </c>
      <c r="P213" s="226" t="e">
        <f>(SUM('1.  LRAMVA Summary'!K$54:K$80)+SUM('1.  LRAMVA Summary'!K$81:K$82)*(MONTH($E213)-1)/12)*$H213</f>
        <v>#REF!</v>
      </c>
      <c r="Q213" s="226" t="e">
        <f>(SUM('1.  LRAMVA Summary'!L$54:L$80)+SUM('1.  LRAMVA Summary'!L$81:L$82)*(MONTH($E213)-1)/12)*$H213</f>
        <v>#REF!</v>
      </c>
      <c r="R213" s="227" t="e">
        <f t="shared" si="104"/>
        <v>#REF!</v>
      </c>
    </row>
    <row r="214" spans="5:18">
      <c r="E214" s="210">
        <v>45413</v>
      </c>
      <c r="F214" s="210" t="s">
        <v>746</v>
      </c>
      <c r="G214" s="211" t="s">
        <v>65</v>
      </c>
      <c r="H214" s="236"/>
      <c r="I214" s="226">
        <f>(SUM('1.  LRAMVA Summary'!D$54:D$80)+SUM('1.  LRAMVA Summary'!D$81:D$82)*(MONTH($E214)-1)/12)*$H214</f>
        <v>0</v>
      </c>
      <c r="J214" s="226">
        <f>(SUM('1.  LRAMVA Summary'!E$54:E$80)+SUM('1.  LRAMVA Summary'!E$81:E$82)*(MONTH($E214)-1)/12)*$H214</f>
        <v>0</v>
      </c>
      <c r="K214" s="226">
        <f>(SUM('1.  LRAMVA Summary'!F$54:F$80)+SUM('1.  LRAMVA Summary'!F$81:F$82)*(MONTH($E214)-1)/12)*$H214</f>
        <v>0</v>
      </c>
      <c r="L214" s="226">
        <f>(SUM('1.  LRAMVA Summary'!G$54:G$80)+SUM('1.  LRAMVA Summary'!G$81:G$82)*(MONTH($E214)-1)/12)*$H214</f>
        <v>0</v>
      </c>
      <c r="M214" s="226" t="e">
        <f>(SUM('1.  LRAMVA Summary'!H$54:H$80)+SUM('1.  LRAMVA Summary'!H$81:H$82)*(MONTH($E214)-1)/12)*$H214</f>
        <v>#REF!</v>
      </c>
      <c r="N214" s="226" t="e">
        <f>(SUM('1.  LRAMVA Summary'!I$54:I$80)+SUM('1.  LRAMVA Summary'!I$81:I$82)*(MONTH($E214)-1)/12)*$H214</f>
        <v>#REF!</v>
      </c>
      <c r="O214" s="226" t="e">
        <f>(SUM('1.  LRAMVA Summary'!J$54:J$80)+SUM('1.  LRAMVA Summary'!J$81:J$82)*(MONTH($E214)-1)/12)*$H214</f>
        <v>#REF!</v>
      </c>
      <c r="P214" s="226" t="e">
        <f>(SUM('1.  LRAMVA Summary'!K$54:K$80)+SUM('1.  LRAMVA Summary'!K$81:K$82)*(MONTH($E214)-1)/12)*$H214</f>
        <v>#REF!</v>
      </c>
      <c r="Q214" s="226" t="e">
        <f>(SUM('1.  LRAMVA Summary'!L$54:L$80)+SUM('1.  LRAMVA Summary'!L$81:L$82)*(MONTH($E214)-1)/12)*$H214</f>
        <v>#REF!</v>
      </c>
      <c r="R214" s="227" t="e">
        <f t="shared" si="104"/>
        <v>#REF!</v>
      </c>
    </row>
    <row r="215" spans="5:18">
      <c r="E215" s="210">
        <v>45444</v>
      </c>
      <c r="F215" s="210" t="s">
        <v>746</v>
      </c>
      <c r="G215" s="211" t="s">
        <v>65</v>
      </c>
      <c r="H215" s="236"/>
      <c r="I215" s="226">
        <f>(SUM('1.  LRAMVA Summary'!D$54:D$80)+SUM('1.  LRAMVA Summary'!D$81:D$82)*(MONTH($E215)-1)/12)*$H215</f>
        <v>0</v>
      </c>
      <c r="J215" s="226">
        <f>(SUM('1.  LRAMVA Summary'!E$54:E$80)+SUM('1.  LRAMVA Summary'!E$81:E$82)*(MONTH($E215)-1)/12)*$H215</f>
        <v>0</v>
      </c>
      <c r="K215" s="226">
        <f>(SUM('1.  LRAMVA Summary'!F$54:F$80)+SUM('1.  LRAMVA Summary'!F$81:F$82)*(MONTH($E215)-1)/12)*$H215</f>
        <v>0</v>
      </c>
      <c r="L215" s="226">
        <f>(SUM('1.  LRAMVA Summary'!G$54:G$80)+SUM('1.  LRAMVA Summary'!G$81:G$82)*(MONTH($E215)-1)/12)*$H215</f>
        <v>0</v>
      </c>
      <c r="M215" s="226" t="e">
        <f>(SUM('1.  LRAMVA Summary'!H$54:H$80)+SUM('1.  LRAMVA Summary'!H$81:H$82)*(MONTH($E215)-1)/12)*$H215</f>
        <v>#REF!</v>
      </c>
      <c r="N215" s="226" t="e">
        <f>(SUM('1.  LRAMVA Summary'!I$54:I$80)+SUM('1.  LRAMVA Summary'!I$81:I$82)*(MONTH($E215)-1)/12)*$H215</f>
        <v>#REF!</v>
      </c>
      <c r="O215" s="226" t="e">
        <f>(SUM('1.  LRAMVA Summary'!J$54:J$80)+SUM('1.  LRAMVA Summary'!J$81:J$82)*(MONTH($E215)-1)/12)*$H215</f>
        <v>#REF!</v>
      </c>
      <c r="P215" s="226" t="e">
        <f>(SUM('1.  LRAMVA Summary'!K$54:K$80)+SUM('1.  LRAMVA Summary'!K$81:K$82)*(MONTH($E215)-1)/12)*$H215</f>
        <v>#REF!</v>
      </c>
      <c r="Q215" s="226" t="e">
        <f>(SUM('1.  LRAMVA Summary'!L$54:L$80)+SUM('1.  LRAMVA Summary'!L$81:L$82)*(MONTH($E215)-1)/12)*$H215</f>
        <v>#REF!</v>
      </c>
      <c r="R215" s="227" t="e">
        <f t="shared" si="104"/>
        <v>#REF!</v>
      </c>
    </row>
    <row r="216" spans="5:18">
      <c r="E216" s="210">
        <v>45474</v>
      </c>
      <c r="F216" s="210" t="s">
        <v>746</v>
      </c>
      <c r="G216" s="211" t="s">
        <v>67</v>
      </c>
      <c r="H216" s="236"/>
      <c r="I216" s="226">
        <f>(SUM('1.  LRAMVA Summary'!D$54:D$80)+SUM('1.  LRAMVA Summary'!D$81:D$82)*(MONTH($E216)-1)/12)*$H216</f>
        <v>0</v>
      </c>
      <c r="J216" s="226">
        <f>(SUM('1.  LRAMVA Summary'!E$54:E$80)+SUM('1.  LRAMVA Summary'!E$81:E$82)*(MONTH($E216)-1)/12)*$H216</f>
        <v>0</v>
      </c>
      <c r="K216" s="226">
        <f>(SUM('1.  LRAMVA Summary'!F$54:F$80)+SUM('1.  LRAMVA Summary'!F$81:F$82)*(MONTH($E216)-1)/12)*$H216</f>
        <v>0</v>
      </c>
      <c r="L216" s="226">
        <f>(SUM('1.  LRAMVA Summary'!G$54:G$80)+SUM('1.  LRAMVA Summary'!G$81:G$82)*(MONTH($E216)-1)/12)*$H216</f>
        <v>0</v>
      </c>
      <c r="M216" s="226" t="e">
        <f>(SUM('1.  LRAMVA Summary'!H$54:H$80)+SUM('1.  LRAMVA Summary'!H$81:H$82)*(MONTH($E216)-1)/12)*$H216</f>
        <v>#REF!</v>
      </c>
      <c r="N216" s="226" t="e">
        <f>(SUM('1.  LRAMVA Summary'!I$54:I$80)+SUM('1.  LRAMVA Summary'!I$81:I$82)*(MONTH($E216)-1)/12)*$H216</f>
        <v>#REF!</v>
      </c>
      <c r="O216" s="226" t="e">
        <f>(SUM('1.  LRAMVA Summary'!J$54:J$80)+SUM('1.  LRAMVA Summary'!J$81:J$82)*(MONTH($E216)-1)/12)*$H216</f>
        <v>#REF!</v>
      </c>
      <c r="P216" s="226" t="e">
        <f>(SUM('1.  LRAMVA Summary'!K$54:K$80)+SUM('1.  LRAMVA Summary'!K$81:K$82)*(MONTH($E216)-1)/12)*$H216</f>
        <v>#REF!</v>
      </c>
      <c r="Q216" s="226" t="e">
        <f>(SUM('1.  LRAMVA Summary'!L$54:L$80)+SUM('1.  LRAMVA Summary'!L$81:L$82)*(MONTH($E216)-1)/12)*$H216</f>
        <v>#REF!</v>
      </c>
      <c r="R216" s="227" t="e">
        <f t="shared" si="104"/>
        <v>#REF!</v>
      </c>
    </row>
    <row r="217" spans="5:18">
      <c r="E217" s="210">
        <v>45505</v>
      </c>
      <c r="F217" s="210" t="s">
        <v>746</v>
      </c>
      <c r="G217" s="211" t="s">
        <v>67</v>
      </c>
      <c r="H217" s="236"/>
      <c r="I217" s="226">
        <f>(SUM('1.  LRAMVA Summary'!D$54:D$80)+SUM('1.  LRAMVA Summary'!D$81:D$82)*(MONTH($E217)-1)/12)*$H217</f>
        <v>0</v>
      </c>
      <c r="J217" s="226">
        <f>(SUM('1.  LRAMVA Summary'!E$54:E$80)+SUM('1.  LRAMVA Summary'!E$81:E$82)*(MONTH($E217)-1)/12)*$H217</f>
        <v>0</v>
      </c>
      <c r="K217" s="226">
        <f>(SUM('1.  LRAMVA Summary'!F$54:F$80)+SUM('1.  LRAMVA Summary'!F$81:F$82)*(MONTH($E217)-1)/12)*$H217</f>
        <v>0</v>
      </c>
      <c r="L217" s="226">
        <f>(SUM('1.  LRAMVA Summary'!G$54:G$80)+SUM('1.  LRAMVA Summary'!G$81:G$82)*(MONTH($E217)-1)/12)*$H217</f>
        <v>0</v>
      </c>
      <c r="M217" s="226" t="e">
        <f>(SUM('1.  LRAMVA Summary'!H$54:H$80)+SUM('1.  LRAMVA Summary'!H$81:H$82)*(MONTH($E217)-1)/12)*$H217</f>
        <v>#REF!</v>
      </c>
      <c r="N217" s="226" t="e">
        <f>(SUM('1.  LRAMVA Summary'!I$54:I$80)+SUM('1.  LRAMVA Summary'!I$81:I$82)*(MONTH($E217)-1)/12)*$H217</f>
        <v>#REF!</v>
      </c>
      <c r="O217" s="226" t="e">
        <f>(SUM('1.  LRAMVA Summary'!J$54:J$80)+SUM('1.  LRAMVA Summary'!J$81:J$82)*(MONTH($E217)-1)/12)*$H217</f>
        <v>#REF!</v>
      </c>
      <c r="P217" s="226" t="e">
        <f>(SUM('1.  LRAMVA Summary'!K$54:K$80)+SUM('1.  LRAMVA Summary'!K$81:K$82)*(MONTH($E217)-1)/12)*$H217</f>
        <v>#REF!</v>
      </c>
      <c r="Q217" s="226" t="e">
        <f>(SUM('1.  LRAMVA Summary'!L$54:L$80)+SUM('1.  LRAMVA Summary'!L$81:L$82)*(MONTH($E217)-1)/12)*$H217</f>
        <v>#REF!</v>
      </c>
      <c r="R217" s="227" t="e">
        <f t="shared" si="104"/>
        <v>#REF!</v>
      </c>
    </row>
    <row r="218" spans="5:18">
      <c r="E218" s="210">
        <v>45536</v>
      </c>
      <c r="F218" s="210" t="s">
        <v>746</v>
      </c>
      <c r="G218" s="211" t="s">
        <v>67</v>
      </c>
      <c r="H218" s="236"/>
      <c r="I218" s="226">
        <f>(SUM('1.  LRAMVA Summary'!D$54:D$80)+SUM('1.  LRAMVA Summary'!D$81:D$82)*(MONTH($E218)-1)/12)*$H218</f>
        <v>0</v>
      </c>
      <c r="J218" s="226">
        <f>(SUM('1.  LRAMVA Summary'!E$54:E$80)+SUM('1.  LRAMVA Summary'!E$81:E$82)*(MONTH($E218)-1)/12)*$H218</f>
        <v>0</v>
      </c>
      <c r="K218" s="226">
        <f>(SUM('1.  LRAMVA Summary'!F$54:F$80)+SUM('1.  LRAMVA Summary'!F$81:F$82)*(MONTH($E218)-1)/12)*$H218</f>
        <v>0</v>
      </c>
      <c r="L218" s="226">
        <f>(SUM('1.  LRAMVA Summary'!G$54:G$80)+SUM('1.  LRAMVA Summary'!G$81:G$82)*(MONTH($E218)-1)/12)*$H218</f>
        <v>0</v>
      </c>
      <c r="M218" s="226" t="e">
        <f>(SUM('1.  LRAMVA Summary'!H$54:H$80)+SUM('1.  LRAMVA Summary'!H$81:H$82)*(MONTH($E218)-1)/12)*$H218</f>
        <v>#REF!</v>
      </c>
      <c r="N218" s="226" t="e">
        <f>(SUM('1.  LRAMVA Summary'!I$54:I$80)+SUM('1.  LRAMVA Summary'!I$81:I$82)*(MONTH($E218)-1)/12)*$H218</f>
        <v>#REF!</v>
      </c>
      <c r="O218" s="226" t="e">
        <f>(SUM('1.  LRAMVA Summary'!J$54:J$80)+SUM('1.  LRAMVA Summary'!J$81:J$82)*(MONTH($E218)-1)/12)*$H218</f>
        <v>#REF!</v>
      </c>
      <c r="P218" s="226" t="e">
        <f>(SUM('1.  LRAMVA Summary'!K$54:K$80)+SUM('1.  LRAMVA Summary'!K$81:K$82)*(MONTH($E218)-1)/12)*$H218</f>
        <v>#REF!</v>
      </c>
      <c r="Q218" s="226" t="e">
        <f>(SUM('1.  LRAMVA Summary'!L$54:L$80)+SUM('1.  LRAMVA Summary'!L$81:L$82)*(MONTH($E218)-1)/12)*$H218</f>
        <v>#REF!</v>
      </c>
      <c r="R218" s="227" t="e">
        <f t="shared" si="104"/>
        <v>#REF!</v>
      </c>
    </row>
    <row r="219" spans="5:18">
      <c r="E219" s="210">
        <v>45566</v>
      </c>
      <c r="F219" s="210" t="s">
        <v>746</v>
      </c>
      <c r="G219" s="211" t="s">
        <v>68</v>
      </c>
      <c r="H219" s="236"/>
      <c r="I219" s="226">
        <f>(SUM('1.  LRAMVA Summary'!D$54:D$80)+SUM('1.  LRAMVA Summary'!D$81:D$82)*(MONTH($E219)-1)/12)*$H219</f>
        <v>0</v>
      </c>
      <c r="J219" s="226">
        <f>(SUM('1.  LRAMVA Summary'!E$54:E$80)+SUM('1.  LRAMVA Summary'!E$81:E$82)*(MONTH($E219)-1)/12)*$H219</f>
        <v>0</v>
      </c>
      <c r="K219" s="226">
        <f>(SUM('1.  LRAMVA Summary'!F$54:F$80)+SUM('1.  LRAMVA Summary'!F$81:F$82)*(MONTH($E219)-1)/12)*$H219</f>
        <v>0</v>
      </c>
      <c r="L219" s="226">
        <f>(SUM('1.  LRAMVA Summary'!G$54:G$80)+SUM('1.  LRAMVA Summary'!G$81:G$82)*(MONTH($E219)-1)/12)*$H219</f>
        <v>0</v>
      </c>
      <c r="M219" s="226" t="e">
        <f>(SUM('1.  LRAMVA Summary'!H$54:H$80)+SUM('1.  LRAMVA Summary'!H$81:H$82)*(MONTH($E219)-1)/12)*$H219</f>
        <v>#REF!</v>
      </c>
      <c r="N219" s="226" t="e">
        <f>(SUM('1.  LRAMVA Summary'!I$54:I$80)+SUM('1.  LRAMVA Summary'!I$81:I$82)*(MONTH($E219)-1)/12)*$H219</f>
        <v>#REF!</v>
      </c>
      <c r="O219" s="226" t="e">
        <f>(SUM('1.  LRAMVA Summary'!J$54:J$80)+SUM('1.  LRAMVA Summary'!J$81:J$82)*(MONTH($E219)-1)/12)*$H219</f>
        <v>#REF!</v>
      </c>
      <c r="P219" s="226" t="e">
        <f>(SUM('1.  LRAMVA Summary'!K$54:K$80)+SUM('1.  LRAMVA Summary'!K$81:K$82)*(MONTH($E219)-1)/12)*$H219</f>
        <v>#REF!</v>
      </c>
      <c r="Q219" s="226" t="e">
        <f>(SUM('1.  LRAMVA Summary'!L$54:L$80)+SUM('1.  LRAMVA Summary'!L$81:L$82)*(MONTH($E219)-1)/12)*$H219</f>
        <v>#REF!</v>
      </c>
      <c r="R219" s="227" t="e">
        <f t="shared" si="104"/>
        <v>#REF!</v>
      </c>
    </row>
    <row r="220" spans="5:18">
      <c r="E220" s="210">
        <v>45597</v>
      </c>
      <c r="F220" s="210" t="s">
        <v>746</v>
      </c>
      <c r="G220" s="211" t="s">
        <v>68</v>
      </c>
      <c r="H220" s="236"/>
      <c r="I220" s="226">
        <f>(SUM('1.  LRAMVA Summary'!D$54:D$80)+SUM('1.  LRAMVA Summary'!D$81:D$82)*(MONTH($E220)-1)/12)*$H220</f>
        <v>0</v>
      </c>
      <c r="J220" s="226">
        <f>(SUM('1.  LRAMVA Summary'!E$54:E$80)+SUM('1.  LRAMVA Summary'!E$81:E$82)*(MONTH($E220)-1)/12)*$H220</f>
        <v>0</v>
      </c>
      <c r="K220" s="226">
        <f>(SUM('1.  LRAMVA Summary'!F$54:F$80)+SUM('1.  LRAMVA Summary'!F$81:F$82)*(MONTH($E220)-1)/12)*$H220</f>
        <v>0</v>
      </c>
      <c r="L220" s="226">
        <f>(SUM('1.  LRAMVA Summary'!G$54:G$80)+SUM('1.  LRAMVA Summary'!G$81:G$82)*(MONTH($E220)-1)/12)*$H220</f>
        <v>0</v>
      </c>
      <c r="M220" s="226" t="e">
        <f>(SUM('1.  LRAMVA Summary'!H$54:H$80)+SUM('1.  LRAMVA Summary'!H$81:H$82)*(MONTH($E220)-1)/12)*$H220</f>
        <v>#REF!</v>
      </c>
      <c r="N220" s="226" t="e">
        <f>(SUM('1.  LRAMVA Summary'!I$54:I$80)+SUM('1.  LRAMVA Summary'!I$81:I$82)*(MONTH($E220)-1)/12)*$H220</f>
        <v>#REF!</v>
      </c>
      <c r="O220" s="226" t="e">
        <f>(SUM('1.  LRAMVA Summary'!J$54:J$80)+SUM('1.  LRAMVA Summary'!J$81:J$82)*(MONTH($E220)-1)/12)*$H220</f>
        <v>#REF!</v>
      </c>
      <c r="P220" s="226" t="e">
        <f>(SUM('1.  LRAMVA Summary'!K$54:K$80)+SUM('1.  LRAMVA Summary'!K$81:K$82)*(MONTH($E220)-1)/12)*$H220</f>
        <v>#REF!</v>
      </c>
      <c r="Q220" s="226" t="e">
        <f>(SUM('1.  LRAMVA Summary'!L$54:L$80)+SUM('1.  LRAMVA Summary'!L$81:L$82)*(MONTH($E220)-1)/12)*$H220</f>
        <v>#REF!</v>
      </c>
      <c r="R220" s="227" t="e">
        <f t="shared" si="104"/>
        <v>#REF!</v>
      </c>
    </row>
    <row r="221" spans="5:18">
      <c r="E221" s="210">
        <v>45627</v>
      </c>
      <c r="F221" s="210" t="s">
        <v>746</v>
      </c>
      <c r="G221" s="211" t="s">
        <v>68</v>
      </c>
      <c r="H221" s="236"/>
      <c r="I221" s="226">
        <f>(SUM('1.  LRAMVA Summary'!D$54:D$80)+SUM('1.  LRAMVA Summary'!D$81:D$82)*(MONTH($E221)-1)/12)*$H221</f>
        <v>0</v>
      </c>
      <c r="J221" s="226">
        <f>(SUM('1.  LRAMVA Summary'!E$54:E$80)+SUM('1.  LRAMVA Summary'!E$81:E$82)*(MONTH($E221)-1)/12)*$H221</f>
        <v>0</v>
      </c>
      <c r="K221" s="226">
        <f>(SUM('1.  LRAMVA Summary'!F$54:F$80)+SUM('1.  LRAMVA Summary'!F$81:F$82)*(MONTH($E221)-1)/12)*$H221</f>
        <v>0</v>
      </c>
      <c r="L221" s="226">
        <f>(SUM('1.  LRAMVA Summary'!G$54:G$80)+SUM('1.  LRAMVA Summary'!G$81:G$82)*(MONTH($E221)-1)/12)*$H221</f>
        <v>0</v>
      </c>
      <c r="M221" s="226" t="e">
        <f>(SUM('1.  LRAMVA Summary'!H$54:H$80)+SUM('1.  LRAMVA Summary'!H$81:H$82)*(MONTH($E221)-1)/12)*$H221</f>
        <v>#REF!</v>
      </c>
      <c r="N221" s="226" t="e">
        <f>(SUM('1.  LRAMVA Summary'!I$54:I$80)+SUM('1.  LRAMVA Summary'!I$81:I$82)*(MONTH($E221)-1)/12)*$H221</f>
        <v>#REF!</v>
      </c>
      <c r="O221" s="226" t="e">
        <f>(SUM('1.  LRAMVA Summary'!J$54:J$80)+SUM('1.  LRAMVA Summary'!J$81:J$82)*(MONTH($E221)-1)/12)*$H221</f>
        <v>#REF!</v>
      </c>
      <c r="P221" s="226" t="e">
        <f>(SUM('1.  LRAMVA Summary'!K$54:K$80)+SUM('1.  LRAMVA Summary'!K$81:K$82)*(MONTH($E221)-1)/12)*$H221</f>
        <v>#REF!</v>
      </c>
      <c r="Q221" s="226" t="e">
        <f>(SUM('1.  LRAMVA Summary'!L$54:L$80)+SUM('1.  LRAMVA Summary'!L$81:L$82)*(MONTH($E221)-1)/12)*$H221</f>
        <v>#REF!</v>
      </c>
      <c r="R221" s="227" t="e">
        <f t="shared" si="104"/>
        <v>#REF!</v>
      </c>
    </row>
    <row r="222" spans="5:18" ht="15" thickBot="1">
      <c r="E222" s="212" t="s">
        <v>744</v>
      </c>
      <c r="F222" s="212"/>
      <c r="G222" s="213"/>
      <c r="H222" s="214"/>
      <c r="I222" s="215">
        <f>SUM(I209:I221)</f>
        <v>205.68706402135882</v>
      </c>
      <c r="J222" s="215">
        <f>SUM(J209:J221)</f>
        <v>-362.18217077802183</v>
      </c>
      <c r="K222" s="215">
        <f t="shared" ref="K222:Q222" si="105">SUM(K209:K221)</f>
        <v>1380.2635442049518</v>
      </c>
      <c r="L222" s="215">
        <f t="shared" si="105"/>
        <v>6.8079723656648445</v>
      </c>
      <c r="M222" s="215" t="e">
        <f t="shared" si="105"/>
        <v>#REF!</v>
      </c>
      <c r="N222" s="215" t="e">
        <f t="shared" si="105"/>
        <v>#REF!</v>
      </c>
      <c r="O222" s="215" t="e">
        <f t="shared" si="105"/>
        <v>#REF!</v>
      </c>
      <c r="P222" s="215" t="e">
        <f t="shared" si="105"/>
        <v>#REF!</v>
      </c>
      <c r="Q222" s="215" t="e">
        <f t="shared" si="105"/>
        <v>#REF!</v>
      </c>
      <c r="R222" s="215" t="e">
        <f>SUM(R209:R221)</f>
        <v>#REF!</v>
      </c>
    </row>
    <row r="223" spans="5:18" ht="15" thickTop="1">
      <c r="E223" s="216" t="s">
        <v>66</v>
      </c>
      <c r="F223" s="216"/>
      <c r="G223" s="217"/>
      <c r="H223" s="218"/>
      <c r="I223" s="219"/>
      <c r="J223" s="219"/>
      <c r="K223" s="219"/>
      <c r="L223" s="219"/>
      <c r="M223" s="219"/>
      <c r="N223" s="219"/>
      <c r="O223" s="219"/>
      <c r="P223" s="219"/>
      <c r="Q223" s="219"/>
      <c r="R223" s="220"/>
    </row>
    <row r="224" spans="5:18">
      <c r="E224" s="221" t="s">
        <v>743</v>
      </c>
      <c r="F224" s="221"/>
      <c r="G224" s="222"/>
      <c r="H224" s="223"/>
      <c r="I224" s="224">
        <f>I222+I223</f>
        <v>205.68706402135882</v>
      </c>
      <c r="J224" s="224">
        <f t="shared" ref="J224:Q224" si="106">J222+J223</f>
        <v>-362.18217077802183</v>
      </c>
      <c r="K224" s="224">
        <f t="shared" si="106"/>
        <v>1380.2635442049518</v>
      </c>
      <c r="L224" s="224">
        <f t="shared" si="106"/>
        <v>6.8079723656648445</v>
      </c>
      <c r="M224" s="224" t="e">
        <f t="shared" si="106"/>
        <v>#REF!</v>
      </c>
      <c r="N224" s="224" t="e">
        <f t="shared" si="106"/>
        <v>#REF!</v>
      </c>
      <c r="O224" s="224" t="e">
        <f t="shared" si="106"/>
        <v>#REF!</v>
      </c>
      <c r="P224" s="224" t="e">
        <f t="shared" si="106"/>
        <v>#REF!</v>
      </c>
      <c r="Q224" s="224" t="e">
        <f t="shared" si="106"/>
        <v>#REF!</v>
      </c>
      <c r="R224" s="224" t="e">
        <f>R222+R223</f>
        <v>#REF!</v>
      </c>
    </row>
    <row r="225" spans="5:18">
      <c r="E225" s="210">
        <v>45658</v>
      </c>
      <c r="F225" s="210" t="s">
        <v>747</v>
      </c>
      <c r="G225" s="211" t="s">
        <v>64</v>
      </c>
      <c r="H225" s="236"/>
      <c r="I225" s="226">
        <f>(SUM('1.  LRAMVA Summary'!D$54:D$80)+SUM('1.  LRAMVA Summary'!D$81:D$82)*(MONTH($E225)-1)/12)*$H225</f>
        <v>0</v>
      </c>
      <c r="J225" s="226">
        <f>(SUM('1.  LRAMVA Summary'!E$54:E$80)+SUM('1.  LRAMVA Summary'!E$81:E$82)*(MONTH($E225)-1)/12)*$H225</f>
        <v>0</v>
      </c>
      <c r="K225" s="226">
        <f>(SUM('1.  LRAMVA Summary'!F$54:F$80)+SUM('1.  LRAMVA Summary'!F$81:F$82)*(MONTH($E225)-1)/12)*$H225</f>
        <v>0</v>
      </c>
      <c r="L225" s="226">
        <f>(SUM('1.  LRAMVA Summary'!G$54:G$80)+SUM('1.  LRAMVA Summary'!G$81:G$82)*(MONTH($E225)-1)/12)*$H225</f>
        <v>0</v>
      </c>
      <c r="M225" s="226" t="e">
        <f>(SUM('1.  LRAMVA Summary'!H$54:H$80)+SUM('1.  LRAMVA Summary'!H$81:H$82)*(MONTH($E225)-1)/12)*$H225</f>
        <v>#REF!</v>
      </c>
      <c r="N225" s="226" t="e">
        <f>(SUM('1.  LRAMVA Summary'!I$54:I$80)+SUM('1.  LRAMVA Summary'!I$81:I$82)*(MONTH($E225)-1)/12)*$H225</f>
        <v>#REF!</v>
      </c>
      <c r="O225" s="226" t="e">
        <f>(SUM('1.  LRAMVA Summary'!J$54:J$80)+SUM('1.  LRAMVA Summary'!J$81:J$82)*(MONTH($E225)-1)/12)*$H225</f>
        <v>#REF!</v>
      </c>
      <c r="P225" s="226" t="e">
        <f>(SUM('1.  LRAMVA Summary'!K$54:K$80)+SUM('1.  LRAMVA Summary'!K$81:K$82)*(MONTH($E225)-1)/12)*$H225</f>
        <v>#REF!</v>
      </c>
      <c r="Q225" s="226" t="e">
        <f>(SUM('1.  LRAMVA Summary'!L$54:L$80)+SUM('1.  LRAMVA Summary'!L$81:L$82)*(MONTH($E225)-1)/12)*$H225</f>
        <v>#REF!</v>
      </c>
      <c r="R225" s="227" t="e">
        <f t="shared" ref="R225:R236" si="107">SUM(I225:Q225)</f>
        <v>#REF!</v>
      </c>
    </row>
    <row r="226" spans="5:18">
      <c r="E226" s="210">
        <v>45689</v>
      </c>
      <c r="F226" s="210" t="s">
        <v>747</v>
      </c>
      <c r="G226" s="211" t="s">
        <v>64</v>
      </c>
      <c r="H226" s="236"/>
      <c r="I226" s="226">
        <f>(SUM('1.  LRAMVA Summary'!D$54:D$80)+SUM('1.  LRAMVA Summary'!D$81:D$82)*(MONTH($E226)-1)/12)*$H226</f>
        <v>0</v>
      </c>
      <c r="J226" s="226">
        <f>(SUM('1.  LRAMVA Summary'!E$54:E$80)+SUM('1.  LRAMVA Summary'!E$81:E$82)*(MONTH($E226)-1)/12)*$H226</f>
        <v>0</v>
      </c>
      <c r="K226" s="226">
        <f>(SUM('1.  LRAMVA Summary'!F$54:F$80)+SUM('1.  LRAMVA Summary'!F$81:F$82)*(MONTH($E226)-1)/12)*$H226</f>
        <v>0</v>
      </c>
      <c r="L226" s="226">
        <f>(SUM('1.  LRAMVA Summary'!G$54:G$80)+SUM('1.  LRAMVA Summary'!G$81:G$82)*(MONTH($E226)-1)/12)*$H226</f>
        <v>0</v>
      </c>
      <c r="M226" s="226" t="e">
        <f>(SUM('1.  LRAMVA Summary'!H$54:H$80)+SUM('1.  LRAMVA Summary'!H$81:H$82)*(MONTH($E226)-1)/12)*$H226</f>
        <v>#REF!</v>
      </c>
      <c r="N226" s="226" t="e">
        <f>(SUM('1.  LRAMVA Summary'!I$54:I$80)+SUM('1.  LRAMVA Summary'!I$81:I$82)*(MONTH($E226)-1)/12)*$H226</f>
        <v>#REF!</v>
      </c>
      <c r="O226" s="226" t="e">
        <f>(SUM('1.  LRAMVA Summary'!J$54:J$80)+SUM('1.  LRAMVA Summary'!J$81:J$82)*(MONTH($E226)-1)/12)*$H226</f>
        <v>#REF!</v>
      </c>
      <c r="P226" s="226" t="e">
        <f>(SUM('1.  LRAMVA Summary'!K$54:K$80)+SUM('1.  LRAMVA Summary'!K$81:K$82)*(MONTH($E226)-1)/12)*$H226</f>
        <v>#REF!</v>
      </c>
      <c r="Q226" s="226" t="e">
        <f>(SUM('1.  LRAMVA Summary'!L$54:L$80)+SUM('1.  LRAMVA Summary'!L$81:L$82)*(MONTH($E226)-1)/12)*$H226</f>
        <v>#REF!</v>
      </c>
      <c r="R226" s="227" t="e">
        <f t="shared" si="107"/>
        <v>#REF!</v>
      </c>
    </row>
    <row r="227" spans="5:18">
      <c r="E227" s="210">
        <v>45717</v>
      </c>
      <c r="F227" s="210" t="s">
        <v>747</v>
      </c>
      <c r="G227" s="211" t="s">
        <v>64</v>
      </c>
      <c r="H227" s="236"/>
      <c r="I227" s="226">
        <f>(SUM('1.  LRAMVA Summary'!D$54:D$80)+SUM('1.  LRAMVA Summary'!D$81:D$82)*(MONTH($E227)-1)/12)*$H227</f>
        <v>0</v>
      </c>
      <c r="J227" s="226">
        <f>(SUM('1.  LRAMVA Summary'!E$54:E$80)+SUM('1.  LRAMVA Summary'!E$81:E$82)*(MONTH($E227)-1)/12)*$H227</f>
        <v>0</v>
      </c>
      <c r="K227" s="226">
        <f>(SUM('1.  LRAMVA Summary'!F$54:F$80)+SUM('1.  LRAMVA Summary'!F$81:F$82)*(MONTH($E227)-1)/12)*$H227</f>
        <v>0</v>
      </c>
      <c r="L227" s="226">
        <f>(SUM('1.  LRAMVA Summary'!G$54:G$80)+SUM('1.  LRAMVA Summary'!G$81:G$82)*(MONTH($E227)-1)/12)*$H227</f>
        <v>0</v>
      </c>
      <c r="M227" s="226" t="e">
        <f>(SUM('1.  LRAMVA Summary'!H$54:H$80)+SUM('1.  LRAMVA Summary'!H$81:H$82)*(MONTH($E227)-1)/12)*$H227</f>
        <v>#REF!</v>
      </c>
      <c r="N227" s="226" t="e">
        <f>(SUM('1.  LRAMVA Summary'!I$54:I$80)+SUM('1.  LRAMVA Summary'!I$81:I$82)*(MONTH($E227)-1)/12)*$H227</f>
        <v>#REF!</v>
      </c>
      <c r="O227" s="226" t="e">
        <f>(SUM('1.  LRAMVA Summary'!J$54:J$80)+SUM('1.  LRAMVA Summary'!J$81:J$82)*(MONTH($E227)-1)/12)*$H227</f>
        <v>#REF!</v>
      </c>
      <c r="P227" s="226" t="e">
        <f>(SUM('1.  LRAMVA Summary'!K$54:K$80)+SUM('1.  LRAMVA Summary'!K$81:K$82)*(MONTH($E227)-1)/12)*$H227</f>
        <v>#REF!</v>
      </c>
      <c r="Q227" s="226" t="e">
        <f>(SUM('1.  LRAMVA Summary'!L$54:L$80)+SUM('1.  LRAMVA Summary'!L$81:L$82)*(MONTH($E227)-1)/12)*$H227</f>
        <v>#REF!</v>
      </c>
      <c r="R227" s="227" t="e">
        <f t="shared" si="107"/>
        <v>#REF!</v>
      </c>
    </row>
    <row r="228" spans="5:18">
      <c r="E228" s="210">
        <v>45748</v>
      </c>
      <c r="F228" s="210" t="s">
        <v>747</v>
      </c>
      <c r="G228" s="211" t="s">
        <v>65</v>
      </c>
      <c r="H228" s="236"/>
      <c r="I228" s="226">
        <f>(SUM('1.  LRAMVA Summary'!D$54:D$80)+SUM('1.  LRAMVA Summary'!D$81:D$82)*(MONTH($E228)-1)/12)*$H228</f>
        <v>0</v>
      </c>
      <c r="J228" s="226">
        <f>(SUM('1.  LRAMVA Summary'!E$54:E$80)+SUM('1.  LRAMVA Summary'!E$81:E$82)*(MONTH($E228)-1)/12)*$H228</f>
        <v>0</v>
      </c>
      <c r="K228" s="226">
        <f>(SUM('1.  LRAMVA Summary'!F$54:F$80)+SUM('1.  LRAMVA Summary'!F$81:F$82)*(MONTH($E228)-1)/12)*$H228</f>
        <v>0</v>
      </c>
      <c r="L228" s="226">
        <f>(SUM('1.  LRAMVA Summary'!G$54:G$80)+SUM('1.  LRAMVA Summary'!G$81:G$82)*(MONTH($E228)-1)/12)*$H228</f>
        <v>0</v>
      </c>
      <c r="M228" s="226" t="e">
        <f>(SUM('1.  LRAMVA Summary'!H$54:H$80)+SUM('1.  LRAMVA Summary'!H$81:H$82)*(MONTH($E228)-1)/12)*$H228</f>
        <v>#REF!</v>
      </c>
      <c r="N228" s="226" t="e">
        <f>(SUM('1.  LRAMVA Summary'!I$54:I$80)+SUM('1.  LRAMVA Summary'!I$81:I$82)*(MONTH($E228)-1)/12)*$H228</f>
        <v>#REF!</v>
      </c>
      <c r="O228" s="226" t="e">
        <f>(SUM('1.  LRAMVA Summary'!J$54:J$80)+SUM('1.  LRAMVA Summary'!J$81:J$82)*(MONTH($E228)-1)/12)*$H228</f>
        <v>#REF!</v>
      </c>
      <c r="P228" s="226" t="e">
        <f>(SUM('1.  LRAMVA Summary'!K$54:K$80)+SUM('1.  LRAMVA Summary'!K$81:K$82)*(MONTH($E228)-1)/12)*$H228</f>
        <v>#REF!</v>
      </c>
      <c r="Q228" s="226" t="e">
        <f>(SUM('1.  LRAMVA Summary'!L$54:L$80)+SUM('1.  LRAMVA Summary'!L$81:L$82)*(MONTH($E228)-1)/12)*$H228</f>
        <v>#REF!</v>
      </c>
      <c r="R228" s="227" t="e">
        <f t="shared" si="107"/>
        <v>#REF!</v>
      </c>
    </row>
    <row r="229" spans="5:18">
      <c r="E229" s="210">
        <v>45778</v>
      </c>
      <c r="F229" s="210" t="s">
        <v>747</v>
      </c>
      <c r="G229" s="211" t="s">
        <v>65</v>
      </c>
      <c r="H229" s="236"/>
      <c r="I229" s="226">
        <f>(SUM('1.  LRAMVA Summary'!D$54:D$80)+SUM('1.  LRAMVA Summary'!D$81:D$82)*(MONTH($E229)-1)/12)*$H229</f>
        <v>0</v>
      </c>
      <c r="J229" s="226">
        <f>(SUM('1.  LRAMVA Summary'!E$54:E$80)+SUM('1.  LRAMVA Summary'!E$81:E$82)*(MONTH($E229)-1)/12)*$H229</f>
        <v>0</v>
      </c>
      <c r="K229" s="226">
        <f>(SUM('1.  LRAMVA Summary'!F$54:F$80)+SUM('1.  LRAMVA Summary'!F$81:F$82)*(MONTH($E229)-1)/12)*$H229</f>
        <v>0</v>
      </c>
      <c r="L229" s="226">
        <f>(SUM('1.  LRAMVA Summary'!G$54:G$80)+SUM('1.  LRAMVA Summary'!G$81:G$82)*(MONTH($E229)-1)/12)*$H229</f>
        <v>0</v>
      </c>
      <c r="M229" s="226" t="e">
        <f>(SUM('1.  LRAMVA Summary'!H$54:H$80)+SUM('1.  LRAMVA Summary'!H$81:H$82)*(MONTH($E229)-1)/12)*$H229</f>
        <v>#REF!</v>
      </c>
      <c r="N229" s="226" t="e">
        <f>(SUM('1.  LRAMVA Summary'!I$54:I$80)+SUM('1.  LRAMVA Summary'!I$81:I$82)*(MONTH($E229)-1)/12)*$H229</f>
        <v>#REF!</v>
      </c>
      <c r="O229" s="226" t="e">
        <f>(SUM('1.  LRAMVA Summary'!J$54:J$80)+SUM('1.  LRAMVA Summary'!J$81:J$82)*(MONTH($E229)-1)/12)*$H229</f>
        <v>#REF!</v>
      </c>
      <c r="P229" s="226" t="e">
        <f>(SUM('1.  LRAMVA Summary'!K$54:K$80)+SUM('1.  LRAMVA Summary'!K$81:K$82)*(MONTH($E229)-1)/12)*$H229</f>
        <v>#REF!</v>
      </c>
      <c r="Q229" s="226" t="e">
        <f>(SUM('1.  LRAMVA Summary'!L$54:L$80)+SUM('1.  LRAMVA Summary'!L$81:L$82)*(MONTH($E229)-1)/12)*$H229</f>
        <v>#REF!</v>
      </c>
      <c r="R229" s="227" t="e">
        <f t="shared" si="107"/>
        <v>#REF!</v>
      </c>
    </row>
    <row r="230" spans="5:18">
      <c r="E230" s="210">
        <v>45809</v>
      </c>
      <c r="F230" s="210" t="s">
        <v>747</v>
      </c>
      <c r="G230" s="211" t="s">
        <v>65</v>
      </c>
      <c r="H230" s="236"/>
      <c r="I230" s="226">
        <f>(SUM('1.  LRAMVA Summary'!D$54:D$80)+SUM('1.  LRAMVA Summary'!D$81:D$82)*(MONTH($E230)-1)/12)*$H230</f>
        <v>0</v>
      </c>
      <c r="J230" s="226">
        <f>(SUM('1.  LRAMVA Summary'!E$54:E$80)+SUM('1.  LRAMVA Summary'!E$81:E$82)*(MONTH($E230)-1)/12)*$H230</f>
        <v>0</v>
      </c>
      <c r="K230" s="226">
        <f>(SUM('1.  LRAMVA Summary'!F$54:F$80)+SUM('1.  LRAMVA Summary'!F$81:F$82)*(MONTH($E230)-1)/12)*$H230</f>
        <v>0</v>
      </c>
      <c r="L230" s="226">
        <f>(SUM('1.  LRAMVA Summary'!G$54:G$80)+SUM('1.  LRAMVA Summary'!G$81:G$82)*(MONTH($E230)-1)/12)*$H230</f>
        <v>0</v>
      </c>
      <c r="M230" s="226" t="e">
        <f>(SUM('1.  LRAMVA Summary'!H$54:H$80)+SUM('1.  LRAMVA Summary'!H$81:H$82)*(MONTH($E230)-1)/12)*$H230</f>
        <v>#REF!</v>
      </c>
      <c r="N230" s="226" t="e">
        <f>(SUM('1.  LRAMVA Summary'!I$54:I$80)+SUM('1.  LRAMVA Summary'!I$81:I$82)*(MONTH($E230)-1)/12)*$H230</f>
        <v>#REF!</v>
      </c>
      <c r="O230" s="226" t="e">
        <f>(SUM('1.  LRAMVA Summary'!J$54:J$80)+SUM('1.  LRAMVA Summary'!J$81:J$82)*(MONTH($E230)-1)/12)*$H230</f>
        <v>#REF!</v>
      </c>
      <c r="P230" s="226" t="e">
        <f>(SUM('1.  LRAMVA Summary'!K$54:K$80)+SUM('1.  LRAMVA Summary'!K$81:K$82)*(MONTH($E230)-1)/12)*$H230</f>
        <v>#REF!</v>
      </c>
      <c r="Q230" s="226" t="e">
        <f>(SUM('1.  LRAMVA Summary'!L$54:L$80)+SUM('1.  LRAMVA Summary'!L$81:L$82)*(MONTH($E230)-1)/12)*$H230</f>
        <v>#REF!</v>
      </c>
      <c r="R230" s="227" t="e">
        <f t="shared" si="107"/>
        <v>#REF!</v>
      </c>
    </row>
    <row r="231" spans="5:18">
      <c r="E231" s="210">
        <v>45839</v>
      </c>
      <c r="F231" s="210" t="s">
        <v>747</v>
      </c>
      <c r="G231" s="211" t="s">
        <v>67</v>
      </c>
      <c r="H231" s="236"/>
      <c r="I231" s="226">
        <f>(SUM('1.  LRAMVA Summary'!D$54:D$80)+SUM('1.  LRAMVA Summary'!D$81:D$82)*(MONTH($E231)-1)/12)*$H231</f>
        <v>0</v>
      </c>
      <c r="J231" s="226">
        <f>(SUM('1.  LRAMVA Summary'!E$54:E$80)+SUM('1.  LRAMVA Summary'!E$81:E$82)*(MONTH($E231)-1)/12)*$H231</f>
        <v>0</v>
      </c>
      <c r="K231" s="226">
        <f>(SUM('1.  LRAMVA Summary'!F$54:F$80)+SUM('1.  LRAMVA Summary'!F$81:F$82)*(MONTH($E231)-1)/12)*$H231</f>
        <v>0</v>
      </c>
      <c r="L231" s="226">
        <f>(SUM('1.  LRAMVA Summary'!G$54:G$80)+SUM('1.  LRAMVA Summary'!G$81:G$82)*(MONTH($E231)-1)/12)*$H231</f>
        <v>0</v>
      </c>
      <c r="M231" s="226" t="e">
        <f>(SUM('1.  LRAMVA Summary'!H$54:H$80)+SUM('1.  LRAMVA Summary'!H$81:H$82)*(MONTH($E231)-1)/12)*$H231</f>
        <v>#REF!</v>
      </c>
      <c r="N231" s="226" t="e">
        <f>(SUM('1.  LRAMVA Summary'!I$54:I$80)+SUM('1.  LRAMVA Summary'!I$81:I$82)*(MONTH($E231)-1)/12)*$H231</f>
        <v>#REF!</v>
      </c>
      <c r="O231" s="226" t="e">
        <f>(SUM('1.  LRAMVA Summary'!J$54:J$80)+SUM('1.  LRAMVA Summary'!J$81:J$82)*(MONTH($E231)-1)/12)*$H231</f>
        <v>#REF!</v>
      </c>
      <c r="P231" s="226" t="e">
        <f>(SUM('1.  LRAMVA Summary'!K$54:K$80)+SUM('1.  LRAMVA Summary'!K$81:K$82)*(MONTH($E231)-1)/12)*$H231</f>
        <v>#REF!</v>
      </c>
      <c r="Q231" s="226" t="e">
        <f>(SUM('1.  LRAMVA Summary'!L$54:L$80)+SUM('1.  LRAMVA Summary'!L$81:L$82)*(MONTH($E231)-1)/12)*$H231</f>
        <v>#REF!</v>
      </c>
      <c r="R231" s="227" t="e">
        <f t="shared" si="107"/>
        <v>#REF!</v>
      </c>
    </row>
    <row r="232" spans="5:18">
      <c r="E232" s="210">
        <v>45870</v>
      </c>
      <c r="F232" s="210" t="s">
        <v>747</v>
      </c>
      <c r="G232" s="211" t="s">
        <v>67</v>
      </c>
      <c r="H232" s="236"/>
      <c r="I232" s="226">
        <f>(SUM('1.  LRAMVA Summary'!D$54:D$80)+SUM('1.  LRAMVA Summary'!D$81:D$82)*(MONTH($E232)-1)/12)*$H232</f>
        <v>0</v>
      </c>
      <c r="J232" s="226">
        <f>(SUM('1.  LRAMVA Summary'!E$54:E$80)+SUM('1.  LRAMVA Summary'!E$81:E$82)*(MONTH($E232)-1)/12)*$H232</f>
        <v>0</v>
      </c>
      <c r="K232" s="226">
        <f>(SUM('1.  LRAMVA Summary'!F$54:F$80)+SUM('1.  LRAMVA Summary'!F$81:F$82)*(MONTH($E232)-1)/12)*$H232</f>
        <v>0</v>
      </c>
      <c r="L232" s="226">
        <f>(SUM('1.  LRAMVA Summary'!G$54:G$80)+SUM('1.  LRAMVA Summary'!G$81:G$82)*(MONTH($E232)-1)/12)*$H232</f>
        <v>0</v>
      </c>
      <c r="M232" s="226" t="e">
        <f>(SUM('1.  LRAMVA Summary'!H$54:H$80)+SUM('1.  LRAMVA Summary'!H$81:H$82)*(MONTH($E232)-1)/12)*$H232</f>
        <v>#REF!</v>
      </c>
      <c r="N232" s="226" t="e">
        <f>(SUM('1.  LRAMVA Summary'!I$54:I$80)+SUM('1.  LRAMVA Summary'!I$81:I$82)*(MONTH($E232)-1)/12)*$H232</f>
        <v>#REF!</v>
      </c>
      <c r="O232" s="226" t="e">
        <f>(SUM('1.  LRAMVA Summary'!J$54:J$80)+SUM('1.  LRAMVA Summary'!J$81:J$82)*(MONTH($E232)-1)/12)*$H232</f>
        <v>#REF!</v>
      </c>
      <c r="P232" s="226" t="e">
        <f>(SUM('1.  LRAMVA Summary'!K$54:K$80)+SUM('1.  LRAMVA Summary'!K$81:K$82)*(MONTH($E232)-1)/12)*$H232</f>
        <v>#REF!</v>
      </c>
      <c r="Q232" s="226" t="e">
        <f>(SUM('1.  LRAMVA Summary'!L$54:L$80)+SUM('1.  LRAMVA Summary'!L$81:L$82)*(MONTH($E232)-1)/12)*$H232</f>
        <v>#REF!</v>
      </c>
      <c r="R232" s="227" t="e">
        <f t="shared" si="107"/>
        <v>#REF!</v>
      </c>
    </row>
    <row r="233" spans="5:18">
      <c r="E233" s="210">
        <v>45901</v>
      </c>
      <c r="F233" s="210" t="s">
        <v>747</v>
      </c>
      <c r="G233" s="211" t="s">
        <v>67</v>
      </c>
      <c r="H233" s="236"/>
      <c r="I233" s="226">
        <f>(SUM('1.  LRAMVA Summary'!D$54:D$80)+SUM('1.  LRAMVA Summary'!D$81:D$82)*(MONTH($E233)-1)/12)*$H233</f>
        <v>0</v>
      </c>
      <c r="J233" s="226">
        <f>(SUM('1.  LRAMVA Summary'!E$54:E$80)+SUM('1.  LRAMVA Summary'!E$81:E$82)*(MONTH($E233)-1)/12)*$H233</f>
        <v>0</v>
      </c>
      <c r="K233" s="226">
        <f>(SUM('1.  LRAMVA Summary'!F$54:F$80)+SUM('1.  LRAMVA Summary'!F$81:F$82)*(MONTH($E233)-1)/12)*$H233</f>
        <v>0</v>
      </c>
      <c r="L233" s="226">
        <f>(SUM('1.  LRAMVA Summary'!G$54:G$80)+SUM('1.  LRAMVA Summary'!G$81:G$82)*(MONTH($E233)-1)/12)*$H233</f>
        <v>0</v>
      </c>
      <c r="M233" s="226" t="e">
        <f>(SUM('1.  LRAMVA Summary'!H$54:H$80)+SUM('1.  LRAMVA Summary'!H$81:H$82)*(MONTH($E233)-1)/12)*$H233</f>
        <v>#REF!</v>
      </c>
      <c r="N233" s="226" t="e">
        <f>(SUM('1.  LRAMVA Summary'!I$54:I$80)+SUM('1.  LRAMVA Summary'!I$81:I$82)*(MONTH($E233)-1)/12)*$H233</f>
        <v>#REF!</v>
      </c>
      <c r="O233" s="226" t="e">
        <f>(SUM('1.  LRAMVA Summary'!J$54:J$80)+SUM('1.  LRAMVA Summary'!J$81:J$82)*(MONTH($E233)-1)/12)*$H233</f>
        <v>#REF!</v>
      </c>
      <c r="P233" s="226" t="e">
        <f>(SUM('1.  LRAMVA Summary'!K$54:K$80)+SUM('1.  LRAMVA Summary'!K$81:K$82)*(MONTH($E233)-1)/12)*$H233</f>
        <v>#REF!</v>
      </c>
      <c r="Q233" s="226" t="e">
        <f>(SUM('1.  LRAMVA Summary'!L$54:L$80)+SUM('1.  LRAMVA Summary'!L$81:L$82)*(MONTH($E233)-1)/12)*$H233</f>
        <v>#REF!</v>
      </c>
      <c r="R233" s="227" t="e">
        <f t="shared" si="107"/>
        <v>#REF!</v>
      </c>
    </row>
    <row r="234" spans="5:18">
      <c r="E234" s="210">
        <v>45931</v>
      </c>
      <c r="F234" s="210" t="s">
        <v>747</v>
      </c>
      <c r="G234" s="211" t="s">
        <v>68</v>
      </c>
      <c r="H234" s="236"/>
      <c r="I234" s="226">
        <f>(SUM('1.  LRAMVA Summary'!D$54:D$80)+SUM('1.  LRAMVA Summary'!D$81:D$82)*(MONTH($E234)-1)/12)*$H234</f>
        <v>0</v>
      </c>
      <c r="J234" s="226">
        <f>(SUM('1.  LRAMVA Summary'!E$54:E$80)+SUM('1.  LRAMVA Summary'!E$81:E$82)*(MONTH($E234)-1)/12)*$H234</f>
        <v>0</v>
      </c>
      <c r="K234" s="226">
        <f>(SUM('1.  LRAMVA Summary'!F$54:F$80)+SUM('1.  LRAMVA Summary'!F$81:F$82)*(MONTH($E234)-1)/12)*$H234</f>
        <v>0</v>
      </c>
      <c r="L234" s="226">
        <f>(SUM('1.  LRAMVA Summary'!G$54:G$80)+SUM('1.  LRAMVA Summary'!G$81:G$82)*(MONTH($E234)-1)/12)*$H234</f>
        <v>0</v>
      </c>
      <c r="M234" s="226" t="e">
        <f>(SUM('1.  LRAMVA Summary'!H$54:H$80)+SUM('1.  LRAMVA Summary'!H$81:H$82)*(MONTH($E234)-1)/12)*$H234</f>
        <v>#REF!</v>
      </c>
      <c r="N234" s="226" t="e">
        <f>(SUM('1.  LRAMVA Summary'!I$54:I$80)+SUM('1.  LRAMVA Summary'!I$81:I$82)*(MONTH($E234)-1)/12)*$H234</f>
        <v>#REF!</v>
      </c>
      <c r="O234" s="226" t="e">
        <f>(SUM('1.  LRAMVA Summary'!J$54:J$80)+SUM('1.  LRAMVA Summary'!J$81:J$82)*(MONTH($E234)-1)/12)*$H234</f>
        <v>#REF!</v>
      </c>
      <c r="P234" s="226" t="e">
        <f>(SUM('1.  LRAMVA Summary'!K$54:K$80)+SUM('1.  LRAMVA Summary'!K$81:K$82)*(MONTH($E234)-1)/12)*$H234</f>
        <v>#REF!</v>
      </c>
      <c r="Q234" s="226" t="e">
        <f>(SUM('1.  LRAMVA Summary'!L$54:L$80)+SUM('1.  LRAMVA Summary'!L$81:L$82)*(MONTH($E234)-1)/12)*$H234</f>
        <v>#REF!</v>
      </c>
      <c r="R234" s="227" t="e">
        <f t="shared" si="107"/>
        <v>#REF!</v>
      </c>
    </row>
    <row r="235" spans="5:18">
      <c r="E235" s="210">
        <v>45962</v>
      </c>
      <c r="F235" s="210" t="s">
        <v>747</v>
      </c>
      <c r="G235" s="211" t="s">
        <v>68</v>
      </c>
      <c r="H235" s="236"/>
      <c r="I235" s="226">
        <f>(SUM('1.  LRAMVA Summary'!D$54:D$80)+SUM('1.  LRAMVA Summary'!D$81:D$82)*(MONTH($E235)-1)/12)*$H235</f>
        <v>0</v>
      </c>
      <c r="J235" s="226">
        <f>(SUM('1.  LRAMVA Summary'!E$54:E$80)+SUM('1.  LRAMVA Summary'!E$81:E$82)*(MONTH($E235)-1)/12)*$H235</f>
        <v>0</v>
      </c>
      <c r="K235" s="226">
        <f>(SUM('1.  LRAMVA Summary'!F$54:F$80)+SUM('1.  LRAMVA Summary'!F$81:F$82)*(MONTH($E235)-1)/12)*$H235</f>
        <v>0</v>
      </c>
      <c r="L235" s="226">
        <f>(SUM('1.  LRAMVA Summary'!G$54:G$80)+SUM('1.  LRAMVA Summary'!G$81:G$82)*(MONTH($E235)-1)/12)*$H235</f>
        <v>0</v>
      </c>
      <c r="M235" s="226" t="e">
        <f>(SUM('1.  LRAMVA Summary'!H$54:H$80)+SUM('1.  LRAMVA Summary'!H$81:H$82)*(MONTH($E235)-1)/12)*$H235</f>
        <v>#REF!</v>
      </c>
      <c r="N235" s="226" t="e">
        <f>(SUM('1.  LRAMVA Summary'!I$54:I$80)+SUM('1.  LRAMVA Summary'!I$81:I$82)*(MONTH($E235)-1)/12)*$H235</f>
        <v>#REF!</v>
      </c>
      <c r="O235" s="226" t="e">
        <f>(SUM('1.  LRAMVA Summary'!J$54:J$80)+SUM('1.  LRAMVA Summary'!J$81:J$82)*(MONTH($E235)-1)/12)*$H235</f>
        <v>#REF!</v>
      </c>
      <c r="P235" s="226" t="e">
        <f>(SUM('1.  LRAMVA Summary'!K$54:K$80)+SUM('1.  LRAMVA Summary'!K$81:K$82)*(MONTH($E235)-1)/12)*$H235</f>
        <v>#REF!</v>
      </c>
      <c r="Q235" s="226" t="e">
        <f>(SUM('1.  LRAMVA Summary'!L$54:L$80)+SUM('1.  LRAMVA Summary'!L$81:L$82)*(MONTH($E235)-1)/12)*$H235</f>
        <v>#REF!</v>
      </c>
      <c r="R235" s="227" t="e">
        <f t="shared" si="107"/>
        <v>#REF!</v>
      </c>
    </row>
    <row r="236" spans="5:18">
      <c r="E236" s="210">
        <v>45992</v>
      </c>
      <c r="F236" s="210" t="s">
        <v>747</v>
      </c>
      <c r="G236" s="211" t="s">
        <v>68</v>
      </c>
      <c r="H236" s="236"/>
      <c r="I236" s="226">
        <f>(SUM('1.  LRAMVA Summary'!D$54:D$80)+SUM('1.  LRAMVA Summary'!D$81:D$82)*(MONTH($E236)-1)/12)*$H236</f>
        <v>0</v>
      </c>
      <c r="J236" s="226">
        <f>(SUM('1.  LRAMVA Summary'!E$54:E$80)+SUM('1.  LRAMVA Summary'!E$81:E$82)*(MONTH($E236)-1)/12)*$H236</f>
        <v>0</v>
      </c>
      <c r="K236" s="226">
        <f>(SUM('1.  LRAMVA Summary'!F$54:F$80)+SUM('1.  LRAMVA Summary'!F$81:F$82)*(MONTH($E236)-1)/12)*$H236</f>
        <v>0</v>
      </c>
      <c r="L236" s="226">
        <f>(SUM('1.  LRAMVA Summary'!G$54:G$80)+SUM('1.  LRAMVA Summary'!G$81:G$82)*(MONTH($E236)-1)/12)*$H236</f>
        <v>0</v>
      </c>
      <c r="M236" s="226" t="e">
        <f>(SUM('1.  LRAMVA Summary'!H$54:H$80)+SUM('1.  LRAMVA Summary'!H$81:H$82)*(MONTH($E236)-1)/12)*$H236</f>
        <v>#REF!</v>
      </c>
      <c r="N236" s="226" t="e">
        <f>(SUM('1.  LRAMVA Summary'!I$54:I$80)+SUM('1.  LRAMVA Summary'!I$81:I$82)*(MONTH($E236)-1)/12)*$H236</f>
        <v>#REF!</v>
      </c>
      <c r="O236" s="226" t="e">
        <f>(SUM('1.  LRAMVA Summary'!J$54:J$80)+SUM('1.  LRAMVA Summary'!J$81:J$82)*(MONTH($E236)-1)/12)*$H236</f>
        <v>#REF!</v>
      </c>
      <c r="P236" s="226" t="e">
        <f>(SUM('1.  LRAMVA Summary'!K$54:K$80)+SUM('1.  LRAMVA Summary'!K$81:K$82)*(MONTH($E236)-1)/12)*$H236</f>
        <v>#REF!</v>
      </c>
      <c r="Q236" s="226" t="e">
        <f>(SUM('1.  LRAMVA Summary'!L$54:L$80)+SUM('1.  LRAMVA Summary'!L$81:L$82)*(MONTH($E236)-1)/12)*$H236</f>
        <v>#REF!</v>
      </c>
      <c r="R236" s="227" t="e">
        <f t="shared" si="107"/>
        <v>#REF!</v>
      </c>
    </row>
    <row r="237" spans="5:18" ht="15" thickBot="1">
      <c r="E237" s="212" t="s">
        <v>745</v>
      </c>
      <c r="F237" s="212"/>
      <c r="G237" s="213"/>
      <c r="H237" s="214"/>
      <c r="I237" s="215">
        <f>SUM(I224:I236)</f>
        <v>205.68706402135882</v>
      </c>
      <c r="J237" s="215">
        <f>SUM(J224:J236)</f>
        <v>-362.18217077802183</v>
      </c>
      <c r="K237" s="215">
        <f t="shared" ref="K237:Q237" si="108">SUM(K224:K236)</f>
        <v>1380.2635442049518</v>
      </c>
      <c r="L237" s="215">
        <f t="shared" si="108"/>
        <v>6.8079723656648445</v>
      </c>
      <c r="M237" s="215" t="e">
        <f>SUM(M224:M236)</f>
        <v>#REF!</v>
      </c>
      <c r="N237" s="215" t="e">
        <f t="shared" si="108"/>
        <v>#REF!</v>
      </c>
      <c r="O237" s="215" t="e">
        <f t="shared" si="108"/>
        <v>#REF!</v>
      </c>
      <c r="P237" s="215" t="e">
        <f t="shared" si="108"/>
        <v>#REF!</v>
      </c>
      <c r="Q237" s="215" t="e">
        <f t="shared" si="108"/>
        <v>#REF!</v>
      </c>
      <c r="R237" s="215" t="e">
        <f>SUM(R224:R236)</f>
        <v>#REF!</v>
      </c>
    </row>
    <row r="238" spans="5:18" ht="15" thickTop="1">
      <c r="E238" s="216" t="s">
        <v>66</v>
      </c>
      <c r="F238" s="216"/>
      <c r="G238" s="217"/>
      <c r="H238" s="218"/>
      <c r="I238" s="219"/>
      <c r="J238" s="219"/>
      <c r="K238" s="219"/>
      <c r="L238" s="219"/>
      <c r="M238" s="219"/>
      <c r="N238" s="219"/>
      <c r="O238" s="219"/>
      <c r="P238" s="219"/>
      <c r="Q238" s="219"/>
      <c r="R238" s="220"/>
    </row>
  </sheetData>
  <dataConsolidate/>
  <mergeCells count="4">
    <mergeCell ref="B12:C12"/>
    <mergeCell ref="C8:Q8"/>
    <mergeCell ref="C9:Q9"/>
    <mergeCell ref="C10:Q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78"/>
  <sheetViews>
    <sheetView zoomScale="60" zoomScaleNormal="60" workbookViewId="0">
      <selection activeCell="D36" sqref="D36"/>
    </sheetView>
  </sheetViews>
  <sheetFormatPr defaultColWidth="9.08984375" defaultRowHeight="14.5" outlineLevelRow="1"/>
  <cols>
    <col min="1" max="1" width="5.90625" style="787" customWidth="1"/>
    <col min="2" max="2" width="5.81640625" style="787" customWidth="1"/>
    <col min="3" max="3" width="11.453125" style="12" hidden="1" customWidth="1"/>
    <col min="4" max="4" width="37.6328125" style="787" customWidth="1"/>
    <col min="5" max="5" width="13" style="12" hidden="1" customWidth="1"/>
    <col min="6" max="6" width="10.90625" style="12" hidden="1" customWidth="1"/>
    <col min="7" max="7" width="17" style="787" customWidth="1"/>
    <col min="8" max="8" width="9.54296875" style="787" customWidth="1"/>
    <col min="9" max="9" width="22.26953125" style="787" customWidth="1"/>
    <col min="10" max="10" width="18.26953125" style="787" customWidth="1"/>
    <col min="11" max="11" width="2" style="788" customWidth="1"/>
    <col min="12" max="19" width="9.08984375" style="12" customWidth="1"/>
    <col min="20" max="26" width="9.08984375" style="787" customWidth="1"/>
    <col min="27" max="41" width="9.08984375" style="12" customWidth="1"/>
    <col min="42" max="42" width="2.08984375" style="787" customWidth="1"/>
    <col min="43" max="43" width="12.54296875" style="12" customWidth="1"/>
    <col min="44" max="49" width="12" style="12" customWidth="1"/>
    <col min="50" max="50" width="21.7265625" style="12" customWidth="1"/>
    <col min="51" max="51" width="13.7265625" style="787" bestFit="1" customWidth="1"/>
    <col min="52" max="52" width="12.81640625" style="787" bestFit="1" customWidth="1"/>
    <col min="53" max="54" width="12" style="787" bestFit="1" customWidth="1"/>
    <col min="55" max="56" width="15.7265625" style="787" bestFit="1" customWidth="1"/>
    <col min="57" max="57" width="12.81640625" style="787" bestFit="1" customWidth="1"/>
    <col min="58" max="58" width="12" style="787" bestFit="1" customWidth="1"/>
    <col min="59" max="59" width="12.81640625" style="787" bestFit="1" customWidth="1"/>
    <col min="60" max="60" width="13.7265625" style="787" bestFit="1" customWidth="1"/>
    <col min="61" max="64" width="12" style="787" bestFit="1" customWidth="1"/>
    <col min="65" max="72" width="9.08984375" style="787"/>
    <col min="73" max="73" width="9.08984375" style="788"/>
    <col min="74" max="16384" width="9.08984375" style="787"/>
  </cols>
  <sheetData>
    <row r="1" spans="2:73" s="12" customFormat="1">
      <c r="K1" s="16"/>
      <c r="BU1" s="16"/>
    </row>
    <row r="2" spans="2:73" s="12" customFormat="1">
      <c r="K2" s="16"/>
      <c r="BU2" s="16"/>
    </row>
    <row r="3" spans="2:73" s="12" customFormat="1">
      <c r="K3" s="16"/>
      <c r="BU3" s="16"/>
    </row>
    <row r="4" spans="2:73" s="12" customFormat="1">
      <c r="K4" s="16"/>
      <c r="BU4" s="16"/>
    </row>
    <row r="5" spans="2:73" s="12" customFormat="1">
      <c r="K5" s="16"/>
      <c r="BU5" s="16"/>
    </row>
    <row r="6" spans="2:73" s="12" customFormat="1">
      <c r="K6" s="16"/>
      <c r="BU6" s="16"/>
    </row>
    <row r="7" spans="2:73" s="12" customFormat="1">
      <c r="K7" s="16"/>
      <c r="BU7" s="16"/>
    </row>
    <row r="8" spans="2:73" s="12" customFormat="1">
      <c r="K8" s="16"/>
      <c r="BU8" s="16"/>
    </row>
    <row r="9" spans="2:73" s="12" customFormat="1">
      <c r="K9" s="16"/>
      <c r="BU9" s="16"/>
    </row>
    <row r="10" spans="2:73" s="12" customFormat="1">
      <c r="K10" s="16"/>
      <c r="BU10" s="16"/>
    </row>
    <row r="11" spans="2:73" s="12" customFormat="1" ht="15" thickBot="1">
      <c r="K11" s="16"/>
      <c r="BU11" s="16"/>
    </row>
    <row r="12" spans="2:73" s="9" customFormat="1" ht="25.5" customHeight="1" outlineLevel="1" thickBot="1">
      <c r="B12" s="116" t="s">
        <v>169</v>
      </c>
      <c r="D12" s="123" t="s">
        <v>173</v>
      </c>
      <c r="E12" s="17"/>
      <c r="F12" s="174"/>
      <c r="G12" s="175"/>
      <c r="H12" s="176"/>
      <c r="K12" s="176"/>
      <c r="L12" s="174"/>
      <c r="M12" s="174"/>
      <c r="N12" s="174"/>
      <c r="O12" s="174"/>
      <c r="P12" s="174"/>
      <c r="Q12" s="177"/>
    </row>
    <row r="13" spans="2:73" s="9" customFormat="1" ht="25.5" customHeight="1" outlineLevel="1" thickBot="1">
      <c r="B13" s="544"/>
      <c r="D13" s="625" t="s">
        <v>404</v>
      </c>
      <c r="E13" s="17"/>
      <c r="F13" s="174"/>
      <c r="G13" s="175"/>
      <c r="H13" s="176"/>
      <c r="K13" s="176"/>
      <c r="L13" s="174"/>
      <c r="M13" s="174"/>
      <c r="N13" s="174"/>
      <c r="O13" s="174"/>
      <c r="P13" s="174"/>
      <c r="Q13" s="177"/>
    </row>
    <row r="14" spans="2:73" s="12" customFormat="1" ht="30" customHeight="1" outlineLevel="1" thickBot="1">
      <c r="B14" s="90"/>
      <c r="D14" s="600" t="s">
        <v>549</v>
      </c>
      <c r="K14" s="16"/>
    </row>
    <row r="15" spans="2:73" s="12" customFormat="1" ht="26.25" customHeight="1" outlineLevel="1">
      <c r="C15" s="90"/>
      <c r="K15" s="16"/>
      <c r="BU15" s="16"/>
    </row>
    <row r="16" spans="2:73" s="12" customFormat="1" ht="23.25" customHeight="1" outlineLevel="1">
      <c r="B16" s="113" t="s">
        <v>503</v>
      </c>
      <c r="C16" s="90"/>
      <c r="D16" s="604" t="s">
        <v>606</v>
      </c>
      <c r="E16" s="595"/>
      <c r="F16" s="595"/>
      <c r="G16" s="605"/>
      <c r="H16" s="595"/>
      <c r="I16" s="595"/>
      <c r="J16" s="595"/>
      <c r="K16" s="628"/>
      <c r="L16" s="595"/>
      <c r="M16" s="595"/>
      <c r="N16" s="595"/>
      <c r="O16" s="595"/>
      <c r="P16" s="595"/>
      <c r="Q16" s="595"/>
      <c r="R16" s="595"/>
      <c r="S16" s="595"/>
      <c r="T16" s="595"/>
      <c r="U16" s="595"/>
      <c r="V16" s="595"/>
      <c r="W16" s="595"/>
      <c r="X16" s="595"/>
      <c r="Y16" s="595"/>
      <c r="Z16" s="595"/>
      <c r="AA16" s="595"/>
      <c r="AB16" s="595"/>
      <c r="AC16" s="595"/>
      <c r="AD16" s="595"/>
      <c r="AE16" s="595"/>
      <c r="AF16" s="595"/>
      <c r="AG16" s="595"/>
      <c r="BU16" s="16"/>
    </row>
    <row r="17" spans="2:73" s="12" customFormat="1" ht="23.25" customHeight="1" outlineLevel="1">
      <c r="B17" s="678" t="s">
        <v>600</v>
      </c>
      <c r="C17" s="90"/>
      <c r="D17" s="601" t="s">
        <v>578</v>
      </c>
      <c r="E17" s="595"/>
      <c r="F17" s="595"/>
      <c r="G17" s="605"/>
      <c r="H17" s="595"/>
      <c r="I17" s="595"/>
      <c r="J17" s="595"/>
      <c r="K17" s="628"/>
      <c r="L17" s="595"/>
      <c r="M17" s="595"/>
      <c r="N17" s="595"/>
      <c r="O17" s="595"/>
      <c r="P17" s="595"/>
      <c r="Q17" s="595"/>
      <c r="R17" s="595"/>
      <c r="S17" s="595"/>
      <c r="T17" s="595"/>
      <c r="U17" s="595"/>
      <c r="V17" s="595"/>
      <c r="W17" s="595"/>
      <c r="X17" s="595"/>
      <c r="Y17" s="595"/>
      <c r="Z17" s="595"/>
      <c r="AA17" s="595"/>
      <c r="AB17" s="595"/>
      <c r="AC17" s="595"/>
      <c r="AD17" s="595"/>
      <c r="AE17" s="595"/>
      <c r="AF17" s="595"/>
      <c r="AG17" s="595"/>
      <c r="BU17" s="16"/>
    </row>
    <row r="18" spans="2:73" s="12" customFormat="1" ht="23.25" customHeight="1" outlineLevel="1">
      <c r="C18" s="90"/>
      <c r="D18" s="601" t="s">
        <v>613</v>
      </c>
      <c r="E18" s="595"/>
      <c r="F18" s="595"/>
      <c r="G18" s="605"/>
      <c r="H18" s="595"/>
      <c r="I18" s="595"/>
      <c r="J18" s="595"/>
      <c r="K18" s="628"/>
      <c r="L18" s="595"/>
      <c r="M18" s="595"/>
      <c r="N18" s="595"/>
      <c r="O18" s="595"/>
      <c r="P18" s="595"/>
      <c r="Q18" s="595"/>
      <c r="R18" s="595"/>
      <c r="S18" s="595"/>
      <c r="T18" s="595"/>
      <c r="U18" s="595"/>
      <c r="V18" s="595"/>
      <c r="W18" s="595"/>
      <c r="X18" s="595"/>
      <c r="Y18" s="595"/>
      <c r="Z18" s="595"/>
      <c r="AA18" s="595"/>
      <c r="AB18" s="595"/>
      <c r="AC18" s="595"/>
      <c r="AD18" s="595"/>
      <c r="AE18" s="595"/>
      <c r="AF18" s="595"/>
      <c r="AG18" s="595"/>
      <c r="BU18" s="16"/>
    </row>
    <row r="19" spans="2:73" s="12" customFormat="1" ht="23.25" customHeight="1" outlineLevel="1">
      <c r="C19" s="90"/>
      <c r="D19" s="601" t="s">
        <v>612</v>
      </c>
      <c r="E19" s="595"/>
      <c r="F19" s="595"/>
      <c r="G19" s="605"/>
      <c r="H19" s="595"/>
      <c r="I19" s="595"/>
      <c r="J19" s="595"/>
      <c r="K19" s="628"/>
      <c r="L19" s="595"/>
      <c r="M19" s="595"/>
      <c r="N19" s="595"/>
      <c r="O19" s="595"/>
      <c r="P19" s="595"/>
      <c r="Q19" s="595"/>
      <c r="R19" s="595"/>
      <c r="S19" s="595"/>
      <c r="T19" s="595"/>
      <c r="U19" s="595"/>
      <c r="V19" s="595"/>
      <c r="W19" s="595"/>
      <c r="X19" s="595"/>
      <c r="Y19" s="595"/>
      <c r="Z19" s="595"/>
      <c r="AA19" s="595"/>
      <c r="AB19" s="595"/>
      <c r="AC19" s="595"/>
      <c r="AD19" s="595"/>
      <c r="AE19" s="595"/>
      <c r="AF19" s="595"/>
      <c r="AG19" s="595"/>
      <c r="BU19" s="16"/>
    </row>
    <row r="20" spans="2:73" s="12" customFormat="1" ht="23.25" customHeight="1" outlineLevel="1">
      <c r="C20" s="90"/>
      <c r="D20" s="601" t="s">
        <v>614</v>
      </c>
      <c r="E20" s="595"/>
      <c r="F20" s="595"/>
      <c r="G20" s="605"/>
      <c r="H20" s="595"/>
      <c r="I20" s="595"/>
      <c r="J20" s="595"/>
      <c r="K20" s="628"/>
      <c r="L20" s="595"/>
      <c r="M20" s="595"/>
      <c r="N20" s="595"/>
      <c r="O20" s="595"/>
      <c r="P20" s="595"/>
      <c r="Q20" s="595"/>
      <c r="R20" s="595"/>
      <c r="S20" s="595"/>
      <c r="T20" s="595"/>
      <c r="U20" s="595"/>
      <c r="V20" s="595"/>
      <c r="W20" s="595"/>
      <c r="X20" s="595"/>
      <c r="Y20" s="595"/>
      <c r="Z20" s="595"/>
      <c r="AA20" s="595"/>
      <c r="AB20" s="595"/>
      <c r="AC20" s="595"/>
      <c r="AD20" s="595"/>
      <c r="AE20" s="595"/>
      <c r="AF20" s="595"/>
      <c r="AG20" s="595"/>
      <c r="BU20" s="16"/>
    </row>
    <row r="21" spans="2:73" s="12" customFormat="1" ht="23.25" customHeight="1" outlineLevel="1">
      <c r="C21" s="90"/>
      <c r="D21" s="682" t="s">
        <v>624</v>
      </c>
      <c r="E21" s="595"/>
      <c r="F21" s="595"/>
      <c r="G21" s="605"/>
      <c r="H21" s="595"/>
      <c r="I21" s="595"/>
      <c r="J21" s="595"/>
      <c r="K21" s="628"/>
      <c r="L21" s="595"/>
      <c r="M21" s="595"/>
      <c r="N21" s="595"/>
      <c r="O21" s="595"/>
      <c r="P21" s="595"/>
      <c r="Q21" s="595"/>
      <c r="R21" s="595"/>
      <c r="S21" s="595"/>
      <c r="T21" s="595"/>
      <c r="U21" s="595"/>
      <c r="V21" s="595"/>
      <c r="W21" s="595"/>
      <c r="X21" s="595"/>
      <c r="Y21" s="595"/>
      <c r="Z21" s="595"/>
      <c r="AA21" s="595"/>
      <c r="AB21" s="595"/>
      <c r="AC21" s="595"/>
      <c r="AD21" s="595"/>
      <c r="AE21" s="595"/>
      <c r="AF21" s="595"/>
      <c r="AG21" s="595"/>
      <c r="BU21" s="16"/>
    </row>
    <row r="22" spans="2:73" s="12" customFormat="1">
      <c r="K22" s="16"/>
      <c r="BU22" s="16"/>
    </row>
    <row r="23" spans="2:73" s="12" customFormat="1" ht="15.5">
      <c r="B23" s="179" t="s">
        <v>583</v>
      </c>
      <c r="H23" s="10"/>
      <c r="I23" s="10"/>
      <c r="J23" s="10"/>
      <c r="K23" s="16"/>
      <c r="BU23" s="16"/>
    </row>
    <row r="24" spans="2:73" s="658" customFormat="1" ht="21" customHeight="1">
      <c r="B24" s="681" t="s">
        <v>587</v>
      </c>
      <c r="C24" s="861" t="s">
        <v>588</v>
      </c>
      <c r="D24" s="861"/>
      <c r="E24" s="861"/>
      <c r="F24" s="861"/>
      <c r="G24" s="861"/>
      <c r="H24" s="666" t="s">
        <v>585</v>
      </c>
      <c r="I24" s="666" t="s">
        <v>584</v>
      </c>
      <c r="J24" s="666" t="s">
        <v>586</v>
      </c>
      <c r="K24" s="657"/>
      <c r="L24" s="658" t="s">
        <v>588</v>
      </c>
      <c r="AQ24" s="658" t="s">
        <v>588</v>
      </c>
      <c r="BU24" s="657"/>
    </row>
    <row r="25" spans="2:73" s="246" customFormat="1" ht="49.5" customHeight="1">
      <c r="B25" s="241" t="s">
        <v>471</v>
      </c>
      <c r="C25" s="241" t="s">
        <v>209</v>
      </c>
      <c r="D25" s="616" t="s">
        <v>472</v>
      </c>
      <c r="E25" s="241" t="s">
        <v>206</v>
      </c>
      <c r="F25" s="241" t="s">
        <v>473</v>
      </c>
      <c r="G25" s="241" t="s">
        <v>474</v>
      </c>
      <c r="H25" s="616" t="s">
        <v>475</v>
      </c>
      <c r="I25" s="624" t="s">
        <v>576</v>
      </c>
      <c r="J25" s="631" t="s">
        <v>577</v>
      </c>
      <c r="K25" s="629"/>
      <c r="L25" s="242" t="s">
        <v>476</v>
      </c>
      <c r="M25" s="243"/>
      <c r="N25" s="243"/>
      <c r="O25" s="243"/>
      <c r="P25" s="243"/>
      <c r="Q25" s="243"/>
      <c r="R25" s="243"/>
      <c r="S25" s="243"/>
      <c r="T25" s="243"/>
      <c r="U25" s="243"/>
      <c r="V25" s="243"/>
      <c r="W25" s="243"/>
      <c r="X25" s="243"/>
      <c r="Y25" s="243"/>
      <c r="Z25" s="243"/>
      <c r="AA25" s="243"/>
      <c r="AB25" s="243"/>
      <c r="AC25" s="243"/>
      <c r="AD25" s="243"/>
      <c r="AE25" s="243"/>
      <c r="AF25" s="243"/>
      <c r="AG25" s="243"/>
      <c r="AH25" s="243"/>
      <c r="AI25" s="243"/>
      <c r="AJ25" s="243"/>
      <c r="AK25" s="243"/>
      <c r="AL25" s="243"/>
      <c r="AM25" s="243"/>
      <c r="AN25" s="243"/>
      <c r="AO25" s="244"/>
      <c r="AP25" s="245"/>
      <c r="AQ25" s="242" t="s">
        <v>477</v>
      </c>
      <c r="AR25" s="243"/>
      <c r="AS25" s="243"/>
      <c r="AT25" s="243"/>
      <c r="AU25" s="243"/>
      <c r="AV25" s="243"/>
      <c r="AW25" s="243"/>
      <c r="AX25" s="243"/>
      <c r="AY25" s="243"/>
      <c r="AZ25" s="243"/>
      <c r="BA25" s="243"/>
      <c r="BB25" s="243"/>
      <c r="BC25" s="243"/>
      <c r="BD25" s="243"/>
      <c r="BE25" s="243"/>
      <c r="BF25" s="243"/>
      <c r="BG25" s="243"/>
      <c r="BH25" s="243"/>
      <c r="BI25" s="243"/>
      <c r="BJ25" s="243"/>
      <c r="BK25" s="243"/>
      <c r="BL25" s="243"/>
      <c r="BM25" s="243"/>
      <c r="BN25" s="243"/>
      <c r="BO25" s="243"/>
      <c r="BP25" s="243"/>
      <c r="BQ25" s="243"/>
      <c r="BR25" s="243"/>
      <c r="BS25" s="243"/>
      <c r="BT25" s="244"/>
      <c r="BU25" s="245"/>
    </row>
    <row r="26" spans="2:73" s="246" customFormat="1" ht="29.5" customHeight="1">
      <c r="B26" s="247"/>
      <c r="C26" s="247"/>
      <c r="D26" s="247"/>
      <c r="E26" s="247"/>
      <c r="F26" s="247"/>
      <c r="G26" s="247"/>
      <c r="H26" s="679"/>
      <c r="I26" s="622"/>
      <c r="J26" s="622"/>
      <c r="K26" s="630"/>
      <c r="L26" s="248">
        <v>2011</v>
      </c>
      <c r="M26" s="248">
        <v>2012</v>
      </c>
      <c r="N26" s="248">
        <v>2013</v>
      </c>
      <c r="O26" s="248">
        <v>2014</v>
      </c>
      <c r="P26" s="248">
        <v>2015</v>
      </c>
      <c r="Q26" s="248">
        <v>2016</v>
      </c>
      <c r="R26" s="248">
        <v>2017</v>
      </c>
      <c r="S26" s="248">
        <v>2018</v>
      </c>
      <c r="T26" s="248">
        <v>2019</v>
      </c>
      <c r="U26" s="248">
        <v>2020</v>
      </c>
      <c r="V26" s="248">
        <v>2021</v>
      </c>
      <c r="W26" s="248">
        <v>2022</v>
      </c>
      <c r="X26" s="248">
        <v>2023</v>
      </c>
      <c r="Y26" s="248">
        <v>2024</v>
      </c>
      <c r="Z26" s="248">
        <v>2025</v>
      </c>
      <c r="AA26" s="248">
        <v>2026</v>
      </c>
      <c r="AB26" s="248">
        <v>2027</v>
      </c>
      <c r="AC26" s="248">
        <v>2028</v>
      </c>
      <c r="AD26" s="248">
        <v>2029</v>
      </c>
      <c r="AE26" s="248">
        <v>2030</v>
      </c>
      <c r="AF26" s="248">
        <v>2031</v>
      </c>
      <c r="AG26" s="248">
        <v>2032</v>
      </c>
      <c r="AH26" s="248">
        <v>2033</v>
      </c>
      <c r="AI26" s="248">
        <v>2034</v>
      </c>
      <c r="AJ26" s="248">
        <v>2035</v>
      </c>
      <c r="AK26" s="248">
        <v>2036</v>
      </c>
      <c r="AL26" s="248">
        <v>2037</v>
      </c>
      <c r="AM26" s="248">
        <v>2038</v>
      </c>
      <c r="AN26" s="248">
        <v>2039</v>
      </c>
      <c r="AO26" s="248">
        <v>2040</v>
      </c>
      <c r="AP26" s="245"/>
      <c r="AQ26" s="248">
        <v>2011</v>
      </c>
      <c r="AR26" s="248">
        <v>2012</v>
      </c>
      <c r="AS26" s="248">
        <v>2013</v>
      </c>
      <c r="AT26" s="248">
        <v>2014</v>
      </c>
      <c r="AU26" s="248">
        <v>2015</v>
      </c>
      <c r="AV26" s="248">
        <v>2016</v>
      </c>
      <c r="AW26" s="248">
        <v>2017</v>
      </c>
      <c r="AX26" s="248">
        <v>2018</v>
      </c>
      <c r="AY26" s="248">
        <v>2019</v>
      </c>
      <c r="AZ26" s="248">
        <v>2020</v>
      </c>
      <c r="BA26" s="248">
        <v>2021</v>
      </c>
      <c r="BB26" s="248">
        <v>2022</v>
      </c>
      <c r="BC26" s="248">
        <v>2023</v>
      </c>
      <c r="BD26" s="248">
        <v>2024</v>
      </c>
      <c r="BE26" s="248">
        <v>2025</v>
      </c>
      <c r="BF26" s="248">
        <v>2026</v>
      </c>
      <c r="BG26" s="248">
        <v>2027</v>
      </c>
      <c r="BH26" s="248">
        <v>2028</v>
      </c>
      <c r="BI26" s="248">
        <v>2029</v>
      </c>
      <c r="BJ26" s="248">
        <v>2030</v>
      </c>
      <c r="BK26" s="248">
        <v>2031</v>
      </c>
      <c r="BL26" s="248">
        <v>2032</v>
      </c>
      <c r="BM26" s="248">
        <v>2033</v>
      </c>
      <c r="BN26" s="248">
        <v>2034</v>
      </c>
      <c r="BO26" s="248">
        <v>2035</v>
      </c>
      <c r="BP26" s="248">
        <v>2036</v>
      </c>
      <c r="BQ26" s="248">
        <v>2037</v>
      </c>
      <c r="BR26" s="248">
        <v>2038</v>
      </c>
      <c r="BS26" s="248">
        <v>2039</v>
      </c>
      <c r="BT26" s="248">
        <v>2040</v>
      </c>
      <c r="BU26" s="245"/>
    </row>
    <row r="27" spans="2:73" s="12" customFormat="1">
      <c r="B27" s="766"/>
      <c r="C27" s="771">
        <v>411</v>
      </c>
      <c r="D27" s="783" t="s">
        <v>112</v>
      </c>
      <c r="E27" s="766" t="s">
        <v>773</v>
      </c>
      <c r="F27" s="771"/>
      <c r="G27" s="766"/>
      <c r="H27" s="771">
        <v>2017</v>
      </c>
      <c r="I27" s="767" t="s">
        <v>570</v>
      </c>
      <c r="J27" s="767" t="s">
        <v>582</v>
      </c>
      <c r="K27" s="50"/>
      <c r="L27" s="768"/>
      <c r="M27" s="768"/>
      <c r="N27" s="768"/>
      <c r="O27" s="768"/>
      <c r="P27" s="768"/>
      <c r="Q27" s="768"/>
      <c r="R27" s="768"/>
      <c r="S27" s="768"/>
      <c r="T27" s="768">
        <v>158</v>
      </c>
      <c r="U27" s="768"/>
      <c r="V27" s="768"/>
      <c r="W27" s="768"/>
      <c r="X27" s="768"/>
      <c r="Y27" s="768"/>
      <c r="Z27" s="768"/>
      <c r="AA27" s="768"/>
      <c r="AB27" s="768"/>
      <c r="AC27" s="768"/>
      <c r="AD27" s="768"/>
      <c r="AE27" s="768"/>
      <c r="AF27" s="768"/>
      <c r="AG27" s="768"/>
      <c r="AH27" s="768"/>
      <c r="AI27" s="768"/>
      <c r="AJ27" s="768"/>
      <c r="AK27" s="768"/>
      <c r="AL27" s="768"/>
      <c r="AM27" s="768"/>
      <c r="AN27" s="768"/>
      <c r="AO27" s="768"/>
      <c r="AP27" s="50"/>
      <c r="AQ27" s="768"/>
      <c r="AR27" s="768"/>
      <c r="AS27" s="768"/>
      <c r="AT27" s="768"/>
      <c r="AU27" s="768"/>
      <c r="AV27" s="768"/>
      <c r="AW27" s="768"/>
      <c r="AX27" s="768"/>
      <c r="AY27" s="768">
        <v>2330946</v>
      </c>
      <c r="AZ27" s="768"/>
      <c r="BA27" s="768"/>
      <c r="BB27" s="768"/>
      <c r="BC27" s="768"/>
      <c r="BD27" s="768"/>
      <c r="BE27" s="768"/>
      <c r="BF27" s="768"/>
      <c r="BG27" s="768"/>
      <c r="BH27" s="768"/>
      <c r="BI27" s="768"/>
      <c r="BJ27" s="768"/>
      <c r="BK27" s="768"/>
      <c r="BL27" s="768"/>
      <c r="BM27" s="768"/>
      <c r="BN27" s="768"/>
      <c r="BO27" s="768"/>
      <c r="BP27" s="768"/>
      <c r="BQ27" s="768"/>
      <c r="BR27" s="768"/>
      <c r="BS27" s="768"/>
      <c r="BT27" s="768"/>
      <c r="BU27" s="772"/>
    </row>
    <row r="28" spans="2:73" s="12" customFormat="1" ht="15.5">
      <c r="B28" s="781"/>
      <c r="C28" s="781"/>
      <c r="D28" s="766" t="s">
        <v>117</v>
      </c>
      <c r="E28" s="781"/>
      <c r="F28" s="781"/>
      <c r="G28" s="781"/>
      <c r="H28" s="781">
        <v>2019</v>
      </c>
      <c r="I28" s="767"/>
      <c r="J28" s="767" t="s">
        <v>582</v>
      </c>
      <c r="K28" s="621"/>
      <c r="L28" s="680"/>
      <c r="M28" s="680"/>
      <c r="N28" s="680"/>
      <c r="O28" s="680"/>
      <c r="P28" s="680"/>
      <c r="Q28" s="680"/>
      <c r="R28" s="680"/>
      <c r="S28" s="680"/>
      <c r="T28" s="680">
        <v>243</v>
      </c>
      <c r="U28" s="680"/>
      <c r="V28" s="680"/>
      <c r="W28" s="680"/>
      <c r="X28" s="680"/>
      <c r="Y28" s="680"/>
      <c r="Z28" s="680"/>
      <c r="AA28" s="680"/>
      <c r="AB28" s="680"/>
      <c r="AC28" s="680"/>
      <c r="AD28" s="680"/>
      <c r="AE28" s="680"/>
      <c r="AF28" s="680"/>
      <c r="AG28" s="680"/>
      <c r="AH28" s="680"/>
      <c r="AI28" s="680"/>
      <c r="AJ28" s="680"/>
      <c r="AK28" s="680"/>
      <c r="AL28" s="680"/>
      <c r="AM28" s="680"/>
      <c r="AN28" s="680"/>
      <c r="AO28" s="680"/>
      <c r="AP28" s="621"/>
      <c r="AQ28" s="680"/>
      <c r="AR28" s="680"/>
      <c r="AS28" s="680"/>
      <c r="AT28" s="680"/>
      <c r="AU28" s="680"/>
      <c r="AV28" s="680"/>
      <c r="AW28" s="680"/>
      <c r="AX28" s="680"/>
      <c r="AY28" s="680">
        <v>2435358</v>
      </c>
      <c r="AZ28" s="680"/>
      <c r="BA28" s="680"/>
      <c r="BB28" s="680"/>
      <c r="BC28" s="680"/>
      <c r="BD28" s="680"/>
      <c r="BE28" s="680"/>
      <c r="BF28" s="680"/>
      <c r="BG28" s="680"/>
      <c r="BH28" s="680"/>
      <c r="BI28" s="680"/>
      <c r="BJ28" s="680"/>
      <c r="BK28" s="680"/>
      <c r="BL28" s="680"/>
      <c r="BM28" s="680"/>
      <c r="BN28" s="680"/>
      <c r="BO28" s="680"/>
      <c r="BP28" s="680"/>
      <c r="BQ28" s="680"/>
      <c r="BR28" s="680"/>
      <c r="BS28" s="680"/>
      <c r="BT28" s="680"/>
      <c r="BU28" s="160"/>
    </row>
    <row r="29" spans="2:73" s="12" customFormat="1">
      <c r="B29" s="766"/>
      <c r="C29" s="771">
        <v>423</v>
      </c>
      <c r="D29" s="771" t="s">
        <v>783</v>
      </c>
      <c r="E29" s="766" t="s">
        <v>773</v>
      </c>
      <c r="F29" s="771"/>
      <c r="G29" s="766"/>
      <c r="H29" s="771">
        <v>2017</v>
      </c>
      <c r="I29" s="767" t="s">
        <v>570</v>
      </c>
      <c r="J29" s="767" t="s">
        <v>582</v>
      </c>
      <c r="K29" s="50"/>
      <c r="L29" s="768"/>
      <c r="M29" s="768"/>
      <c r="N29" s="768"/>
      <c r="O29" s="768"/>
      <c r="P29" s="768"/>
      <c r="Q29" s="768"/>
      <c r="R29" s="768"/>
      <c r="S29" s="768"/>
      <c r="T29" s="768">
        <v>0</v>
      </c>
      <c r="U29" s="768"/>
      <c r="V29" s="768"/>
      <c r="W29" s="768"/>
      <c r="X29" s="768"/>
      <c r="Y29" s="768"/>
      <c r="Z29" s="768"/>
      <c r="AA29" s="768"/>
      <c r="AB29" s="768"/>
      <c r="AC29" s="768"/>
      <c r="AD29" s="768"/>
      <c r="AE29" s="768"/>
      <c r="AF29" s="768"/>
      <c r="AG29" s="768"/>
      <c r="AH29" s="768"/>
      <c r="AI29" s="768"/>
      <c r="AJ29" s="768"/>
      <c r="AK29" s="768"/>
      <c r="AL29" s="768"/>
      <c r="AM29" s="768"/>
      <c r="AN29" s="768"/>
      <c r="AO29" s="768"/>
      <c r="AP29" s="50"/>
      <c r="AQ29" s="768"/>
      <c r="AR29" s="768"/>
      <c r="AS29" s="768"/>
      <c r="AT29" s="768"/>
      <c r="AU29" s="768"/>
      <c r="AV29" s="768"/>
      <c r="AW29" s="768"/>
      <c r="AX29" s="768"/>
      <c r="AY29" s="768">
        <v>653</v>
      </c>
      <c r="AZ29" s="768"/>
      <c r="BA29" s="768"/>
      <c r="BB29" s="768"/>
      <c r="BC29" s="768"/>
      <c r="BD29" s="768"/>
      <c r="BE29" s="768"/>
      <c r="BF29" s="768"/>
      <c r="BG29" s="768"/>
      <c r="BH29" s="768"/>
      <c r="BI29" s="768"/>
      <c r="BJ29" s="768"/>
      <c r="BK29" s="768"/>
      <c r="BL29" s="768"/>
      <c r="BM29" s="768"/>
      <c r="BN29" s="768"/>
      <c r="BO29" s="768"/>
      <c r="BP29" s="768"/>
      <c r="BQ29" s="768"/>
      <c r="BR29" s="768"/>
      <c r="BS29" s="768"/>
      <c r="BT29" s="768"/>
      <c r="BU29" s="772"/>
    </row>
    <row r="30" spans="2:73" s="12" customFormat="1">
      <c r="B30" s="766"/>
      <c r="C30" s="771">
        <v>67</v>
      </c>
      <c r="D30" s="771" t="s">
        <v>96</v>
      </c>
      <c r="E30" s="766">
        <v>2015</v>
      </c>
      <c r="F30" s="771"/>
      <c r="G30" s="766"/>
      <c r="H30" s="771">
        <v>2015</v>
      </c>
      <c r="I30" s="767" t="s">
        <v>568</v>
      </c>
      <c r="J30" s="767" t="s">
        <v>582</v>
      </c>
      <c r="K30" s="50"/>
      <c r="L30" s="768"/>
      <c r="M30" s="768"/>
      <c r="N30" s="768"/>
      <c r="O30" s="768"/>
      <c r="P30" s="768"/>
      <c r="Q30" s="768"/>
      <c r="R30" s="768"/>
      <c r="S30" s="768"/>
      <c r="T30" s="768">
        <v>0</v>
      </c>
      <c r="U30" s="768"/>
      <c r="V30" s="768"/>
      <c r="W30" s="768"/>
      <c r="X30" s="768"/>
      <c r="Y30" s="768"/>
      <c r="Z30" s="768"/>
      <c r="AA30" s="768"/>
      <c r="AB30" s="768"/>
      <c r="AC30" s="768"/>
      <c r="AD30" s="768"/>
      <c r="AE30" s="768"/>
      <c r="AF30" s="768"/>
      <c r="AG30" s="768"/>
      <c r="AH30" s="768"/>
      <c r="AI30" s="768"/>
      <c r="AJ30" s="768"/>
      <c r="AK30" s="768"/>
      <c r="AL30" s="768"/>
      <c r="AM30" s="768"/>
      <c r="AN30" s="768"/>
      <c r="AO30" s="768"/>
      <c r="AP30" s="50"/>
      <c r="AQ30" s="768"/>
      <c r="AR30" s="768"/>
      <c r="AS30" s="768"/>
      <c r="AT30" s="768"/>
      <c r="AU30" s="768"/>
      <c r="AV30" s="768"/>
      <c r="AW30" s="768"/>
      <c r="AX30" s="768"/>
      <c r="AY30" s="768">
        <v>2442</v>
      </c>
      <c r="AZ30" s="768"/>
      <c r="BA30" s="768"/>
      <c r="BB30" s="768"/>
      <c r="BC30" s="768"/>
      <c r="BD30" s="768"/>
      <c r="BE30" s="768"/>
      <c r="BF30" s="768"/>
      <c r="BG30" s="768"/>
      <c r="BH30" s="768"/>
      <c r="BI30" s="768"/>
      <c r="BJ30" s="768"/>
      <c r="BK30" s="768"/>
      <c r="BL30" s="768"/>
      <c r="BM30" s="768"/>
      <c r="BN30" s="768"/>
      <c r="BO30" s="768"/>
      <c r="BP30" s="768"/>
      <c r="BQ30" s="768"/>
      <c r="BR30" s="768"/>
      <c r="BS30" s="768"/>
      <c r="BT30" s="768"/>
    </row>
    <row r="31" spans="2:73" s="12" customFormat="1">
      <c r="B31" s="766"/>
      <c r="C31" s="771" t="s">
        <v>774</v>
      </c>
      <c r="D31" s="771" t="s">
        <v>22</v>
      </c>
      <c r="E31" s="766" t="s">
        <v>773</v>
      </c>
      <c r="F31" s="771" t="s">
        <v>776</v>
      </c>
      <c r="G31" s="766"/>
      <c r="H31" s="771">
        <v>2014</v>
      </c>
      <c r="I31" s="767" t="s">
        <v>567</v>
      </c>
      <c r="J31" s="767" t="s">
        <v>582</v>
      </c>
      <c r="K31" s="50"/>
      <c r="L31" s="768"/>
      <c r="M31" s="768"/>
      <c r="N31" s="768"/>
      <c r="O31" s="768"/>
      <c r="P31" s="768"/>
      <c r="Q31" s="768"/>
      <c r="R31" s="768"/>
      <c r="S31" s="768"/>
      <c r="T31" s="768">
        <v>263.07134239999999</v>
      </c>
      <c r="U31" s="768"/>
      <c r="V31" s="768"/>
      <c r="W31" s="768"/>
      <c r="X31" s="768"/>
      <c r="Y31" s="768"/>
      <c r="Z31" s="768"/>
      <c r="AA31" s="768"/>
      <c r="AB31" s="768"/>
      <c r="AC31" s="768"/>
      <c r="AD31" s="768"/>
      <c r="AE31" s="768"/>
      <c r="AF31" s="768"/>
      <c r="AG31" s="768"/>
      <c r="AH31" s="768"/>
      <c r="AI31" s="768"/>
      <c r="AJ31" s="768"/>
      <c r="AK31" s="768"/>
      <c r="AL31" s="768"/>
      <c r="AM31" s="768"/>
      <c r="AN31" s="768"/>
      <c r="AO31" s="768"/>
      <c r="AP31" s="50"/>
      <c r="AQ31" s="768"/>
      <c r="AR31" s="768"/>
      <c r="AS31" s="768"/>
      <c r="AT31" s="768"/>
      <c r="AU31" s="768"/>
      <c r="AV31" s="768"/>
      <c r="AW31" s="768"/>
      <c r="AX31" s="768"/>
      <c r="AY31" s="768">
        <v>2112016.6239999998</v>
      </c>
      <c r="AZ31" s="768"/>
      <c r="BA31" s="768"/>
      <c r="BB31" s="768"/>
      <c r="BC31" s="768"/>
      <c r="BD31" s="768"/>
      <c r="BE31" s="768"/>
      <c r="BF31" s="768"/>
      <c r="BG31" s="768"/>
      <c r="BH31" s="768"/>
      <c r="BI31" s="768"/>
      <c r="BJ31" s="768"/>
      <c r="BK31" s="768"/>
      <c r="BL31" s="768"/>
      <c r="BM31" s="768"/>
      <c r="BN31" s="768"/>
      <c r="BO31" s="768"/>
      <c r="BP31" s="768"/>
      <c r="BQ31" s="768"/>
      <c r="BR31" s="768"/>
      <c r="BS31" s="768"/>
      <c r="BT31" s="768"/>
      <c r="BU31" s="772"/>
    </row>
    <row r="32" spans="2:73" s="12" customFormat="1">
      <c r="B32" s="766"/>
      <c r="C32" s="771">
        <v>247</v>
      </c>
      <c r="D32" s="771" t="s">
        <v>112</v>
      </c>
      <c r="E32" s="766" t="s">
        <v>773</v>
      </c>
      <c r="F32" s="771"/>
      <c r="G32" s="766"/>
      <c r="H32" s="771">
        <v>2016</v>
      </c>
      <c r="I32" s="767" t="s">
        <v>569</v>
      </c>
      <c r="J32" s="767" t="s">
        <v>582</v>
      </c>
      <c r="K32" s="50"/>
      <c r="L32" s="768"/>
      <c r="M32" s="768"/>
      <c r="N32" s="768"/>
      <c r="O32" s="768"/>
      <c r="P32" s="768"/>
      <c r="Q32" s="768"/>
      <c r="R32" s="768"/>
      <c r="S32" s="768"/>
      <c r="T32" s="768">
        <v>87</v>
      </c>
      <c r="U32" s="768"/>
      <c r="V32" s="768"/>
      <c r="W32" s="768"/>
      <c r="X32" s="768"/>
      <c r="Y32" s="768"/>
      <c r="Z32" s="768"/>
      <c r="AA32" s="768"/>
      <c r="AB32" s="768"/>
      <c r="AC32" s="768"/>
      <c r="AD32" s="768"/>
      <c r="AE32" s="768"/>
      <c r="AF32" s="768"/>
      <c r="AG32" s="768"/>
      <c r="AH32" s="768"/>
      <c r="AI32" s="768"/>
      <c r="AJ32" s="768"/>
      <c r="AK32" s="768"/>
      <c r="AL32" s="768"/>
      <c r="AM32" s="768"/>
      <c r="AN32" s="768"/>
      <c r="AO32" s="768"/>
      <c r="AP32" s="50"/>
      <c r="AQ32" s="768"/>
      <c r="AR32" s="768"/>
      <c r="AS32" s="768"/>
      <c r="AT32" s="768"/>
      <c r="AU32" s="768"/>
      <c r="AV32" s="768"/>
      <c r="AW32" s="768"/>
      <c r="AX32" s="768"/>
      <c r="AY32" s="768">
        <v>1352387</v>
      </c>
      <c r="AZ32" s="768"/>
      <c r="BA32" s="768"/>
      <c r="BB32" s="768"/>
      <c r="BC32" s="768"/>
      <c r="BD32" s="768"/>
      <c r="BE32" s="768"/>
      <c r="BF32" s="768"/>
      <c r="BG32" s="768"/>
      <c r="BH32" s="768"/>
      <c r="BI32" s="768"/>
      <c r="BJ32" s="768"/>
      <c r="BK32" s="768"/>
      <c r="BL32" s="768"/>
      <c r="BM32" s="768"/>
      <c r="BN32" s="768"/>
      <c r="BO32" s="768"/>
      <c r="BP32" s="768"/>
      <c r="BQ32" s="768"/>
      <c r="BR32" s="768"/>
      <c r="BS32" s="768"/>
      <c r="BT32" s="768"/>
      <c r="BU32" s="772"/>
    </row>
    <row r="33" spans="2:73" s="12" customFormat="1">
      <c r="B33" s="766"/>
      <c r="C33" s="771">
        <v>253</v>
      </c>
      <c r="D33" s="771" t="s">
        <v>117</v>
      </c>
      <c r="E33" s="766" t="s">
        <v>773</v>
      </c>
      <c r="F33" s="771"/>
      <c r="G33" s="766"/>
      <c r="H33" s="771">
        <v>2016</v>
      </c>
      <c r="I33" s="767" t="s">
        <v>569</v>
      </c>
      <c r="J33" s="767" t="s">
        <v>582</v>
      </c>
      <c r="K33" s="50"/>
      <c r="L33" s="768"/>
      <c r="M33" s="768"/>
      <c r="N33" s="768"/>
      <c r="O33" s="768"/>
      <c r="P33" s="768"/>
      <c r="Q33" s="768"/>
      <c r="R33" s="768"/>
      <c r="S33" s="768"/>
      <c r="T33" s="768">
        <v>130</v>
      </c>
      <c r="U33" s="768"/>
      <c r="V33" s="768"/>
      <c r="W33" s="768"/>
      <c r="X33" s="768"/>
      <c r="Y33" s="768"/>
      <c r="Z33" s="768"/>
      <c r="AA33" s="768"/>
      <c r="AB33" s="768"/>
      <c r="AC33" s="768"/>
      <c r="AD33" s="768"/>
      <c r="AE33" s="768"/>
      <c r="AF33" s="768"/>
      <c r="AG33" s="768"/>
      <c r="AH33" s="768"/>
      <c r="AI33" s="768"/>
      <c r="AJ33" s="768"/>
      <c r="AK33" s="768"/>
      <c r="AL33" s="768"/>
      <c r="AM33" s="768"/>
      <c r="AN33" s="768"/>
      <c r="AO33" s="768"/>
      <c r="AP33" s="50"/>
      <c r="AQ33" s="768"/>
      <c r="AR33" s="768"/>
      <c r="AS33" s="768"/>
      <c r="AT33" s="768"/>
      <c r="AU33" s="768"/>
      <c r="AV33" s="768"/>
      <c r="AW33" s="768"/>
      <c r="AX33" s="768"/>
      <c r="AY33" s="768">
        <v>900661</v>
      </c>
      <c r="AZ33" s="768"/>
      <c r="BA33" s="768"/>
      <c r="BB33" s="768"/>
      <c r="BC33" s="768"/>
      <c r="BD33" s="768"/>
      <c r="BE33" s="768"/>
      <c r="BF33" s="768"/>
      <c r="BG33" s="768"/>
      <c r="BH33" s="768"/>
      <c r="BI33" s="768"/>
      <c r="BJ33" s="768"/>
      <c r="BK33" s="768"/>
      <c r="BL33" s="768"/>
      <c r="BM33" s="768"/>
      <c r="BN33" s="768"/>
      <c r="BO33" s="768"/>
      <c r="BP33" s="768"/>
      <c r="BQ33" s="768"/>
      <c r="BR33" s="768"/>
      <c r="BS33" s="768"/>
      <c r="BT33" s="768"/>
    </row>
    <row r="34" spans="2:73" s="12" customFormat="1" ht="15.5">
      <c r="B34" s="766"/>
      <c r="C34" s="766"/>
      <c r="D34" s="766" t="s">
        <v>117</v>
      </c>
      <c r="E34" s="766" t="s">
        <v>770</v>
      </c>
      <c r="F34" s="766"/>
      <c r="G34" s="766"/>
      <c r="H34" s="766">
        <v>2018</v>
      </c>
      <c r="I34" s="767" t="s">
        <v>771</v>
      </c>
      <c r="J34" s="767" t="s">
        <v>582</v>
      </c>
      <c r="K34" s="50"/>
      <c r="L34" s="768"/>
      <c r="M34" s="768"/>
      <c r="N34" s="768"/>
      <c r="O34" s="768"/>
      <c r="P34" s="768"/>
      <c r="Q34" s="768"/>
      <c r="R34" s="768"/>
      <c r="S34" s="768"/>
      <c r="T34" s="768">
        <v>78</v>
      </c>
      <c r="U34" s="768"/>
      <c r="V34" s="768"/>
      <c r="W34" s="768"/>
      <c r="X34" s="768"/>
      <c r="Y34" s="768"/>
      <c r="Z34" s="768"/>
      <c r="AA34" s="768"/>
      <c r="AB34" s="768"/>
      <c r="AC34" s="768"/>
      <c r="AD34" s="768"/>
      <c r="AE34" s="768"/>
      <c r="AF34" s="768"/>
      <c r="AG34" s="768"/>
      <c r="AH34" s="768"/>
      <c r="AI34" s="768"/>
      <c r="AJ34" s="768"/>
      <c r="AK34" s="768"/>
      <c r="AL34" s="768"/>
      <c r="AM34" s="768"/>
      <c r="AN34" s="768"/>
      <c r="AO34" s="768"/>
      <c r="AP34" s="50"/>
      <c r="AQ34" s="768"/>
      <c r="AR34" s="768"/>
      <c r="AS34" s="768"/>
      <c r="AT34" s="768"/>
      <c r="AU34" s="768"/>
      <c r="AV34" s="768"/>
      <c r="AW34" s="768"/>
      <c r="AX34" s="768"/>
      <c r="AY34" s="768">
        <v>743590.57582338946</v>
      </c>
      <c r="AZ34" s="768"/>
      <c r="BA34" s="768"/>
      <c r="BB34" s="768"/>
      <c r="BC34" s="768"/>
      <c r="BD34" s="768"/>
      <c r="BE34" s="768"/>
      <c r="BF34" s="768"/>
      <c r="BG34" s="768"/>
      <c r="BH34" s="768"/>
      <c r="BI34" s="768"/>
      <c r="BJ34" s="768"/>
      <c r="BK34" s="768"/>
      <c r="BL34" s="768"/>
      <c r="BM34" s="768"/>
      <c r="BN34" s="768"/>
      <c r="BO34" s="768"/>
      <c r="BP34" s="768"/>
      <c r="BQ34" s="768"/>
      <c r="BR34" s="768"/>
      <c r="BS34" s="768"/>
      <c r="BT34" s="768"/>
      <c r="BU34" s="17"/>
    </row>
    <row r="35" spans="2:73" s="12" customFormat="1">
      <c r="B35" s="766"/>
      <c r="C35" s="771">
        <v>417</v>
      </c>
      <c r="D35" s="771" t="s">
        <v>781</v>
      </c>
      <c r="E35" s="766" t="s">
        <v>773</v>
      </c>
      <c r="F35" s="771"/>
      <c r="G35" s="766"/>
      <c r="H35" s="771">
        <v>2017</v>
      </c>
      <c r="I35" s="767" t="s">
        <v>570</v>
      </c>
      <c r="J35" s="767" t="s">
        <v>582</v>
      </c>
      <c r="K35" s="50"/>
      <c r="L35" s="768"/>
      <c r="M35" s="768"/>
      <c r="N35" s="768"/>
      <c r="O35" s="768"/>
      <c r="P35" s="768"/>
      <c r="Q35" s="768"/>
      <c r="R35" s="768"/>
      <c r="S35" s="768"/>
      <c r="T35" s="768">
        <v>588</v>
      </c>
      <c r="U35" s="768"/>
      <c r="V35" s="768"/>
      <c r="W35" s="768"/>
      <c r="X35" s="768"/>
      <c r="Y35" s="768"/>
      <c r="Z35" s="768"/>
      <c r="AA35" s="768"/>
      <c r="AB35" s="768"/>
      <c r="AC35" s="768"/>
      <c r="AD35" s="768"/>
      <c r="AE35" s="768"/>
      <c r="AF35" s="768"/>
      <c r="AG35" s="768"/>
      <c r="AH35" s="768"/>
      <c r="AI35" s="768"/>
      <c r="AJ35" s="768"/>
      <c r="AK35" s="768"/>
      <c r="AL35" s="768"/>
      <c r="AM35" s="768"/>
      <c r="AN35" s="768"/>
      <c r="AO35" s="768"/>
      <c r="AP35" s="50"/>
      <c r="AQ35" s="768"/>
      <c r="AR35" s="768"/>
      <c r="AS35" s="768"/>
      <c r="AT35" s="768"/>
      <c r="AU35" s="768"/>
      <c r="AV35" s="768"/>
      <c r="AW35" s="768"/>
      <c r="AX35" s="768"/>
      <c r="AY35" s="768">
        <v>3152614</v>
      </c>
      <c r="AZ35" s="768"/>
      <c r="BA35" s="768"/>
      <c r="BB35" s="768"/>
      <c r="BC35" s="768"/>
      <c r="BD35" s="768"/>
      <c r="BE35" s="768"/>
      <c r="BF35" s="768"/>
      <c r="BG35" s="768"/>
      <c r="BH35" s="768"/>
      <c r="BI35" s="768"/>
      <c r="BJ35" s="768"/>
      <c r="BK35" s="768"/>
      <c r="BL35" s="768"/>
      <c r="BM35" s="768"/>
      <c r="BN35" s="768"/>
      <c r="BO35" s="768"/>
      <c r="BP35" s="768"/>
      <c r="BQ35" s="768"/>
      <c r="BR35" s="768"/>
      <c r="BS35" s="768"/>
      <c r="BT35" s="768"/>
      <c r="BU35" s="772"/>
    </row>
    <row r="36" spans="2:73" s="12" customFormat="1">
      <c r="B36" s="766"/>
      <c r="C36" s="771">
        <v>151</v>
      </c>
      <c r="D36" s="771" t="s">
        <v>95</v>
      </c>
      <c r="E36" s="766" t="s">
        <v>778</v>
      </c>
      <c r="F36" s="771"/>
      <c r="G36" s="766"/>
      <c r="H36" s="771">
        <v>2015</v>
      </c>
      <c r="I36" s="767" t="s">
        <v>568</v>
      </c>
      <c r="J36" s="767" t="s">
        <v>575</v>
      </c>
      <c r="K36" s="50"/>
      <c r="L36" s="768"/>
      <c r="M36" s="768"/>
      <c r="N36" s="768"/>
      <c r="O36" s="768"/>
      <c r="P36" s="768"/>
      <c r="Q36" s="768"/>
      <c r="R36" s="768"/>
      <c r="S36" s="768"/>
      <c r="T36" s="768">
        <v>0</v>
      </c>
      <c r="U36" s="768"/>
      <c r="V36" s="768"/>
      <c r="W36" s="768"/>
      <c r="X36" s="768"/>
      <c r="Y36" s="768"/>
      <c r="Z36" s="768"/>
      <c r="AA36" s="768"/>
      <c r="AB36" s="768"/>
      <c r="AC36" s="768"/>
      <c r="AD36" s="768"/>
      <c r="AE36" s="768"/>
      <c r="AF36" s="768"/>
      <c r="AG36" s="768"/>
      <c r="AH36" s="768"/>
      <c r="AI36" s="768"/>
      <c r="AJ36" s="768"/>
      <c r="AK36" s="768"/>
      <c r="AL36" s="768"/>
      <c r="AM36" s="768"/>
      <c r="AN36" s="768"/>
      <c r="AO36" s="768"/>
      <c r="AP36" s="50"/>
      <c r="AQ36" s="768"/>
      <c r="AR36" s="768"/>
      <c r="AS36" s="768"/>
      <c r="AT36" s="768"/>
      <c r="AU36" s="768"/>
      <c r="AV36" s="768"/>
      <c r="AW36" s="768"/>
      <c r="AX36" s="768"/>
      <c r="AY36" s="768">
        <v>1128</v>
      </c>
      <c r="AZ36" s="768"/>
      <c r="BA36" s="768"/>
      <c r="BB36" s="768"/>
      <c r="BC36" s="768"/>
      <c r="BD36" s="768"/>
      <c r="BE36" s="768"/>
      <c r="BF36" s="768"/>
      <c r="BG36" s="768"/>
      <c r="BH36" s="768"/>
      <c r="BI36" s="768"/>
      <c r="BJ36" s="768"/>
      <c r="BK36" s="768"/>
      <c r="BL36" s="768"/>
      <c r="BM36" s="768"/>
      <c r="BN36" s="768"/>
      <c r="BO36" s="768"/>
      <c r="BP36" s="768"/>
      <c r="BQ36" s="768"/>
      <c r="BR36" s="768"/>
      <c r="BS36" s="768"/>
      <c r="BT36" s="768"/>
      <c r="BU36" s="772"/>
    </row>
    <row r="37" spans="2:73" s="12" customFormat="1">
      <c r="B37" s="766"/>
      <c r="C37" s="771">
        <v>69</v>
      </c>
      <c r="D37" s="771" t="s">
        <v>95</v>
      </c>
      <c r="E37" s="766">
        <v>2015</v>
      </c>
      <c r="F37" s="771"/>
      <c r="G37" s="766"/>
      <c r="H37" s="771">
        <v>2015</v>
      </c>
      <c r="I37" s="767" t="s">
        <v>568</v>
      </c>
      <c r="J37" s="767" t="s">
        <v>582</v>
      </c>
      <c r="K37" s="50"/>
      <c r="L37" s="768"/>
      <c r="M37" s="768"/>
      <c r="N37" s="768"/>
      <c r="O37" s="768"/>
      <c r="P37" s="768"/>
      <c r="Q37" s="768"/>
      <c r="R37" s="768"/>
      <c r="S37" s="768"/>
      <c r="T37" s="768">
        <v>7</v>
      </c>
      <c r="U37" s="768"/>
      <c r="V37" s="768"/>
      <c r="W37" s="768"/>
      <c r="X37" s="768"/>
      <c r="Y37" s="768"/>
      <c r="Z37" s="768"/>
      <c r="AA37" s="768"/>
      <c r="AB37" s="768"/>
      <c r="AC37" s="768"/>
      <c r="AD37" s="768"/>
      <c r="AE37" s="768"/>
      <c r="AF37" s="768"/>
      <c r="AG37" s="768"/>
      <c r="AH37" s="768"/>
      <c r="AI37" s="768"/>
      <c r="AJ37" s="768"/>
      <c r="AK37" s="768"/>
      <c r="AL37" s="768"/>
      <c r="AM37" s="768"/>
      <c r="AN37" s="768"/>
      <c r="AO37" s="768"/>
      <c r="AP37" s="50"/>
      <c r="AQ37" s="768"/>
      <c r="AR37" s="768"/>
      <c r="AS37" s="768"/>
      <c r="AT37" s="768"/>
      <c r="AU37" s="768"/>
      <c r="AV37" s="768"/>
      <c r="AW37" s="768"/>
      <c r="AX37" s="768"/>
      <c r="AY37" s="768">
        <v>108358</v>
      </c>
      <c r="AZ37" s="768"/>
      <c r="BA37" s="768"/>
      <c r="BB37" s="768"/>
      <c r="BC37" s="768"/>
      <c r="BD37" s="768"/>
      <c r="BE37" s="768"/>
      <c r="BF37" s="768"/>
      <c r="BG37" s="768"/>
      <c r="BH37" s="768"/>
      <c r="BI37" s="768"/>
      <c r="BJ37" s="768"/>
      <c r="BK37" s="768"/>
      <c r="BL37" s="768"/>
      <c r="BM37" s="768"/>
      <c r="BN37" s="768"/>
      <c r="BO37" s="768"/>
      <c r="BP37" s="768"/>
      <c r="BQ37" s="768"/>
      <c r="BR37" s="768"/>
      <c r="BS37" s="768"/>
      <c r="BT37" s="768"/>
      <c r="BU37" s="772"/>
    </row>
    <row r="38" spans="2:73" s="12" customFormat="1" ht="15.5">
      <c r="B38" s="766"/>
      <c r="C38" s="766"/>
      <c r="D38" s="766" t="s">
        <v>94</v>
      </c>
      <c r="E38" s="766" t="s">
        <v>770</v>
      </c>
      <c r="F38" s="766"/>
      <c r="G38" s="766"/>
      <c r="H38" s="766">
        <v>2018</v>
      </c>
      <c r="I38" s="767" t="s">
        <v>771</v>
      </c>
      <c r="J38" s="767" t="s">
        <v>582</v>
      </c>
      <c r="K38" s="50"/>
      <c r="L38" s="768"/>
      <c r="M38" s="768"/>
      <c r="N38" s="768"/>
      <c r="O38" s="768"/>
      <c r="P38" s="768"/>
      <c r="Q38" s="768"/>
      <c r="R38" s="768"/>
      <c r="S38" s="768"/>
      <c r="T38" s="768"/>
      <c r="U38" s="768"/>
      <c r="V38" s="768"/>
      <c r="W38" s="768"/>
      <c r="X38" s="768"/>
      <c r="Y38" s="768"/>
      <c r="Z38" s="768"/>
      <c r="AA38" s="768"/>
      <c r="AB38" s="768"/>
      <c r="AC38" s="768"/>
      <c r="AD38" s="768"/>
      <c r="AE38" s="768"/>
      <c r="AF38" s="768"/>
      <c r="AG38" s="768"/>
      <c r="AH38" s="768"/>
      <c r="AI38" s="768"/>
      <c r="AJ38" s="768"/>
      <c r="AK38" s="768"/>
      <c r="AL38" s="768"/>
      <c r="AM38" s="768"/>
      <c r="AN38" s="768"/>
      <c r="AO38" s="768"/>
      <c r="AP38" s="50"/>
      <c r="AQ38" s="768"/>
      <c r="AR38" s="768"/>
      <c r="AS38" s="768"/>
      <c r="AT38" s="768"/>
      <c r="AU38" s="768"/>
      <c r="AV38" s="768"/>
      <c r="AW38" s="768"/>
      <c r="AX38" s="768"/>
      <c r="AY38" s="768">
        <v>192521.92689164312</v>
      </c>
      <c r="AZ38" s="768"/>
      <c r="BA38" s="768"/>
      <c r="BB38" s="768"/>
      <c r="BC38" s="768"/>
      <c r="BD38" s="768"/>
      <c r="BE38" s="768"/>
      <c r="BF38" s="768"/>
      <c r="BG38" s="768"/>
      <c r="BH38" s="768"/>
      <c r="BI38" s="768"/>
      <c r="BJ38" s="768"/>
      <c r="BK38" s="768"/>
      <c r="BL38" s="768"/>
      <c r="BM38" s="768"/>
      <c r="BN38" s="768"/>
      <c r="BO38" s="768"/>
      <c r="BP38" s="768"/>
      <c r="BQ38" s="768"/>
      <c r="BR38" s="768"/>
      <c r="BS38" s="768"/>
      <c r="BT38" s="768"/>
      <c r="BU38" s="17"/>
    </row>
    <row r="39" spans="2:73" s="12" customFormat="1">
      <c r="B39" s="766"/>
      <c r="C39" s="771" t="s">
        <v>774</v>
      </c>
      <c r="D39" s="771" t="s">
        <v>21</v>
      </c>
      <c r="E39" s="766" t="s">
        <v>773</v>
      </c>
      <c r="F39" s="771" t="s">
        <v>776</v>
      </c>
      <c r="G39" s="766"/>
      <c r="H39" s="771">
        <v>2014</v>
      </c>
      <c r="I39" s="767" t="s">
        <v>567</v>
      </c>
      <c r="J39" s="767" t="s">
        <v>582</v>
      </c>
      <c r="K39" s="50"/>
      <c r="L39" s="768"/>
      <c r="M39" s="768"/>
      <c r="N39" s="768"/>
      <c r="O39" s="768"/>
      <c r="P39" s="768"/>
      <c r="Q39" s="768"/>
      <c r="R39" s="768"/>
      <c r="S39" s="768"/>
      <c r="T39" s="768">
        <v>45.809722090000001</v>
      </c>
      <c r="U39" s="768"/>
      <c r="V39" s="768"/>
      <c r="W39" s="768"/>
      <c r="X39" s="768"/>
      <c r="Y39" s="768"/>
      <c r="Z39" s="768"/>
      <c r="AA39" s="768"/>
      <c r="AB39" s="768"/>
      <c r="AC39" s="768"/>
      <c r="AD39" s="768"/>
      <c r="AE39" s="768"/>
      <c r="AF39" s="768"/>
      <c r="AG39" s="768"/>
      <c r="AH39" s="768"/>
      <c r="AI39" s="768"/>
      <c r="AJ39" s="768"/>
      <c r="AK39" s="768"/>
      <c r="AL39" s="768"/>
      <c r="AM39" s="768"/>
      <c r="AN39" s="768"/>
      <c r="AO39" s="768"/>
      <c r="AP39" s="50"/>
      <c r="AQ39" s="768"/>
      <c r="AR39" s="768"/>
      <c r="AS39" s="768"/>
      <c r="AT39" s="768"/>
      <c r="AU39" s="768"/>
      <c r="AV39" s="768"/>
      <c r="AW39" s="768"/>
      <c r="AX39" s="768"/>
      <c r="AY39" s="768">
        <v>184101.22510000001</v>
      </c>
      <c r="AZ39" s="768"/>
      <c r="BA39" s="768"/>
      <c r="BB39" s="768"/>
      <c r="BC39" s="768"/>
      <c r="BD39" s="768"/>
      <c r="BE39" s="768"/>
      <c r="BF39" s="768"/>
      <c r="BG39" s="768"/>
      <c r="BH39" s="768"/>
      <c r="BI39" s="768"/>
      <c r="BJ39" s="768"/>
      <c r="BK39" s="768"/>
      <c r="BL39" s="768"/>
      <c r="BM39" s="768"/>
      <c r="BN39" s="768"/>
      <c r="BO39" s="768"/>
      <c r="BP39" s="768"/>
      <c r="BQ39" s="768"/>
      <c r="BR39" s="768"/>
      <c r="BS39" s="768"/>
      <c r="BT39" s="768"/>
      <c r="BU39" s="772"/>
    </row>
    <row r="40" spans="2:73" s="12" customFormat="1">
      <c r="B40" s="766"/>
      <c r="C40" s="771">
        <v>150</v>
      </c>
      <c r="D40" s="771" t="s">
        <v>94</v>
      </c>
      <c r="E40" s="766" t="s">
        <v>778</v>
      </c>
      <c r="F40" s="771"/>
      <c r="G40" s="766"/>
      <c r="H40" s="771">
        <v>2015</v>
      </c>
      <c r="I40" s="767" t="s">
        <v>568</v>
      </c>
      <c r="J40" s="767" t="s">
        <v>575</v>
      </c>
      <c r="K40" s="50"/>
      <c r="L40" s="768"/>
      <c r="M40" s="768"/>
      <c r="N40" s="768"/>
      <c r="O40" s="768"/>
      <c r="P40" s="768"/>
      <c r="Q40" s="768"/>
      <c r="R40" s="768"/>
      <c r="S40" s="768"/>
      <c r="T40" s="768">
        <v>5</v>
      </c>
      <c r="U40" s="768"/>
      <c r="V40" s="768"/>
      <c r="W40" s="768"/>
      <c r="X40" s="768"/>
      <c r="Y40" s="768"/>
      <c r="Z40" s="768"/>
      <c r="AA40" s="768"/>
      <c r="AB40" s="768"/>
      <c r="AC40" s="768"/>
      <c r="AD40" s="768"/>
      <c r="AE40" s="768"/>
      <c r="AF40" s="768"/>
      <c r="AG40" s="768"/>
      <c r="AH40" s="768"/>
      <c r="AI40" s="768"/>
      <c r="AJ40" s="768"/>
      <c r="AK40" s="768"/>
      <c r="AL40" s="768"/>
      <c r="AM40" s="768"/>
      <c r="AN40" s="768"/>
      <c r="AO40" s="768"/>
      <c r="AP40" s="50"/>
      <c r="AQ40" s="768"/>
      <c r="AR40" s="768"/>
      <c r="AS40" s="768"/>
      <c r="AT40" s="768"/>
      <c r="AU40" s="768"/>
      <c r="AV40" s="768"/>
      <c r="AW40" s="768"/>
      <c r="AX40" s="768"/>
      <c r="AY40" s="768">
        <v>71372</v>
      </c>
      <c r="AZ40" s="768"/>
      <c r="BA40" s="768"/>
      <c r="BB40" s="768"/>
      <c r="BC40" s="768"/>
      <c r="BD40" s="768"/>
      <c r="BE40" s="768"/>
      <c r="BF40" s="768"/>
      <c r="BG40" s="768"/>
      <c r="BH40" s="768"/>
      <c r="BI40" s="768"/>
      <c r="BJ40" s="768"/>
      <c r="BK40" s="768"/>
      <c r="BL40" s="768"/>
      <c r="BM40" s="768"/>
      <c r="BN40" s="768"/>
      <c r="BO40" s="768"/>
      <c r="BP40" s="768"/>
      <c r="BQ40" s="768"/>
      <c r="BR40" s="768"/>
      <c r="BS40" s="768"/>
      <c r="BT40" s="768"/>
    </row>
    <row r="41" spans="2:73" s="12" customFormat="1">
      <c r="B41" s="766"/>
      <c r="C41" s="771">
        <v>249</v>
      </c>
      <c r="D41" s="771" t="s">
        <v>768</v>
      </c>
      <c r="E41" s="766" t="s">
        <v>773</v>
      </c>
      <c r="F41" s="771"/>
      <c r="G41" s="766"/>
      <c r="H41" s="771">
        <v>2016</v>
      </c>
      <c r="I41" s="767" t="s">
        <v>569</v>
      </c>
      <c r="J41" s="767" t="s">
        <v>582</v>
      </c>
      <c r="K41" s="50"/>
      <c r="L41" s="768"/>
      <c r="M41" s="768"/>
      <c r="N41" s="768"/>
      <c r="O41" s="768"/>
      <c r="P41" s="768"/>
      <c r="Q41" s="768"/>
      <c r="R41" s="768"/>
      <c r="S41" s="768"/>
      <c r="T41" s="768">
        <v>31</v>
      </c>
      <c r="U41" s="768"/>
      <c r="V41" s="768"/>
      <c r="W41" s="768"/>
      <c r="X41" s="768"/>
      <c r="Y41" s="768"/>
      <c r="Z41" s="768"/>
      <c r="AA41" s="768"/>
      <c r="AB41" s="768"/>
      <c r="AC41" s="768"/>
      <c r="AD41" s="768"/>
      <c r="AE41" s="768"/>
      <c r="AF41" s="768"/>
      <c r="AG41" s="768"/>
      <c r="AH41" s="768"/>
      <c r="AI41" s="768"/>
      <c r="AJ41" s="768"/>
      <c r="AK41" s="768"/>
      <c r="AL41" s="768"/>
      <c r="AM41" s="768"/>
      <c r="AN41" s="768"/>
      <c r="AO41" s="768"/>
      <c r="AP41" s="50"/>
      <c r="AQ41" s="768"/>
      <c r="AR41" s="768"/>
      <c r="AS41" s="768"/>
      <c r="AT41" s="768"/>
      <c r="AU41" s="768"/>
      <c r="AV41" s="768"/>
      <c r="AW41" s="768"/>
      <c r="AX41" s="768"/>
      <c r="AY41" s="768">
        <v>108688</v>
      </c>
      <c r="AZ41" s="768"/>
      <c r="BA41" s="768"/>
      <c r="BB41" s="768"/>
      <c r="BC41" s="768"/>
      <c r="BD41" s="768"/>
      <c r="BE41" s="768"/>
      <c r="BF41" s="768"/>
      <c r="BG41" s="768"/>
      <c r="BH41" s="768"/>
      <c r="BI41" s="768"/>
      <c r="BJ41" s="768"/>
      <c r="BK41" s="768"/>
      <c r="BL41" s="768"/>
      <c r="BM41" s="768"/>
      <c r="BN41" s="768"/>
      <c r="BO41" s="768"/>
      <c r="BP41" s="768"/>
      <c r="BQ41" s="768"/>
      <c r="BR41" s="768"/>
      <c r="BS41" s="768"/>
      <c r="BT41" s="768"/>
      <c r="BU41" s="772"/>
    </row>
    <row r="42" spans="2:73" s="12" customFormat="1">
      <c r="B42" s="766"/>
      <c r="C42" s="771">
        <v>68</v>
      </c>
      <c r="D42" s="771" t="s">
        <v>94</v>
      </c>
      <c r="E42" s="766">
        <v>2015</v>
      </c>
      <c r="F42" s="771"/>
      <c r="G42" s="766"/>
      <c r="H42" s="771">
        <v>2015</v>
      </c>
      <c r="I42" s="767" t="s">
        <v>568</v>
      </c>
      <c r="J42" s="767" t="s">
        <v>582</v>
      </c>
      <c r="K42" s="50"/>
      <c r="L42" s="768"/>
      <c r="M42" s="768"/>
      <c r="N42" s="768"/>
      <c r="O42" s="768"/>
      <c r="P42" s="768"/>
      <c r="Q42" s="768"/>
      <c r="R42" s="768"/>
      <c r="S42" s="768"/>
      <c r="T42" s="768">
        <v>18</v>
      </c>
      <c r="U42" s="768"/>
      <c r="V42" s="768"/>
      <c r="W42" s="768"/>
      <c r="X42" s="768"/>
      <c r="Y42" s="768"/>
      <c r="Z42" s="768"/>
      <c r="AA42" s="768"/>
      <c r="AB42" s="768"/>
      <c r="AC42" s="768"/>
      <c r="AD42" s="768"/>
      <c r="AE42" s="768"/>
      <c r="AF42" s="768"/>
      <c r="AG42" s="768"/>
      <c r="AH42" s="768"/>
      <c r="AI42" s="768"/>
      <c r="AJ42" s="768"/>
      <c r="AK42" s="768"/>
      <c r="AL42" s="768"/>
      <c r="AM42" s="768"/>
      <c r="AN42" s="768"/>
      <c r="AO42" s="768"/>
      <c r="AP42" s="50"/>
      <c r="AQ42" s="768"/>
      <c r="AR42" s="768"/>
      <c r="AS42" s="768"/>
      <c r="AT42" s="768"/>
      <c r="AU42" s="768"/>
      <c r="AV42" s="768"/>
      <c r="AW42" s="768"/>
      <c r="AX42" s="768"/>
      <c r="AY42" s="768">
        <v>269265</v>
      </c>
      <c r="AZ42" s="768"/>
      <c r="BA42" s="768"/>
      <c r="BB42" s="768"/>
      <c r="BC42" s="768"/>
      <c r="BD42" s="768"/>
      <c r="BE42" s="768"/>
      <c r="BF42" s="768"/>
      <c r="BG42" s="768"/>
      <c r="BH42" s="768"/>
      <c r="BI42" s="768"/>
      <c r="BJ42" s="768"/>
      <c r="BK42" s="768"/>
      <c r="BL42" s="768"/>
      <c r="BM42" s="768"/>
      <c r="BN42" s="768"/>
      <c r="BO42" s="768"/>
      <c r="BP42" s="768"/>
      <c r="BQ42" s="768"/>
      <c r="BR42" s="768"/>
      <c r="BS42" s="768"/>
      <c r="BT42" s="768"/>
      <c r="BU42" s="772"/>
    </row>
    <row r="43" spans="2:73" s="12" customFormat="1">
      <c r="B43" s="766"/>
      <c r="C43" s="771" t="s">
        <v>772</v>
      </c>
      <c r="D43" s="771" t="s">
        <v>5</v>
      </c>
      <c r="E43" s="766" t="s">
        <v>773</v>
      </c>
      <c r="F43" s="771" t="s">
        <v>28</v>
      </c>
      <c r="G43" s="766"/>
      <c r="H43" s="771">
        <v>2014</v>
      </c>
      <c r="I43" s="767" t="s">
        <v>567</v>
      </c>
      <c r="J43" s="767" t="s">
        <v>582</v>
      </c>
      <c r="K43" s="50"/>
      <c r="L43" s="768"/>
      <c r="M43" s="768"/>
      <c r="N43" s="768"/>
      <c r="O43" s="768"/>
      <c r="P43" s="768"/>
      <c r="Q43" s="768"/>
      <c r="R43" s="768"/>
      <c r="S43" s="768"/>
      <c r="T43" s="768">
        <v>7.7566649400000003</v>
      </c>
      <c r="U43" s="768"/>
      <c r="V43" s="768"/>
      <c r="W43" s="768"/>
      <c r="X43" s="768"/>
      <c r="Y43" s="768"/>
      <c r="Z43" s="768"/>
      <c r="AA43" s="768"/>
      <c r="AB43" s="768"/>
      <c r="AC43" s="768"/>
      <c r="AD43" s="768"/>
      <c r="AE43" s="768"/>
      <c r="AF43" s="768"/>
      <c r="AG43" s="768"/>
      <c r="AH43" s="768"/>
      <c r="AI43" s="768"/>
      <c r="AJ43" s="768"/>
      <c r="AK43" s="768"/>
      <c r="AL43" s="768"/>
      <c r="AM43" s="768"/>
      <c r="AN43" s="768"/>
      <c r="AO43" s="768"/>
      <c r="AP43" s="50"/>
      <c r="AQ43" s="768"/>
      <c r="AR43" s="768"/>
      <c r="AS43" s="768"/>
      <c r="AT43" s="768"/>
      <c r="AU43" s="768"/>
      <c r="AV43" s="768"/>
      <c r="AW43" s="768"/>
      <c r="AX43" s="768"/>
      <c r="AY43" s="768">
        <v>117313.98639999999</v>
      </c>
      <c r="AZ43" s="768"/>
      <c r="BA43" s="768"/>
      <c r="BB43" s="768"/>
      <c r="BC43" s="768"/>
      <c r="BD43" s="768"/>
      <c r="BE43" s="768"/>
      <c r="BF43" s="768"/>
      <c r="BG43" s="768"/>
      <c r="BH43" s="768"/>
      <c r="BI43" s="768"/>
      <c r="BJ43" s="768"/>
      <c r="BK43" s="768"/>
      <c r="BL43" s="768"/>
      <c r="BM43" s="768"/>
      <c r="BN43" s="768"/>
      <c r="BO43" s="768"/>
      <c r="BP43" s="768"/>
      <c r="BQ43" s="768"/>
      <c r="BR43" s="768"/>
      <c r="BS43" s="768"/>
      <c r="BT43" s="768"/>
      <c r="BU43" s="772"/>
    </row>
    <row r="44" spans="2:73" s="12" customFormat="1">
      <c r="B44" s="766"/>
      <c r="C44" s="771">
        <v>418</v>
      </c>
      <c r="D44" s="771" t="s">
        <v>782</v>
      </c>
      <c r="E44" s="766" t="s">
        <v>773</v>
      </c>
      <c r="F44" s="771"/>
      <c r="G44" s="766"/>
      <c r="H44" s="771">
        <v>2017</v>
      </c>
      <c r="I44" s="767" t="s">
        <v>570</v>
      </c>
      <c r="J44" s="767" t="s">
        <v>582</v>
      </c>
      <c r="K44" s="50"/>
      <c r="L44" s="768"/>
      <c r="M44" s="768"/>
      <c r="N44" s="768"/>
      <c r="O44" s="768"/>
      <c r="P44" s="768"/>
      <c r="Q44" s="768"/>
      <c r="R44" s="768"/>
      <c r="S44" s="768"/>
      <c r="T44" s="768">
        <v>31</v>
      </c>
      <c r="U44" s="768"/>
      <c r="V44" s="768"/>
      <c r="W44" s="768"/>
      <c r="X44" s="768"/>
      <c r="Y44" s="768"/>
      <c r="Z44" s="768"/>
      <c r="AA44" s="768"/>
      <c r="AB44" s="768"/>
      <c r="AC44" s="768"/>
      <c r="AD44" s="768"/>
      <c r="AE44" s="768"/>
      <c r="AF44" s="768"/>
      <c r="AG44" s="768"/>
      <c r="AH44" s="768"/>
      <c r="AI44" s="768"/>
      <c r="AJ44" s="768"/>
      <c r="AK44" s="768"/>
      <c r="AL44" s="768"/>
      <c r="AM44" s="768"/>
      <c r="AN44" s="768"/>
      <c r="AO44" s="768"/>
      <c r="AP44" s="50"/>
      <c r="AQ44" s="768"/>
      <c r="AR44" s="768"/>
      <c r="AS44" s="768"/>
      <c r="AT44" s="768"/>
      <c r="AU44" s="768"/>
      <c r="AV44" s="768"/>
      <c r="AW44" s="768"/>
      <c r="AX44" s="768"/>
      <c r="AY44" s="768">
        <v>150819</v>
      </c>
      <c r="AZ44" s="768"/>
      <c r="BA44" s="768"/>
      <c r="BB44" s="768"/>
      <c r="BC44" s="768"/>
      <c r="BD44" s="768"/>
      <c r="BE44" s="768"/>
      <c r="BF44" s="768"/>
      <c r="BG44" s="768"/>
      <c r="BH44" s="768"/>
      <c r="BI44" s="768"/>
      <c r="BJ44" s="768"/>
      <c r="BK44" s="768"/>
      <c r="BL44" s="768"/>
      <c r="BM44" s="768"/>
      <c r="BN44" s="768"/>
      <c r="BO44" s="768"/>
      <c r="BP44" s="768"/>
      <c r="BQ44" s="768"/>
      <c r="BR44" s="768"/>
      <c r="BS44" s="768"/>
      <c r="BT44" s="768"/>
    </row>
    <row r="45" spans="2:73" s="12" customFormat="1" ht="15.5">
      <c r="B45" s="766"/>
      <c r="C45" s="766"/>
      <c r="D45" s="766" t="s">
        <v>113</v>
      </c>
      <c r="E45" s="766" t="s">
        <v>770</v>
      </c>
      <c r="F45" s="766"/>
      <c r="G45" s="766"/>
      <c r="H45" s="766">
        <v>2018</v>
      </c>
      <c r="I45" s="767" t="s">
        <v>771</v>
      </c>
      <c r="J45" s="767" t="s">
        <v>582</v>
      </c>
      <c r="K45" s="50"/>
      <c r="L45" s="768"/>
      <c r="M45" s="768"/>
      <c r="N45" s="768"/>
      <c r="O45" s="768"/>
      <c r="P45" s="768"/>
      <c r="Q45" s="768"/>
      <c r="R45" s="768"/>
      <c r="S45" s="768"/>
      <c r="T45" s="768"/>
      <c r="U45" s="768"/>
      <c r="V45" s="768"/>
      <c r="W45" s="768"/>
      <c r="X45" s="768"/>
      <c r="Y45" s="768"/>
      <c r="Z45" s="768"/>
      <c r="AA45" s="768"/>
      <c r="AB45" s="768"/>
      <c r="AC45" s="768"/>
      <c r="AD45" s="768"/>
      <c r="AE45" s="768"/>
      <c r="AF45" s="768"/>
      <c r="AG45" s="768"/>
      <c r="AH45" s="768"/>
      <c r="AI45" s="768"/>
      <c r="AJ45" s="768"/>
      <c r="AK45" s="768"/>
      <c r="AL45" s="768"/>
      <c r="AM45" s="768"/>
      <c r="AN45" s="768"/>
      <c r="AO45" s="768"/>
      <c r="AP45" s="50"/>
      <c r="AQ45" s="768"/>
      <c r="AR45" s="768"/>
      <c r="AS45" s="768"/>
      <c r="AT45" s="768"/>
      <c r="AU45" s="768"/>
      <c r="AV45" s="768"/>
      <c r="AW45" s="768"/>
      <c r="AX45" s="768"/>
      <c r="AY45" s="768">
        <v>92294.853540000011</v>
      </c>
      <c r="AZ45" s="768"/>
      <c r="BA45" s="768"/>
      <c r="BB45" s="768"/>
      <c r="BC45" s="768"/>
      <c r="BD45" s="768"/>
      <c r="BE45" s="768"/>
      <c r="BF45" s="768"/>
      <c r="BG45" s="768"/>
      <c r="BH45" s="768"/>
      <c r="BI45" s="768"/>
      <c r="BJ45" s="768"/>
      <c r="BK45" s="768"/>
      <c r="BL45" s="768"/>
      <c r="BM45" s="768"/>
      <c r="BN45" s="768"/>
      <c r="BO45" s="768"/>
      <c r="BP45" s="768"/>
      <c r="BQ45" s="768"/>
      <c r="BR45" s="768"/>
      <c r="BS45" s="768"/>
      <c r="BT45" s="768"/>
      <c r="BU45" s="17"/>
    </row>
    <row r="46" spans="2:73" s="12" customFormat="1">
      <c r="B46" s="766"/>
      <c r="C46" s="771">
        <v>413</v>
      </c>
      <c r="D46" s="771" t="s">
        <v>768</v>
      </c>
      <c r="E46" s="766" t="s">
        <v>773</v>
      </c>
      <c r="F46" s="771"/>
      <c r="G46" s="766"/>
      <c r="H46" s="771">
        <v>2017</v>
      </c>
      <c r="I46" s="767" t="s">
        <v>570</v>
      </c>
      <c r="J46" s="767" t="s">
        <v>582</v>
      </c>
      <c r="K46" s="50"/>
      <c r="L46" s="768"/>
      <c r="M46" s="768"/>
      <c r="N46" s="768"/>
      <c r="O46" s="768"/>
      <c r="P46" s="768"/>
      <c r="Q46" s="768"/>
      <c r="R46" s="768"/>
      <c r="S46" s="768"/>
      <c r="T46" s="768">
        <v>26</v>
      </c>
      <c r="U46" s="768"/>
      <c r="V46" s="768"/>
      <c r="W46" s="768"/>
      <c r="X46" s="768"/>
      <c r="Y46" s="768"/>
      <c r="Z46" s="768"/>
      <c r="AA46" s="768"/>
      <c r="AB46" s="768"/>
      <c r="AC46" s="768"/>
      <c r="AD46" s="768"/>
      <c r="AE46" s="768"/>
      <c r="AF46" s="768"/>
      <c r="AG46" s="768"/>
      <c r="AH46" s="768"/>
      <c r="AI46" s="768"/>
      <c r="AJ46" s="768"/>
      <c r="AK46" s="768"/>
      <c r="AL46" s="768"/>
      <c r="AM46" s="768"/>
      <c r="AN46" s="768"/>
      <c r="AO46" s="768"/>
      <c r="AP46" s="50"/>
      <c r="AQ46" s="768"/>
      <c r="AR46" s="768"/>
      <c r="AS46" s="768"/>
      <c r="AT46" s="768"/>
      <c r="AU46" s="768"/>
      <c r="AV46" s="768"/>
      <c r="AW46" s="768"/>
      <c r="AX46" s="768"/>
      <c r="AY46" s="768">
        <v>105990</v>
      </c>
      <c r="AZ46" s="768"/>
      <c r="BA46" s="768"/>
      <c r="BB46" s="768"/>
      <c r="BC46" s="768"/>
      <c r="BD46" s="768"/>
      <c r="BE46" s="768"/>
      <c r="BF46" s="768"/>
      <c r="BG46" s="768"/>
      <c r="BH46" s="768"/>
      <c r="BI46" s="768"/>
      <c r="BJ46" s="768"/>
      <c r="BK46" s="768"/>
      <c r="BL46" s="768"/>
      <c r="BM46" s="768"/>
      <c r="BN46" s="768"/>
      <c r="BO46" s="768"/>
      <c r="BP46" s="768"/>
      <c r="BQ46" s="768"/>
      <c r="BR46" s="768"/>
      <c r="BS46" s="768"/>
      <c r="BT46" s="768"/>
    </row>
    <row r="47" spans="2:73" s="12" customFormat="1">
      <c r="B47" s="766"/>
      <c r="C47" s="771">
        <v>238</v>
      </c>
      <c r="D47" s="771" t="s">
        <v>100</v>
      </c>
      <c r="E47" s="766" t="s">
        <v>779</v>
      </c>
      <c r="F47" s="771"/>
      <c r="G47" s="766"/>
      <c r="H47" s="771">
        <v>2015</v>
      </c>
      <c r="I47" s="767" t="s">
        <v>568</v>
      </c>
      <c r="J47" s="767" t="s">
        <v>575</v>
      </c>
      <c r="K47" s="50"/>
      <c r="L47" s="768"/>
      <c r="M47" s="768"/>
      <c r="N47" s="768"/>
      <c r="O47" s="768"/>
      <c r="P47" s="768"/>
      <c r="Q47" s="768"/>
      <c r="R47" s="768"/>
      <c r="S47" s="768"/>
      <c r="T47" s="768">
        <v>1</v>
      </c>
      <c r="U47" s="768"/>
      <c r="V47" s="768"/>
      <c r="W47" s="768"/>
      <c r="X47" s="768"/>
      <c r="Y47" s="768"/>
      <c r="Z47" s="768"/>
      <c r="AA47" s="768"/>
      <c r="AB47" s="768"/>
      <c r="AC47" s="768"/>
      <c r="AD47" s="768"/>
      <c r="AE47" s="768"/>
      <c r="AF47" s="768"/>
      <c r="AG47" s="768"/>
      <c r="AH47" s="768"/>
      <c r="AI47" s="768"/>
      <c r="AJ47" s="768"/>
      <c r="AK47" s="768"/>
      <c r="AL47" s="768"/>
      <c r="AM47" s="768"/>
      <c r="AN47" s="768"/>
      <c r="AO47" s="768"/>
      <c r="AP47" s="50"/>
      <c r="AQ47" s="768"/>
      <c r="AR47" s="768"/>
      <c r="AS47" s="768"/>
      <c r="AT47" s="768"/>
      <c r="AU47" s="768"/>
      <c r="AV47" s="768"/>
      <c r="AW47" s="768"/>
      <c r="AX47" s="768"/>
      <c r="AY47" s="768">
        <v>5757</v>
      </c>
      <c r="AZ47" s="768"/>
      <c r="BA47" s="768"/>
      <c r="BB47" s="768"/>
      <c r="BC47" s="768"/>
      <c r="BD47" s="768"/>
      <c r="BE47" s="768"/>
      <c r="BF47" s="768"/>
      <c r="BG47" s="768"/>
      <c r="BH47" s="768"/>
      <c r="BI47" s="768"/>
      <c r="BJ47" s="768"/>
      <c r="BK47" s="768"/>
      <c r="BL47" s="768"/>
      <c r="BM47" s="768"/>
      <c r="BN47" s="768"/>
      <c r="BO47" s="768"/>
      <c r="BP47" s="768"/>
      <c r="BQ47" s="768"/>
      <c r="BR47" s="768"/>
      <c r="BS47" s="768"/>
      <c r="BT47" s="768"/>
    </row>
    <row r="48" spans="2:73" s="12" customFormat="1">
      <c r="B48" s="766"/>
      <c r="C48" s="771">
        <v>335</v>
      </c>
      <c r="D48" s="771" t="s">
        <v>117</v>
      </c>
      <c r="E48" s="766" t="s">
        <v>773</v>
      </c>
      <c r="F48" s="771"/>
      <c r="G48" s="766"/>
      <c r="H48" s="771">
        <v>2016</v>
      </c>
      <c r="I48" s="767" t="s">
        <v>569</v>
      </c>
      <c r="J48" s="767" t="s">
        <v>575</v>
      </c>
      <c r="K48" s="50"/>
      <c r="L48" s="768"/>
      <c r="M48" s="768"/>
      <c r="N48" s="768"/>
      <c r="O48" s="768"/>
      <c r="P48" s="768"/>
      <c r="Q48" s="768"/>
      <c r="R48" s="768"/>
      <c r="S48" s="768"/>
      <c r="T48" s="768">
        <v>-2</v>
      </c>
      <c r="U48" s="768"/>
      <c r="V48" s="768"/>
      <c r="W48" s="768"/>
      <c r="X48" s="768"/>
      <c r="Y48" s="768"/>
      <c r="Z48" s="768"/>
      <c r="AA48" s="768"/>
      <c r="AB48" s="768"/>
      <c r="AC48" s="768"/>
      <c r="AD48" s="768"/>
      <c r="AE48" s="768"/>
      <c r="AF48" s="768"/>
      <c r="AG48" s="768"/>
      <c r="AH48" s="768"/>
      <c r="AI48" s="768"/>
      <c r="AJ48" s="768"/>
      <c r="AK48" s="768"/>
      <c r="AL48" s="768"/>
      <c r="AM48" s="768"/>
      <c r="AN48" s="768"/>
      <c r="AO48" s="768"/>
      <c r="AP48" s="50"/>
      <c r="AQ48" s="768"/>
      <c r="AR48" s="768"/>
      <c r="AS48" s="768"/>
      <c r="AT48" s="768"/>
      <c r="AU48" s="768"/>
      <c r="AV48" s="768"/>
      <c r="AW48" s="768"/>
      <c r="AX48" s="768"/>
      <c r="AY48" s="768">
        <v>55236</v>
      </c>
      <c r="AZ48" s="768"/>
      <c r="BA48" s="768"/>
      <c r="BB48" s="768"/>
      <c r="BC48" s="768"/>
      <c r="BD48" s="768"/>
      <c r="BE48" s="768"/>
      <c r="BF48" s="768"/>
      <c r="BG48" s="768"/>
      <c r="BH48" s="768"/>
      <c r="BI48" s="768"/>
      <c r="BJ48" s="768"/>
      <c r="BK48" s="768"/>
      <c r="BL48" s="768"/>
      <c r="BM48" s="768"/>
      <c r="BN48" s="768"/>
      <c r="BO48" s="768"/>
      <c r="BP48" s="768"/>
      <c r="BQ48" s="768"/>
      <c r="BR48" s="768"/>
      <c r="BS48" s="768"/>
      <c r="BT48" s="768"/>
      <c r="BU48" s="772"/>
    </row>
    <row r="49" spans="2:73" s="12" customFormat="1">
      <c r="B49" s="766"/>
      <c r="C49" s="771">
        <v>74</v>
      </c>
      <c r="D49" s="771" t="s">
        <v>100</v>
      </c>
      <c r="E49" s="766">
        <v>2015</v>
      </c>
      <c r="F49" s="771"/>
      <c r="G49" s="766"/>
      <c r="H49" s="771">
        <v>2015</v>
      </c>
      <c r="I49" s="767" t="s">
        <v>568</v>
      </c>
      <c r="J49" s="767" t="s">
        <v>582</v>
      </c>
      <c r="K49" s="50"/>
      <c r="L49" s="768"/>
      <c r="M49" s="768"/>
      <c r="N49" s="768"/>
      <c r="O49" s="768"/>
      <c r="P49" s="768"/>
      <c r="Q49" s="768"/>
      <c r="R49" s="768"/>
      <c r="S49" s="768"/>
      <c r="T49" s="768">
        <v>11</v>
      </c>
      <c r="U49" s="768"/>
      <c r="V49" s="768"/>
      <c r="W49" s="768"/>
      <c r="X49" s="768"/>
      <c r="Y49" s="768"/>
      <c r="Z49" s="768"/>
      <c r="AA49" s="768"/>
      <c r="AB49" s="768"/>
      <c r="AC49" s="768"/>
      <c r="AD49" s="768"/>
      <c r="AE49" s="768"/>
      <c r="AF49" s="768"/>
      <c r="AG49" s="768"/>
      <c r="AH49" s="768"/>
      <c r="AI49" s="768"/>
      <c r="AJ49" s="768"/>
      <c r="AK49" s="768"/>
      <c r="AL49" s="768"/>
      <c r="AM49" s="768"/>
      <c r="AN49" s="768"/>
      <c r="AO49" s="768"/>
      <c r="AP49" s="50"/>
      <c r="AQ49" s="768"/>
      <c r="AR49" s="768"/>
      <c r="AS49" s="768"/>
      <c r="AT49" s="768"/>
      <c r="AU49" s="768"/>
      <c r="AV49" s="768"/>
      <c r="AW49" s="768"/>
      <c r="AX49" s="768"/>
      <c r="AY49" s="768">
        <v>47312</v>
      </c>
      <c r="AZ49" s="768"/>
      <c r="BA49" s="768"/>
      <c r="BB49" s="768"/>
      <c r="BC49" s="768"/>
      <c r="BD49" s="768"/>
      <c r="BE49" s="768"/>
      <c r="BF49" s="768"/>
      <c r="BG49" s="768"/>
      <c r="BH49" s="768"/>
      <c r="BI49" s="768"/>
      <c r="BJ49" s="768"/>
      <c r="BK49" s="768"/>
      <c r="BL49" s="768"/>
      <c r="BM49" s="768"/>
      <c r="BN49" s="768"/>
      <c r="BO49" s="768"/>
      <c r="BP49" s="768"/>
      <c r="BQ49" s="768"/>
      <c r="BR49" s="768"/>
      <c r="BS49" s="768"/>
      <c r="BT49" s="768"/>
    </row>
    <row r="50" spans="2:73" s="12" customFormat="1">
      <c r="B50" s="766"/>
      <c r="C50" s="771">
        <v>329</v>
      </c>
      <c r="D50" s="771" t="s">
        <v>112</v>
      </c>
      <c r="E50" s="766" t="s">
        <v>773</v>
      </c>
      <c r="F50" s="771"/>
      <c r="G50" s="766"/>
      <c r="H50" s="771">
        <v>2016</v>
      </c>
      <c r="I50" s="767" t="s">
        <v>569</v>
      </c>
      <c r="J50" s="767" t="s">
        <v>575</v>
      </c>
      <c r="K50" s="50"/>
      <c r="L50" s="768"/>
      <c r="M50" s="768"/>
      <c r="N50" s="768"/>
      <c r="O50" s="768"/>
      <c r="P50" s="768"/>
      <c r="Q50" s="768"/>
      <c r="R50" s="768"/>
      <c r="S50" s="768"/>
      <c r="T50" s="768">
        <v>3</v>
      </c>
      <c r="U50" s="768"/>
      <c r="V50" s="768"/>
      <c r="W50" s="768"/>
      <c r="X50" s="768"/>
      <c r="Y50" s="768"/>
      <c r="Z50" s="768"/>
      <c r="AA50" s="768"/>
      <c r="AB50" s="768"/>
      <c r="AC50" s="768"/>
      <c r="AD50" s="768"/>
      <c r="AE50" s="768"/>
      <c r="AF50" s="768"/>
      <c r="AG50" s="768"/>
      <c r="AH50" s="768"/>
      <c r="AI50" s="768"/>
      <c r="AJ50" s="768"/>
      <c r="AK50" s="768"/>
      <c r="AL50" s="768"/>
      <c r="AM50" s="768"/>
      <c r="AN50" s="768"/>
      <c r="AO50" s="768"/>
      <c r="AP50" s="50"/>
      <c r="AQ50" s="768"/>
      <c r="AR50" s="768"/>
      <c r="AS50" s="768"/>
      <c r="AT50" s="768"/>
      <c r="AU50" s="768"/>
      <c r="AV50" s="768"/>
      <c r="AW50" s="768"/>
      <c r="AX50" s="768"/>
      <c r="AY50" s="768">
        <v>47936</v>
      </c>
      <c r="AZ50" s="768"/>
      <c r="BA50" s="768"/>
      <c r="BB50" s="768"/>
      <c r="BC50" s="768"/>
      <c r="BD50" s="768"/>
      <c r="BE50" s="768"/>
      <c r="BF50" s="768"/>
      <c r="BG50" s="768"/>
      <c r="BH50" s="768"/>
      <c r="BI50" s="768"/>
      <c r="BJ50" s="768"/>
      <c r="BK50" s="768"/>
      <c r="BL50" s="768"/>
      <c r="BM50" s="768"/>
      <c r="BN50" s="768"/>
      <c r="BO50" s="768"/>
      <c r="BP50" s="768"/>
      <c r="BQ50" s="768"/>
      <c r="BR50" s="768"/>
      <c r="BS50" s="768"/>
      <c r="BT50" s="768"/>
      <c r="BU50" s="772"/>
    </row>
    <row r="51" spans="2:73" s="12" customFormat="1">
      <c r="B51" s="766"/>
      <c r="C51" s="771">
        <v>237</v>
      </c>
      <c r="D51" s="771" t="s">
        <v>99</v>
      </c>
      <c r="E51" s="766" t="s">
        <v>779</v>
      </c>
      <c r="F51" s="771"/>
      <c r="G51" s="766"/>
      <c r="H51" s="771">
        <v>2015</v>
      </c>
      <c r="I51" s="767" t="s">
        <v>568</v>
      </c>
      <c r="J51" s="767" t="s">
        <v>575</v>
      </c>
      <c r="K51" s="50"/>
      <c r="L51" s="768"/>
      <c r="M51" s="768"/>
      <c r="N51" s="768"/>
      <c r="O51" s="768"/>
      <c r="P51" s="768"/>
      <c r="Q51" s="768"/>
      <c r="R51" s="768"/>
      <c r="S51" s="768"/>
      <c r="T51" s="768">
        <v>31</v>
      </c>
      <c r="U51" s="768"/>
      <c r="V51" s="768"/>
      <c r="W51" s="768"/>
      <c r="X51" s="768"/>
      <c r="Y51" s="768"/>
      <c r="Z51" s="768"/>
      <c r="AA51" s="768"/>
      <c r="AB51" s="768"/>
      <c r="AC51" s="768"/>
      <c r="AD51" s="768"/>
      <c r="AE51" s="768"/>
      <c r="AF51" s="768"/>
      <c r="AG51" s="768"/>
      <c r="AH51" s="768"/>
      <c r="AI51" s="768"/>
      <c r="AJ51" s="768"/>
      <c r="AK51" s="768"/>
      <c r="AL51" s="768"/>
      <c r="AM51" s="768"/>
      <c r="AN51" s="768"/>
      <c r="AO51" s="768"/>
      <c r="AP51" s="50"/>
      <c r="AQ51" s="768"/>
      <c r="AR51" s="768"/>
      <c r="AS51" s="768"/>
      <c r="AT51" s="768"/>
      <c r="AU51" s="768"/>
      <c r="AV51" s="768"/>
      <c r="AW51" s="768"/>
      <c r="AX51" s="768"/>
      <c r="AY51" s="768">
        <v>251165</v>
      </c>
      <c r="AZ51" s="768"/>
      <c r="BA51" s="768"/>
      <c r="BB51" s="768"/>
      <c r="BC51" s="768"/>
      <c r="BD51" s="768"/>
      <c r="BE51" s="768"/>
      <c r="BF51" s="768"/>
      <c r="BG51" s="768"/>
      <c r="BH51" s="768"/>
      <c r="BI51" s="768"/>
      <c r="BJ51" s="768"/>
      <c r="BK51" s="768"/>
      <c r="BL51" s="768"/>
      <c r="BM51" s="768"/>
      <c r="BN51" s="768"/>
      <c r="BO51" s="768"/>
      <c r="BP51" s="768"/>
      <c r="BQ51" s="768"/>
      <c r="BR51" s="768"/>
      <c r="BS51" s="768"/>
      <c r="BT51" s="768"/>
      <c r="BU51" s="772"/>
    </row>
    <row r="52" spans="2:73" s="12" customFormat="1">
      <c r="B52" s="766"/>
      <c r="C52" s="771" t="s">
        <v>772</v>
      </c>
      <c r="D52" s="771" t="s">
        <v>3</v>
      </c>
      <c r="E52" s="766" t="s">
        <v>773</v>
      </c>
      <c r="F52" s="771" t="s">
        <v>28</v>
      </c>
      <c r="G52" s="766"/>
      <c r="H52" s="771">
        <v>2014</v>
      </c>
      <c r="I52" s="767" t="s">
        <v>567</v>
      </c>
      <c r="J52" s="767" t="s">
        <v>582</v>
      </c>
      <c r="K52" s="50"/>
      <c r="L52" s="768"/>
      <c r="M52" s="768"/>
      <c r="N52" s="768"/>
      <c r="O52" s="768"/>
      <c r="P52" s="768"/>
      <c r="Q52" s="768"/>
      <c r="R52" s="768"/>
      <c r="S52" s="768"/>
      <c r="T52" s="768">
        <v>22.872256203999999</v>
      </c>
      <c r="U52" s="768"/>
      <c r="V52" s="768"/>
      <c r="W52" s="768"/>
      <c r="X52" s="768"/>
      <c r="Y52" s="768"/>
      <c r="Z52" s="768"/>
      <c r="AA52" s="768"/>
      <c r="AB52" s="768"/>
      <c r="AC52" s="768"/>
      <c r="AD52" s="768"/>
      <c r="AE52" s="768"/>
      <c r="AF52" s="768"/>
      <c r="AG52" s="768"/>
      <c r="AH52" s="768"/>
      <c r="AI52" s="768"/>
      <c r="AJ52" s="768"/>
      <c r="AK52" s="768"/>
      <c r="AL52" s="768"/>
      <c r="AM52" s="768"/>
      <c r="AN52" s="768"/>
      <c r="AO52" s="768"/>
      <c r="AP52" s="50"/>
      <c r="AQ52" s="768"/>
      <c r="AR52" s="768"/>
      <c r="AS52" s="768"/>
      <c r="AT52" s="768"/>
      <c r="AU52" s="768"/>
      <c r="AV52" s="768"/>
      <c r="AW52" s="768"/>
      <c r="AX52" s="768"/>
      <c r="AY52" s="768">
        <v>43485.945112000001</v>
      </c>
      <c r="AZ52" s="768"/>
      <c r="BA52" s="768"/>
      <c r="BB52" s="768"/>
      <c r="BC52" s="768"/>
      <c r="BD52" s="768"/>
      <c r="BE52" s="768"/>
      <c r="BF52" s="768"/>
      <c r="BG52" s="768"/>
      <c r="BH52" s="768"/>
      <c r="BI52" s="768"/>
      <c r="BJ52" s="768"/>
      <c r="BK52" s="768"/>
      <c r="BL52" s="768"/>
      <c r="BM52" s="768"/>
      <c r="BN52" s="768"/>
      <c r="BO52" s="768"/>
      <c r="BP52" s="768"/>
      <c r="BQ52" s="768"/>
      <c r="BR52" s="768"/>
      <c r="BS52" s="768"/>
      <c r="BT52" s="768"/>
      <c r="BU52" s="772"/>
    </row>
    <row r="53" spans="2:73" s="12" customFormat="1">
      <c r="B53" s="766"/>
      <c r="C53" s="771">
        <v>155</v>
      </c>
      <c r="D53" s="771" t="s">
        <v>99</v>
      </c>
      <c r="E53" s="766" t="s">
        <v>778</v>
      </c>
      <c r="F53" s="771"/>
      <c r="G53" s="766"/>
      <c r="H53" s="771">
        <v>2015</v>
      </c>
      <c r="I53" s="767" t="s">
        <v>568</v>
      </c>
      <c r="J53" s="767" t="s">
        <v>575</v>
      </c>
      <c r="K53" s="50"/>
      <c r="L53" s="768"/>
      <c r="M53" s="768"/>
      <c r="N53" s="768"/>
      <c r="O53" s="768"/>
      <c r="P53" s="768"/>
      <c r="Q53" s="768"/>
      <c r="R53" s="768"/>
      <c r="S53" s="768"/>
      <c r="T53" s="768">
        <v>8</v>
      </c>
      <c r="U53" s="768"/>
      <c r="V53" s="768"/>
      <c r="W53" s="768"/>
      <c r="X53" s="768"/>
      <c r="Y53" s="768"/>
      <c r="Z53" s="768"/>
      <c r="AA53" s="768"/>
      <c r="AB53" s="768"/>
      <c r="AC53" s="768"/>
      <c r="AD53" s="768"/>
      <c r="AE53" s="768"/>
      <c r="AF53" s="768"/>
      <c r="AG53" s="768"/>
      <c r="AH53" s="768"/>
      <c r="AI53" s="768"/>
      <c r="AJ53" s="768"/>
      <c r="AK53" s="768"/>
      <c r="AL53" s="768"/>
      <c r="AM53" s="768"/>
      <c r="AN53" s="768"/>
      <c r="AO53" s="768"/>
      <c r="AP53" s="50"/>
      <c r="AQ53" s="768"/>
      <c r="AR53" s="768"/>
      <c r="AS53" s="768"/>
      <c r="AT53" s="768"/>
      <c r="AU53" s="768"/>
      <c r="AV53" s="768"/>
      <c r="AW53" s="768"/>
      <c r="AX53" s="768"/>
      <c r="AY53" s="768">
        <v>70657</v>
      </c>
      <c r="AZ53" s="768"/>
      <c r="BA53" s="768"/>
      <c r="BB53" s="768"/>
      <c r="BC53" s="768"/>
      <c r="BD53" s="768"/>
      <c r="BE53" s="768"/>
      <c r="BF53" s="768"/>
      <c r="BG53" s="768"/>
      <c r="BH53" s="768"/>
      <c r="BI53" s="768"/>
      <c r="BJ53" s="768"/>
      <c r="BK53" s="768"/>
      <c r="BL53" s="768"/>
      <c r="BM53" s="768"/>
      <c r="BN53" s="768"/>
      <c r="BO53" s="768"/>
      <c r="BP53" s="768"/>
      <c r="BQ53" s="768"/>
      <c r="BR53" s="768"/>
      <c r="BS53" s="768"/>
      <c r="BT53" s="768"/>
      <c r="BU53" s="772"/>
    </row>
    <row r="54" spans="2:73" s="12" customFormat="1">
      <c r="B54" s="766"/>
      <c r="C54" s="771" t="s">
        <v>772</v>
      </c>
      <c r="D54" s="771" t="s">
        <v>4</v>
      </c>
      <c r="E54" s="766" t="s">
        <v>773</v>
      </c>
      <c r="F54" s="771" t="s">
        <v>28</v>
      </c>
      <c r="G54" s="766"/>
      <c r="H54" s="771">
        <v>2014</v>
      </c>
      <c r="I54" s="767" t="s">
        <v>567</v>
      </c>
      <c r="J54" s="767" t="s">
        <v>582</v>
      </c>
      <c r="K54" s="50"/>
      <c r="L54" s="768"/>
      <c r="M54" s="768"/>
      <c r="N54" s="768"/>
      <c r="O54" s="768"/>
      <c r="P54" s="768"/>
      <c r="Q54" s="768"/>
      <c r="R54" s="768"/>
      <c r="S54" s="768"/>
      <c r="T54" s="768">
        <v>2.6103511749999999</v>
      </c>
      <c r="U54" s="768"/>
      <c r="V54" s="768"/>
      <c r="W54" s="768"/>
      <c r="X54" s="768"/>
      <c r="Y54" s="768"/>
      <c r="Z54" s="768"/>
      <c r="AA54" s="768"/>
      <c r="AB54" s="768"/>
      <c r="AC54" s="768"/>
      <c r="AD54" s="768"/>
      <c r="AE54" s="768"/>
      <c r="AF54" s="768"/>
      <c r="AG54" s="768"/>
      <c r="AH54" s="768"/>
      <c r="AI54" s="768"/>
      <c r="AJ54" s="768"/>
      <c r="AK54" s="768"/>
      <c r="AL54" s="768"/>
      <c r="AM54" s="768"/>
      <c r="AN54" s="768"/>
      <c r="AO54" s="768"/>
      <c r="AP54" s="50"/>
      <c r="AQ54" s="768"/>
      <c r="AR54" s="768"/>
      <c r="AS54" s="768"/>
      <c r="AT54" s="768"/>
      <c r="AU54" s="768"/>
      <c r="AV54" s="768"/>
      <c r="AW54" s="768"/>
      <c r="AX54" s="768"/>
      <c r="AY54" s="768">
        <v>35126.237560000001</v>
      </c>
      <c r="AZ54" s="768"/>
      <c r="BA54" s="768"/>
      <c r="BB54" s="768"/>
      <c r="BC54" s="768"/>
      <c r="BD54" s="768"/>
      <c r="BE54" s="768"/>
      <c r="BF54" s="768"/>
      <c r="BG54" s="768"/>
      <c r="BH54" s="768"/>
      <c r="BI54" s="768"/>
      <c r="BJ54" s="768"/>
      <c r="BK54" s="768"/>
      <c r="BL54" s="768"/>
      <c r="BM54" s="768"/>
      <c r="BN54" s="768"/>
      <c r="BO54" s="768"/>
      <c r="BP54" s="768"/>
      <c r="BQ54" s="768"/>
      <c r="BR54" s="768"/>
      <c r="BS54" s="768"/>
      <c r="BT54" s="768"/>
      <c r="BU54" s="772"/>
    </row>
    <row r="55" spans="2:73" s="12" customFormat="1">
      <c r="B55" s="766"/>
      <c r="C55" s="771">
        <v>254</v>
      </c>
      <c r="D55" s="771" t="s">
        <v>118</v>
      </c>
      <c r="E55" s="766" t="s">
        <v>773</v>
      </c>
      <c r="F55" s="771"/>
      <c r="G55" s="766"/>
      <c r="H55" s="771">
        <v>2016</v>
      </c>
      <c r="I55" s="767" t="s">
        <v>569</v>
      </c>
      <c r="J55" s="767" t="s">
        <v>582</v>
      </c>
      <c r="K55" s="50"/>
      <c r="L55" s="768"/>
      <c r="M55" s="768"/>
      <c r="N55" s="768"/>
      <c r="O55" s="768"/>
      <c r="P55" s="768"/>
      <c r="Q55" s="768"/>
      <c r="R55" s="768"/>
      <c r="S55" s="768"/>
      <c r="T55" s="768">
        <v>9</v>
      </c>
      <c r="U55" s="768"/>
      <c r="V55" s="768"/>
      <c r="W55" s="768"/>
      <c r="X55" s="768"/>
      <c r="Y55" s="768"/>
      <c r="Z55" s="768"/>
      <c r="AA55" s="768"/>
      <c r="AB55" s="768"/>
      <c r="AC55" s="768"/>
      <c r="AD55" s="768"/>
      <c r="AE55" s="768"/>
      <c r="AF55" s="768"/>
      <c r="AG55" s="768"/>
      <c r="AH55" s="768"/>
      <c r="AI55" s="768"/>
      <c r="AJ55" s="768"/>
      <c r="AK55" s="768"/>
      <c r="AL55" s="768"/>
      <c r="AM55" s="768"/>
      <c r="AN55" s="768"/>
      <c r="AO55" s="768"/>
      <c r="AP55" s="50"/>
      <c r="AQ55" s="768"/>
      <c r="AR55" s="768"/>
      <c r="AS55" s="768"/>
      <c r="AT55" s="768"/>
      <c r="AU55" s="768"/>
      <c r="AV55" s="768"/>
      <c r="AW55" s="768"/>
      <c r="AX55" s="768"/>
      <c r="AY55" s="768">
        <v>40529</v>
      </c>
      <c r="AZ55" s="768"/>
      <c r="BA55" s="768"/>
      <c r="BB55" s="768"/>
      <c r="BC55" s="768"/>
      <c r="BD55" s="768"/>
      <c r="BE55" s="768"/>
      <c r="BF55" s="768"/>
      <c r="BG55" s="768"/>
      <c r="BH55" s="768"/>
      <c r="BI55" s="768"/>
      <c r="BJ55" s="768"/>
      <c r="BK55" s="768"/>
      <c r="BL55" s="768"/>
      <c r="BM55" s="768"/>
      <c r="BN55" s="768"/>
      <c r="BO55" s="768"/>
      <c r="BP55" s="768"/>
      <c r="BQ55" s="768"/>
      <c r="BR55" s="768"/>
      <c r="BS55" s="768"/>
      <c r="BT55" s="768"/>
      <c r="BU55" s="772"/>
    </row>
    <row r="56" spans="2:73" s="12" customFormat="1" ht="15.5">
      <c r="B56" s="781"/>
      <c r="C56" s="781"/>
      <c r="D56" s="771" t="s">
        <v>782</v>
      </c>
      <c r="E56" s="781"/>
      <c r="F56" s="781"/>
      <c r="G56" s="781"/>
      <c r="H56" s="781">
        <v>2019</v>
      </c>
      <c r="I56" s="767"/>
      <c r="J56" s="767" t="s">
        <v>582</v>
      </c>
      <c r="K56" s="621"/>
      <c r="L56" s="680"/>
      <c r="M56" s="680"/>
      <c r="N56" s="680"/>
      <c r="O56" s="680"/>
      <c r="P56" s="680"/>
      <c r="Q56" s="680"/>
      <c r="R56" s="680"/>
      <c r="S56" s="680"/>
      <c r="T56" s="680">
        <v>2</v>
      </c>
      <c r="U56" s="680"/>
      <c r="V56" s="680"/>
      <c r="W56" s="680"/>
      <c r="X56" s="680"/>
      <c r="Y56" s="680"/>
      <c r="Z56" s="680"/>
      <c r="AA56" s="680"/>
      <c r="AB56" s="680"/>
      <c r="AC56" s="680"/>
      <c r="AD56" s="680"/>
      <c r="AE56" s="680"/>
      <c r="AF56" s="680"/>
      <c r="AG56" s="680"/>
      <c r="AH56" s="680"/>
      <c r="AI56" s="680"/>
      <c r="AJ56" s="680"/>
      <c r="AK56" s="680"/>
      <c r="AL56" s="680"/>
      <c r="AM56" s="680"/>
      <c r="AN56" s="680"/>
      <c r="AO56" s="680"/>
      <c r="AP56" s="621"/>
      <c r="AQ56" s="680"/>
      <c r="AR56" s="680"/>
      <c r="AS56" s="680"/>
      <c r="AT56" s="680"/>
      <c r="AU56" s="680"/>
      <c r="AV56" s="680"/>
      <c r="AW56" s="680"/>
      <c r="AX56" s="680"/>
      <c r="AY56" s="680">
        <v>12161</v>
      </c>
      <c r="AZ56" s="680"/>
      <c r="BA56" s="680"/>
      <c r="BB56" s="680"/>
      <c r="BC56" s="680"/>
      <c r="BD56" s="680"/>
      <c r="BE56" s="680"/>
      <c r="BF56" s="680"/>
      <c r="BG56" s="680"/>
      <c r="BH56" s="680"/>
      <c r="BI56" s="680"/>
      <c r="BJ56" s="680"/>
      <c r="BK56" s="680"/>
      <c r="BL56" s="680"/>
      <c r="BM56" s="680"/>
      <c r="BN56" s="680"/>
      <c r="BO56" s="680"/>
      <c r="BP56" s="680"/>
      <c r="BQ56" s="680"/>
      <c r="BR56" s="680"/>
      <c r="BS56" s="680"/>
      <c r="BT56" s="680"/>
      <c r="BU56" s="160"/>
    </row>
    <row r="57" spans="2:73" s="12" customFormat="1">
      <c r="B57" s="766"/>
      <c r="C57" s="771">
        <v>73</v>
      </c>
      <c r="D57" s="771" t="s">
        <v>99</v>
      </c>
      <c r="E57" s="766">
        <v>2015</v>
      </c>
      <c r="F57" s="771"/>
      <c r="G57" s="766"/>
      <c r="H57" s="771">
        <v>2015</v>
      </c>
      <c r="I57" s="767" t="s">
        <v>568</v>
      </c>
      <c r="J57" s="767" t="s">
        <v>582</v>
      </c>
      <c r="K57" s="50"/>
      <c r="L57" s="768"/>
      <c r="M57" s="768"/>
      <c r="N57" s="768"/>
      <c r="O57" s="768"/>
      <c r="P57" s="768"/>
      <c r="Q57" s="768"/>
      <c r="R57" s="768"/>
      <c r="S57" s="768"/>
      <c r="T57" s="768">
        <v>304</v>
      </c>
      <c r="U57" s="768"/>
      <c r="V57" s="768"/>
      <c r="W57" s="768"/>
      <c r="X57" s="768"/>
      <c r="Y57" s="768"/>
      <c r="Z57" s="768"/>
      <c r="AA57" s="768"/>
      <c r="AB57" s="768"/>
      <c r="AC57" s="768"/>
      <c r="AD57" s="768"/>
      <c r="AE57" s="768"/>
      <c r="AF57" s="768"/>
      <c r="AG57" s="768"/>
      <c r="AH57" s="768"/>
      <c r="AI57" s="768"/>
      <c r="AJ57" s="768"/>
      <c r="AK57" s="768"/>
      <c r="AL57" s="768"/>
      <c r="AM57" s="768"/>
      <c r="AN57" s="768"/>
      <c r="AO57" s="768"/>
      <c r="AP57" s="50"/>
      <c r="AQ57" s="768"/>
      <c r="AR57" s="768"/>
      <c r="AS57" s="768"/>
      <c r="AT57" s="768"/>
      <c r="AU57" s="768"/>
      <c r="AV57" s="768"/>
      <c r="AW57" s="768"/>
      <c r="AX57" s="768"/>
      <c r="AY57" s="768">
        <v>2365851</v>
      </c>
      <c r="AZ57" s="768"/>
      <c r="BA57" s="768"/>
      <c r="BB57" s="768"/>
      <c r="BC57" s="768"/>
      <c r="BD57" s="768"/>
      <c r="BE57" s="768"/>
      <c r="BF57" s="768"/>
      <c r="BG57" s="768"/>
      <c r="BH57" s="768"/>
      <c r="BI57" s="768"/>
      <c r="BJ57" s="768"/>
      <c r="BK57" s="768"/>
      <c r="BL57" s="768"/>
      <c r="BM57" s="768"/>
      <c r="BN57" s="768"/>
      <c r="BO57" s="768"/>
      <c r="BP57" s="768"/>
      <c r="BQ57" s="768"/>
      <c r="BR57" s="768"/>
      <c r="BS57" s="768"/>
      <c r="BT57" s="768"/>
      <c r="BU57" s="772"/>
    </row>
    <row r="58" spans="2:73" s="12" customFormat="1">
      <c r="B58" s="766"/>
      <c r="C58" s="771" t="s">
        <v>775</v>
      </c>
      <c r="D58" s="771" t="s">
        <v>14</v>
      </c>
      <c r="E58" s="766" t="s">
        <v>773</v>
      </c>
      <c r="F58" s="771" t="s">
        <v>28</v>
      </c>
      <c r="G58" s="766"/>
      <c r="H58" s="771">
        <v>2014</v>
      </c>
      <c r="I58" s="767" t="s">
        <v>567</v>
      </c>
      <c r="J58" s="767" t="s">
        <v>582</v>
      </c>
      <c r="K58" s="50"/>
      <c r="L58" s="768"/>
      <c r="M58" s="768"/>
      <c r="N58" s="768"/>
      <c r="O58" s="768"/>
      <c r="P58" s="768"/>
      <c r="Q58" s="768"/>
      <c r="R58" s="768"/>
      <c r="S58" s="768"/>
      <c r="T58" s="768">
        <v>3.1796123449999998</v>
      </c>
      <c r="U58" s="768"/>
      <c r="V58" s="768"/>
      <c r="W58" s="768"/>
      <c r="X58" s="768"/>
      <c r="Y58" s="768"/>
      <c r="Z58" s="768"/>
      <c r="AA58" s="768"/>
      <c r="AB58" s="768"/>
      <c r="AC58" s="768"/>
      <c r="AD58" s="768"/>
      <c r="AE58" s="768"/>
      <c r="AF58" s="768"/>
      <c r="AG58" s="768"/>
      <c r="AH58" s="768"/>
      <c r="AI58" s="768"/>
      <c r="AJ58" s="768"/>
      <c r="AK58" s="768"/>
      <c r="AL58" s="768"/>
      <c r="AM58" s="768"/>
      <c r="AN58" s="768"/>
      <c r="AO58" s="768"/>
      <c r="AP58" s="50"/>
      <c r="AQ58" s="768"/>
      <c r="AR58" s="768"/>
      <c r="AS58" s="768"/>
      <c r="AT58" s="768"/>
      <c r="AU58" s="768"/>
      <c r="AV58" s="768"/>
      <c r="AW58" s="768"/>
      <c r="AX58" s="768"/>
      <c r="AY58" s="768">
        <v>14704.70917</v>
      </c>
      <c r="AZ58" s="768"/>
      <c r="BA58" s="768"/>
      <c r="BB58" s="768"/>
      <c r="BC58" s="768"/>
      <c r="BD58" s="768"/>
      <c r="BE58" s="768"/>
      <c r="BF58" s="768"/>
      <c r="BG58" s="768"/>
      <c r="BH58" s="768"/>
      <c r="BI58" s="768"/>
      <c r="BJ58" s="768"/>
      <c r="BK58" s="768"/>
      <c r="BL58" s="768"/>
      <c r="BM58" s="768"/>
      <c r="BN58" s="768"/>
      <c r="BO58" s="768"/>
      <c r="BP58" s="768"/>
      <c r="BQ58" s="768"/>
      <c r="BR58" s="768"/>
      <c r="BS58" s="768"/>
      <c r="BT58" s="768"/>
      <c r="BU58" s="772"/>
    </row>
    <row r="59" spans="2:73" s="12" customFormat="1">
      <c r="B59" s="766"/>
      <c r="C59" s="771">
        <v>415</v>
      </c>
      <c r="D59" s="771" t="s">
        <v>115</v>
      </c>
      <c r="E59" s="766" t="s">
        <v>773</v>
      </c>
      <c r="F59" s="771"/>
      <c r="G59" s="766"/>
      <c r="H59" s="771">
        <v>2017</v>
      </c>
      <c r="I59" s="767" t="s">
        <v>570</v>
      </c>
      <c r="J59" s="767" t="s">
        <v>582</v>
      </c>
      <c r="K59" s="50"/>
      <c r="L59" s="768"/>
      <c r="M59" s="768"/>
      <c r="N59" s="768"/>
      <c r="O59" s="768"/>
      <c r="P59" s="768"/>
      <c r="Q59" s="768"/>
      <c r="R59" s="768"/>
      <c r="S59" s="768"/>
      <c r="T59" s="768">
        <v>1</v>
      </c>
      <c r="U59" s="768"/>
      <c r="V59" s="768"/>
      <c r="W59" s="768"/>
      <c r="X59" s="768"/>
      <c r="Y59" s="768"/>
      <c r="Z59" s="768"/>
      <c r="AA59" s="768"/>
      <c r="AB59" s="768"/>
      <c r="AC59" s="768"/>
      <c r="AD59" s="768"/>
      <c r="AE59" s="768"/>
      <c r="AF59" s="768"/>
      <c r="AG59" s="768"/>
      <c r="AH59" s="768"/>
      <c r="AI59" s="768"/>
      <c r="AJ59" s="768"/>
      <c r="AK59" s="768"/>
      <c r="AL59" s="768"/>
      <c r="AM59" s="768"/>
      <c r="AN59" s="768"/>
      <c r="AO59" s="768"/>
      <c r="AP59" s="50"/>
      <c r="AQ59" s="768"/>
      <c r="AR59" s="768"/>
      <c r="AS59" s="768"/>
      <c r="AT59" s="768"/>
      <c r="AU59" s="768"/>
      <c r="AV59" s="768"/>
      <c r="AW59" s="768"/>
      <c r="AX59" s="768"/>
      <c r="AY59" s="768">
        <v>6600</v>
      </c>
      <c r="AZ59" s="768"/>
      <c r="BA59" s="768"/>
      <c r="BB59" s="768"/>
      <c r="BC59" s="768"/>
      <c r="BD59" s="768"/>
      <c r="BE59" s="768"/>
      <c r="BF59" s="768"/>
      <c r="BG59" s="768"/>
      <c r="BH59" s="768"/>
      <c r="BI59" s="768"/>
      <c r="BJ59" s="768"/>
      <c r="BK59" s="768"/>
      <c r="BL59" s="768"/>
      <c r="BM59" s="768"/>
      <c r="BN59" s="768"/>
      <c r="BO59" s="768"/>
      <c r="BP59" s="768"/>
      <c r="BQ59" s="768"/>
      <c r="BR59" s="768"/>
      <c r="BS59" s="768"/>
      <c r="BT59" s="768"/>
      <c r="BU59" s="772"/>
    </row>
    <row r="60" spans="2:73" s="12" customFormat="1">
      <c r="B60" s="766"/>
      <c r="C60" s="771">
        <v>154</v>
      </c>
      <c r="D60" s="771" t="s">
        <v>98</v>
      </c>
      <c r="E60" s="766" t="s">
        <v>778</v>
      </c>
      <c r="F60" s="771"/>
      <c r="G60" s="766"/>
      <c r="H60" s="771">
        <v>2015</v>
      </c>
      <c r="I60" s="767" t="s">
        <v>568</v>
      </c>
      <c r="J60" s="767" t="s">
        <v>575</v>
      </c>
      <c r="K60" s="50"/>
      <c r="L60" s="768"/>
      <c r="M60" s="768"/>
      <c r="N60" s="768"/>
      <c r="O60" s="768"/>
      <c r="P60" s="768"/>
      <c r="Q60" s="768"/>
      <c r="R60" s="768"/>
      <c r="S60" s="768"/>
      <c r="T60" s="768">
        <v>33</v>
      </c>
      <c r="U60" s="768"/>
      <c r="V60" s="768"/>
      <c r="W60" s="768"/>
      <c r="X60" s="768"/>
      <c r="Y60" s="768"/>
      <c r="Z60" s="768"/>
      <c r="AA60" s="768"/>
      <c r="AB60" s="768"/>
      <c r="AC60" s="768"/>
      <c r="AD60" s="768"/>
      <c r="AE60" s="768"/>
      <c r="AF60" s="768"/>
      <c r="AG60" s="768"/>
      <c r="AH60" s="768"/>
      <c r="AI60" s="768"/>
      <c r="AJ60" s="768"/>
      <c r="AK60" s="768"/>
      <c r="AL60" s="768"/>
      <c r="AM60" s="768"/>
      <c r="AN60" s="768"/>
      <c r="AO60" s="768"/>
      <c r="AP60" s="50"/>
      <c r="AQ60" s="768"/>
      <c r="AR60" s="768"/>
      <c r="AS60" s="768"/>
      <c r="AT60" s="768"/>
      <c r="AU60" s="768"/>
      <c r="AV60" s="768"/>
      <c r="AW60" s="768"/>
      <c r="AX60" s="768"/>
      <c r="AY60" s="768">
        <v>156788</v>
      </c>
      <c r="AZ60" s="768"/>
      <c r="BA60" s="768"/>
      <c r="BB60" s="768"/>
      <c r="BC60" s="768"/>
      <c r="BD60" s="768"/>
      <c r="BE60" s="768"/>
      <c r="BF60" s="768"/>
      <c r="BG60" s="768"/>
      <c r="BH60" s="768"/>
      <c r="BI60" s="768"/>
      <c r="BJ60" s="768"/>
      <c r="BK60" s="768"/>
      <c r="BL60" s="768"/>
      <c r="BM60" s="768"/>
      <c r="BN60" s="768"/>
      <c r="BO60" s="768"/>
      <c r="BP60" s="768"/>
      <c r="BQ60" s="768"/>
      <c r="BR60" s="768"/>
      <c r="BS60" s="768"/>
      <c r="BT60" s="768"/>
    </row>
    <row r="61" spans="2:73" s="12" customFormat="1">
      <c r="B61" s="766"/>
      <c r="C61" s="771">
        <v>72</v>
      </c>
      <c r="D61" s="771" t="s">
        <v>98</v>
      </c>
      <c r="E61" s="766">
        <v>2015</v>
      </c>
      <c r="F61" s="771"/>
      <c r="G61" s="766"/>
      <c r="H61" s="771">
        <v>2015</v>
      </c>
      <c r="I61" s="767" t="s">
        <v>568</v>
      </c>
      <c r="J61" s="767" t="s">
        <v>582</v>
      </c>
      <c r="K61" s="50"/>
      <c r="L61" s="768"/>
      <c r="M61" s="768"/>
      <c r="N61" s="768"/>
      <c r="O61" s="768"/>
      <c r="P61" s="768"/>
      <c r="Q61" s="768"/>
      <c r="R61" s="768"/>
      <c r="S61" s="768"/>
      <c r="T61" s="768">
        <v>0</v>
      </c>
      <c r="U61" s="768"/>
      <c r="V61" s="768"/>
      <c r="W61" s="768"/>
      <c r="X61" s="768"/>
      <c r="Y61" s="768"/>
      <c r="Z61" s="768"/>
      <c r="AA61" s="768"/>
      <c r="AB61" s="768"/>
      <c r="AC61" s="768"/>
      <c r="AD61" s="768"/>
      <c r="AE61" s="768"/>
      <c r="AF61" s="768"/>
      <c r="AG61" s="768"/>
      <c r="AH61" s="768"/>
      <c r="AI61" s="768"/>
      <c r="AJ61" s="768"/>
      <c r="AK61" s="768"/>
      <c r="AL61" s="768"/>
      <c r="AM61" s="768"/>
      <c r="AN61" s="768"/>
      <c r="AO61" s="768"/>
      <c r="AP61" s="50"/>
      <c r="AQ61" s="768"/>
      <c r="AR61" s="768"/>
      <c r="AS61" s="768"/>
      <c r="AT61" s="768"/>
      <c r="AU61" s="768"/>
      <c r="AV61" s="768"/>
      <c r="AW61" s="768"/>
      <c r="AX61" s="768"/>
      <c r="AY61" s="768">
        <v>0</v>
      </c>
      <c r="AZ61" s="768"/>
      <c r="BA61" s="768"/>
      <c r="BB61" s="768"/>
      <c r="BC61" s="768"/>
      <c r="BD61" s="768"/>
      <c r="BE61" s="768"/>
      <c r="BF61" s="768"/>
      <c r="BG61" s="768"/>
      <c r="BH61" s="768"/>
      <c r="BI61" s="768"/>
      <c r="BJ61" s="768"/>
      <c r="BK61" s="768"/>
      <c r="BL61" s="768"/>
      <c r="BM61" s="768"/>
      <c r="BN61" s="768"/>
      <c r="BO61" s="768"/>
      <c r="BP61" s="768"/>
      <c r="BQ61" s="768"/>
      <c r="BR61" s="768"/>
      <c r="BS61" s="768"/>
      <c r="BT61" s="768"/>
      <c r="BU61" s="772"/>
    </row>
    <row r="62" spans="2:73" s="12" customFormat="1">
      <c r="B62" s="766"/>
      <c r="C62" s="771">
        <v>336</v>
      </c>
      <c r="D62" s="771" t="s">
        <v>118</v>
      </c>
      <c r="E62" s="766" t="s">
        <v>773</v>
      </c>
      <c r="F62" s="771"/>
      <c r="G62" s="766"/>
      <c r="H62" s="771">
        <v>2016</v>
      </c>
      <c r="I62" s="767" t="s">
        <v>569</v>
      </c>
      <c r="J62" s="767" t="s">
        <v>575</v>
      </c>
      <c r="K62" s="50"/>
      <c r="L62" s="768"/>
      <c r="M62" s="768"/>
      <c r="N62" s="768"/>
      <c r="O62" s="768"/>
      <c r="P62" s="768"/>
      <c r="Q62" s="768"/>
      <c r="R62" s="768"/>
      <c r="S62" s="768"/>
      <c r="T62" s="768">
        <v>2</v>
      </c>
      <c r="U62" s="768"/>
      <c r="V62" s="768"/>
      <c r="W62" s="768"/>
      <c r="X62" s="768"/>
      <c r="Y62" s="768"/>
      <c r="Z62" s="768"/>
      <c r="AA62" s="768"/>
      <c r="AB62" s="768"/>
      <c r="AC62" s="768"/>
      <c r="AD62" s="768"/>
      <c r="AE62" s="768"/>
      <c r="AF62" s="768"/>
      <c r="AG62" s="768"/>
      <c r="AH62" s="768"/>
      <c r="AI62" s="768"/>
      <c r="AJ62" s="768"/>
      <c r="AK62" s="768"/>
      <c r="AL62" s="768"/>
      <c r="AM62" s="768"/>
      <c r="AN62" s="768"/>
      <c r="AO62" s="768"/>
      <c r="AP62" s="50"/>
      <c r="AQ62" s="768"/>
      <c r="AR62" s="768"/>
      <c r="AS62" s="768"/>
      <c r="AT62" s="768"/>
      <c r="AU62" s="768"/>
      <c r="AV62" s="768"/>
      <c r="AW62" s="768"/>
      <c r="AX62" s="768"/>
      <c r="AY62" s="768">
        <v>9280</v>
      </c>
      <c r="AZ62" s="768"/>
      <c r="BA62" s="768"/>
      <c r="BB62" s="768"/>
      <c r="BC62" s="768"/>
      <c r="BD62" s="768"/>
      <c r="BE62" s="768"/>
      <c r="BF62" s="768"/>
      <c r="BG62" s="768"/>
      <c r="BH62" s="768"/>
      <c r="BI62" s="768"/>
      <c r="BJ62" s="768"/>
      <c r="BK62" s="768"/>
      <c r="BL62" s="768"/>
      <c r="BM62" s="768"/>
      <c r="BN62" s="768"/>
      <c r="BO62" s="768"/>
      <c r="BP62" s="768"/>
      <c r="BQ62" s="768"/>
      <c r="BR62" s="768"/>
      <c r="BS62" s="768"/>
      <c r="BT62" s="768"/>
      <c r="BU62" s="772"/>
    </row>
    <row r="63" spans="2:73" s="12" customFormat="1">
      <c r="B63" s="766"/>
      <c r="C63" s="771">
        <v>152</v>
      </c>
      <c r="D63" s="771" t="s">
        <v>669</v>
      </c>
      <c r="E63" s="766" t="s">
        <v>778</v>
      </c>
      <c r="F63" s="771"/>
      <c r="G63" s="766"/>
      <c r="H63" s="771">
        <v>2015</v>
      </c>
      <c r="I63" s="767" t="s">
        <v>568</v>
      </c>
      <c r="J63" s="767" t="s">
        <v>575</v>
      </c>
      <c r="K63" s="50"/>
      <c r="L63" s="768"/>
      <c r="M63" s="768"/>
      <c r="N63" s="768"/>
      <c r="O63" s="768"/>
      <c r="P63" s="768"/>
      <c r="Q63" s="768"/>
      <c r="R63" s="768"/>
      <c r="S63" s="768"/>
      <c r="T63" s="768">
        <v>1</v>
      </c>
      <c r="U63" s="768"/>
      <c r="V63" s="768"/>
      <c r="W63" s="768"/>
      <c r="X63" s="768"/>
      <c r="Y63" s="768"/>
      <c r="Z63" s="768"/>
      <c r="AA63" s="768"/>
      <c r="AB63" s="768"/>
      <c r="AC63" s="768"/>
      <c r="AD63" s="768"/>
      <c r="AE63" s="768"/>
      <c r="AF63" s="768"/>
      <c r="AG63" s="768"/>
      <c r="AH63" s="768"/>
      <c r="AI63" s="768"/>
      <c r="AJ63" s="768"/>
      <c r="AK63" s="768"/>
      <c r="AL63" s="768"/>
      <c r="AM63" s="768"/>
      <c r="AN63" s="768"/>
      <c r="AO63" s="768"/>
      <c r="AP63" s="50"/>
      <c r="AQ63" s="768"/>
      <c r="AR63" s="768"/>
      <c r="AS63" s="768"/>
      <c r="AT63" s="768"/>
      <c r="AU63" s="768"/>
      <c r="AV63" s="768"/>
      <c r="AW63" s="768"/>
      <c r="AX63" s="768"/>
      <c r="AY63" s="768">
        <v>1934</v>
      </c>
      <c r="AZ63" s="768"/>
      <c r="BA63" s="768"/>
      <c r="BB63" s="768"/>
      <c r="BC63" s="768"/>
      <c r="BD63" s="768"/>
      <c r="BE63" s="768"/>
      <c r="BF63" s="768"/>
      <c r="BG63" s="768"/>
      <c r="BH63" s="768"/>
      <c r="BI63" s="768"/>
      <c r="BJ63" s="768"/>
      <c r="BK63" s="768"/>
      <c r="BL63" s="768"/>
      <c r="BM63" s="768"/>
      <c r="BN63" s="768"/>
      <c r="BO63" s="768"/>
      <c r="BP63" s="768"/>
      <c r="BQ63" s="768"/>
      <c r="BR63" s="768"/>
      <c r="BS63" s="768"/>
      <c r="BT63" s="768"/>
      <c r="BU63" s="772"/>
    </row>
    <row r="64" spans="2:73" s="12" customFormat="1">
      <c r="B64" s="766"/>
      <c r="C64" s="771">
        <v>331</v>
      </c>
      <c r="D64" s="771" t="s">
        <v>768</v>
      </c>
      <c r="E64" s="766" t="s">
        <v>773</v>
      </c>
      <c r="F64" s="771"/>
      <c r="G64" s="766"/>
      <c r="H64" s="771">
        <v>2016</v>
      </c>
      <c r="I64" s="767" t="s">
        <v>569</v>
      </c>
      <c r="J64" s="767" t="s">
        <v>575</v>
      </c>
      <c r="K64" s="50"/>
      <c r="L64" s="768"/>
      <c r="M64" s="768"/>
      <c r="N64" s="768"/>
      <c r="O64" s="768"/>
      <c r="P64" s="768"/>
      <c r="Q64" s="768"/>
      <c r="R64" s="768"/>
      <c r="S64" s="768"/>
      <c r="T64" s="768">
        <v>1</v>
      </c>
      <c r="U64" s="768"/>
      <c r="V64" s="768"/>
      <c r="W64" s="768"/>
      <c r="X64" s="768"/>
      <c r="Y64" s="768"/>
      <c r="Z64" s="768"/>
      <c r="AA64" s="768"/>
      <c r="AB64" s="768"/>
      <c r="AC64" s="768"/>
      <c r="AD64" s="768"/>
      <c r="AE64" s="768"/>
      <c r="AF64" s="768"/>
      <c r="AG64" s="768"/>
      <c r="AH64" s="768"/>
      <c r="AI64" s="768"/>
      <c r="AJ64" s="768"/>
      <c r="AK64" s="768"/>
      <c r="AL64" s="768"/>
      <c r="AM64" s="768"/>
      <c r="AN64" s="768"/>
      <c r="AO64" s="768"/>
      <c r="AP64" s="50"/>
      <c r="AQ64" s="768"/>
      <c r="AR64" s="768"/>
      <c r="AS64" s="768"/>
      <c r="AT64" s="768"/>
      <c r="AU64" s="768"/>
      <c r="AV64" s="768"/>
      <c r="AW64" s="768"/>
      <c r="AX64" s="768"/>
      <c r="AY64" s="768">
        <v>1914</v>
      </c>
      <c r="AZ64" s="768"/>
      <c r="BA64" s="768"/>
      <c r="BB64" s="768"/>
      <c r="BC64" s="768"/>
      <c r="BD64" s="768"/>
      <c r="BE64" s="768"/>
      <c r="BF64" s="768"/>
      <c r="BG64" s="768"/>
      <c r="BH64" s="768"/>
      <c r="BI64" s="768"/>
      <c r="BJ64" s="768"/>
      <c r="BK64" s="768"/>
      <c r="BL64" s="768"/>
      <c r="BM64" s="768"/>
      <c r="BN64" s="768"/>
      <c r="BO64" s="768"/>
      <c r="BP64" s="768"/>
      <c r="BQ64" s="768"/>
      <c r="BR64" s="768"/>
      <c r="BS64" s="768"/>
      <c r="BT64" s="768"/>
    </row>
    <row r="65" spans="2:73" s="12" customFormat="1" ht="15.5">
      <c r="B65" s="766"/>
      <c r="C65" s="766"/>
      <c r="D65" s="766" t="s">
        <v>113</v>
      </c>
      <c r="E65" s="766" t="s">
        <v>770</v>
      </c>
      <c r="F65" s="766"/>
      <c r="G65" s="766"/>
      <c r="H65" s="766">
        <v>2019</v>
      </c>
      <c r="I65" s="767"/>
      <c r="J65" s="767" t="s">
        <v>582</v>
      </c>
      <c r="K65" s="50"/>
      <c r="L65" s="768"/>
      <c r="M65" s="768"/>
      <c r="N65" s="768"/>
      <c r="O65" s="768"/>
      <c r="P65" s="768"/>
      <c r="Q65" s="768"/>
      <c r="R65" s="768"/>
      <c r="S65" s="768"/>
      <c r="T65" s="768">
        <v>0.51747469106148458</v>
      </c>
      <c r="U65" s="768"/>
      <c r="V65" s="768"/>
      <c r="W65" s="768"/>
      <c r="X65" s="768"/>
      <c r="Y65" s="768"/>
      <c r="Z65" s="768"/>
      <c r="AA65" s="768"/>
      <c r="AB65" s="768"/>
      <c r="AC65" s="768"/>
      <c r="AD65" s="768"/>
      <c r="AE65" s="768"/>
      <c r="AF65" s="768"/>
      <c r="AG65" s="768"/>
      <c r="AH65" s="768"/>
      <c r="AI65" s="768"/>
      <c r="AJ65" s="768"/>
      <c r="AK65" s="768"/>
      <c r="AL65" s="768"/>
      <c r="AM65" s="768"/>
      <c r="AN65" s="768"/>
      <c r="AO65" s="768"/>
      <c r="AP65" s="50"/>
      <c r="AQ65" s="768"/>
      <c r="AR65" s="768"/>
      <c r="AS65" s="768"/>
      <c r="AT65" s="768"/>
      <c r="AU65" s="768"/>
      <c r="AV65" s="768"/>
      <c r="AW65" s="768"/>
      <c r="AX65" s="768"/>
      <c r="AY65" s="768">
        <v>5670</v>
      </c>
      <c r="AZ65" s="768"/>
      <c r="BA65" s="768"/>
      <c r="BB65" s="768"/>
      <c r="BC65" s="768"/>
      <c r="BD65" s="768"/>
      <c r="BE65" s="768"/>
      <c r="BF65" s="768"/>
      <c r="BG65" s="768"/>
      <c r="BH65" s="768"/>
      <c r="BI65" s="768"/>
      <c r="BJ65" s="768"/>
      <c r="BK65" s="768"/>
      <c r="BL65" s="768"/>
      <c r="BM65" s="768"/>
      <c r="BN65" s="768"/>
      <c r="BO65" s="768"/>
      <c r="BP65" s="768"/>
      <c r="BQ65" s="768"/>
      <c r="BR65" s="768"/>
      <c r="BS65" s="768"/>
      <c r="BT65" s="768"/>
      <c r="BU65" s="17"/>
    </row>
    <row r="66" spans="2:73" s="12" customFormat="1">
      <c r="B66" s="766"/>
      <c r="C66" s="771">
        <v>70</v>
      </c>
      <c r="D66" s="771" t="s">
        <v>669</v>
      </c>
      <c r="E66" s="766">
        <v>2015</v>
      </c>
      <c r="F66" s="771"/>
      <c r="G66" s="766"/>
      <c r="H66" s="771">
        <v>2015</v>
      </c>
      <c r="I66" s="767" t="s">
        <v>568</v>
      </c>
      <c r="J66" s="767" t="s">
        <v>582</v>
      </c>
      <c r="K66" s="50"/>
      <c r="L66" s="768"/>
      <c r="M66" s="768"/>
      <c r="N66" s="768"/>
      <c r="O66" s="768"/>
      <c r="P66" s="768"/>
      <c r="Q66" s="768"/>
      <c r="R66" s="768"/>
      <c r="S66" s="768"/>
      <c r="T66" s="768">
        <v>26</v>
      </c>
      <c r="U66" s="768"/>
      <c r="V66" s="768"/>
      <c r="W66" s="768"/>
      <c r="X66" s="768"/>
      <c r="Y66" s="768"/>
      <c r="Z66" s="768"/>
      <c r="AA66" s="768"/>
      <c r="AB66" s="768"/>
      <c r="AC66" s="768"/>
      <c r="AD66" s="768"/>
      <c r="AE66" s="768"/>
      <c r="AF66" s="768"/>
      <c r="AG66" s="768"/>
      <c r="AH66" s="768"/>
      <c r="AI66" s="768"/>
      <c r="AJ66" s="768"/>
      <c r="AK66" s="768"/>
      <c r="AL66" s="768"/>
      <c r="AM66" s="768"/>
      <c r="AN66" s="768"/>
      <c r="AO66" s="768"/>
      <c r="AP66" s="50"/>
      <c r="AQ66" s="768"/>
      <c r="AR66" s="768"/>
      <c r="AS66" s="768"/>
      <c r="AT66" s="768"/>
      <c r="AU66" s="768"/>
      <c r="AV66" s="768"/>
      <c r="AW66" s="768"/>
      <c r="AX66" s="768"/>
      <c r="AY66" s="768">
        <v>50362</v>
      </c>
      <c r="AZ66" s="768"/>
      <c r="BA66" s="768"/>
      <c r="BB66" s="768"/>
      <c r="BC66" s="768"/>
      <c r="BD66" s="768"/>
      <c r="BE66" s="768"/>
      <c r="BF66" s="768"/>
      <c r="BG66" s="768"/>
      <c r="BH66" s="768"/>
      <c r="BI66" s="768"/>
      <c r="BJ66" s="768"/>
      <c r="BK66" s="768"/>
      <c r="BL66" s="768"/>
      <c r="BM66" s="768"/>
      <c r="BN66" s="768"/>
      <c r="BO66" s="768"/>
      <c r="BP66" s="768"/>
      <c r="BQ66" s="768"/>
      <c r="BR66" s="768"/>
      <c r="BS66" s="768"/>
      <c r="BT66" s="768"/>
    </row>
    <row r="67" spans="2:73" s="12" customFormat="1">
      <c r="B67" s="766"/>
      <c r="C67" s="771">
        <v>341</v>
      </c>
      <c r="D67" s="771" t="s">
        <v>123</v>
      </c>
      <c r="E67" s="766" t="s">
        <v>773</v>
      </c>
      <c r="F67" s="771"/>
      <c r="G67" s="766"/>
      <c r="H67" s="771">
        <v>2016</v>
      </c>
      <c r="I67" s="767" t="s">
        <v>569</v>
      </c>
      <c r="J67" s="767" t="s">
        <v>575</v>
      </c>
      <c r="K67" s="50"/>
      <c r="L67" s="768"/>
      <c r="M67" s="768"/>
      <c r="N67" s="768"/>
      <c r="O67" s="768"/>
      <c r="P67" s="768"/>
      <c r="Q67" s="768"/>
      <c r="R67" s="768"/>
      <c r="S67" s="768"/>
      <c r="T67" s="768">
        <v>0</v>
      </c>
      <c r="U67" s="768"/>
      <c r="V67" s="768"/>
      <c r="W67" s="768"/>
      <c r="X67" s="768"/>
      <c r="Y67" s="768"/>
      <c r="Z67" s="768"/>
      <c r="AA67" s="768"/>
      <c r="AB67" s="768"/>
      <c r="AC67" s="768"/>
      <c r="AD67" s="768"/>
      <c r="AE67" s="768"/>
      <c r="AF67" s="768"/>
      <c r="AG67" s="768"/>
      <c r="AH67" s="768"/>
      <c r="AI67" s="768"/>
      <c r="AJ67" s="768"/>
      <c r="AK67" s="768"/>
      <c r="AL67" s="768"/>
      <c r="AM67" s="768"/>
      <c r="AN67" s="768"/>
      <c r="AO67" s="768"/>
      <c r="AP67" s="50"/>
      <c r="AQ67" s="768"/>
      <c r="AR67" s="768"/>
      <c r="AS67" s="768"/>
      <c r="AT67" s="768"/>
      <c r="AU67" s="768"/>
      <c r="AV67" s="768"/>
      <c r="AW67" s="768"/>
      <c r="AX67" s="768"/>
      <c r="AY67" s="768">
        <v>835</v>
      </c>
      <c r="AZ67" s="768"/>
      <c r="BA67" s="768"/>
      <c r="BB67" s="768"/>
      <c r="BC67" s="768"/>
      <c r="BD67" s="768"/>
      <c r="BE67" s="768"/>
      <c r="BF67" s="768"/>
      <c r="BG67" s="768"/>
      <c r="BH67" s="768"/>
      <c r="BI67" s="768"/>
      <c r="BJ67" s="768"/>
      <c r="BK67" s="768"/>
      <c r="BL67" s="768"/>
      <c r="BM67" s="768"/>
      <c r="BN67" s="768"/>
      <c r="BO67" s="768"/>
      <c r="BP67" s="768"/>
      <c r="BQ67" s="768"/>
      <c r="BR67" s="768"/>
      <c r="BS67" s="768"/>
      <c r="BT67" s="768"/>
    </row>
    <row r="68" spans="2:73" s="12" customFormat="1">
      <c r="B68" s="766"/>
      <c r="C68" s="771">
        <v>412</v>
      </c>
      <c r="D68" s="771" t="s">
        <v>780</v>
      </c>
      <c r="E68" s="766" t="s">
        <v>773</v>
      </c>
      <c r="F68" s="771"/>
      <c r="G68" s="766"/>
      <c r="H68" s="771">
        <v>2017</v>
      </c>
      <c r="I68" s="767" t="s">
        <v>570</v>
      </c>
      <c r="J68" s="767" t="s">
        <v>582</v>
      </c>
      <c r="K68" s="50"/>
      <c r="L68" s="768"/>
      <c r="M68" s="768"/>
      <c r="N68" s="768"/>
      <c r="O68" s="768"/>
      <c r="P68" s="768"/>
      <c r="Q68" s="768"/>
      <c r="R68" s="768"/>
      <c r="S68" s="768"/>
      <c r="T68" s="768">
        <v>22</v>
      </c>
      <c r="U68" s="768"/>
      <c r="V68" s="768"/>
      <c r="W68" s="768"/>
      <c r="X68" s="768"/>
      <c r="Y68" s="768"/>
      <c r="Z68" s="768"/>
      <c r="AA68" s="768"/>
      <c r="AB68" s="768"/>
      <c r="AC68" s="768"/>
      <c r="AD68" s="768"/>
      <c r="AE68" s="768"/>
      <c r="AF68" s="768"/>
      <c r="AG68" s="768"/>
      <c r="AH68" s="768"/>
      <c r="AI68" s="768"/>
      <c r="AJ68" s="768"/>
      <c r="AK68" s="768"/>
      <c r="AL68" s="768"/>
      <c r="AM68" s="768"/>
      <c r="AN68" s="768"/>
      <c r="AO68" s="768"/>
      <c r="AP68" s="50"/>
      <c r="AQ68" s="768"/>
      <c r="AR68" s="768"/>
      <c r="AS68" s="768"/>
      <c r="AT68" s="768"/>
      <c r="AU68" s="768"/>
      <c r="AV68" s="768"/>
      <c r="AW68" s="768"/>
      <c r="AX68" s="768"/>
      <c r="AY68" s="768">
        <v>325284</v>
      </c>
      <c r="AZ68" s="768"/>
      <c r="BA68" s="768"/>
      <c r="BB68" s="768"/>
      <c r="BC68" s="768"/>
      <c r="BD68" s="768"/>
      <c r="BE68" s="768"/>
      <c r="BF68" s="768"/>
      <c r="BG68" s="768"/>
      <c r="BH68" s="768"/>
      <c r="BI68" s="768"/>
      <c r="BJ68" s="768"/>
      <c r="BK68" s="768"/>
      <c r="BL68" s="768"/>
      <c r="BM68" s="768"/>
      <c r="BN68" s="768"/>
      <c r="BO68" s="768"/>
      <c r="BP68" s="768"/>
      <c r="BQ68" s="768"/>
      <c r="BR68" s="768"/>
      <c r="BS68" s="768"/>
      <c r="BT68" s="768"/>
      <c r="BU68" s="772"/>
    </row>
    <row r="69" spans="2:73" s="12" customFormat="1">
      <c r="B69" s="766"/>
      <c r="C69" s="771" t="s">
        <v>774</v>
      </c>
      <c r="D69" s="771" t="s">
        <v>20</v>
      </c>
      <c r="E69" s="766" t="s">
        <v>773</v>
      </c>
      <c r="F69" s="771" t="s">
        <v>776</v>
      </c>
      <c r="G69" s="766"/>
      <c r="H69" s="771">
        <v>2014</v>
      </c>
      <c r="I69" s="767" t="s">
        <v>567</v>
      </c>
      <c r="J69" s="767" t="s">
        <v>582</v>
      </c>
      <c r="K69" s="50"/>
      <c r="L69" s="768"/>
      <c r="M69" s="768"/>
      <c r="N69" s="768"/>
      <c r="O69" s="768"/>
      <c r="P69" s="768"/>
      <c r="Q69" s="768"/>
      <c r="R69" s="768"/>
      <c r="S69" s="768"/>
      <c r="T69" s="768">
        <v>0</v>
      </c>
      <c r="U69" s="768"/>
      <c r="V69" s="768"/>
      <c r="W69" s="768"/>
      <c r="X69" s="768"/>
      <c r="Y69" s="768"/>
      <c r="Z69" s="768"/>
      <c r="AA69" s="768"/>
      <c r="AB69" s="768"/>
      <c r="AC69" s="768"/>
      <c r="AD69" s="768"/>
      <c r="AE69" s="768"/>
      <c r="AF69" s="768"/>
      <c r="AG69" s="768"/>
      <c r="AH69" s="768"/>
      <c r="AI69" s="768"/>
      <c r="AJ69" s="768"/>
      <c r="AK69" s="768"/>
      <c r="AL69" s="768"/>
      <c r="AM69" s="768"/>
      <c r="AN69" s="768"/>
      <c r="AO69" s="768"/>
      <c r="AP69" s="50"/>
      <c r="AQ69" s="768"/>
      <c r="AR69" s="768"/>
      <c r="AS69" s="768"/>
      <c r="AT69" s="768"/>
      <c r="AU69" s="768"/>
      <c r="AV69" s="768"/>
      <c r="AW69" s="768"/>
      <c r="AX69" s="768"/>
      <c r="AY69" s="768">
        <v>0</v>
      </c>
      <c r="AZ69" s="768"/>
      <c r="BA69" s="768"/>
      <c r="BB69" s="768"/>
      <c r="BC69" s="768"/>
      <c r="BD69" s="768"/>
      <c r="BE69" s="768"/>
      <c r="BF69" s="768"/>
      <c r="BG69" s="768"/>
      <c r="BH69" s="768"/>
      <c r="BI69" s="768"/>
      <c r="BJ69" s="768"/>
      <c r="BK69" s="768"/>
      <c r="BL69" s="768"/>
      <c r="BM69" s="768"/>
      <c r="BN69" s="768"/>
      <c r="BO69" s="768"/>
      <c r="BP69" s="768"/>
      <c r="BQ69" s="768"/>
      <c r="BR69" s="768"/>
      <c r="BS69" s="768"/>
      <c r="BT69" s="768"/>
      <c r="BU69" s="772"/>
    </row>
    <row r="70" spans="2:73" s="12" customFormat="1">
      <c r="B70" s="766"/>
      <c r="C70" s="771" t="s">
        <v>772</v>
      </c>
      <c r="D70" s="771" t="s">
        <v>2</v>
      </c>
      <c r="E70" s="766" t="s">
        <v>773</v>
      </c>
      <c r="F70" s="771" t="s">
        <v>28</v>
      </c>
      <c r="G70" s="766"/>
      <c r="H70" s="771">
        <v>2014</v>
      </c>
      <c r="I70" s="767" t="s">
        <v>567</v>
      </c>
      <c r="J70" s="767" t="s">
        <v>582</v>
      </c>
      <c r="K70" s="50"/>
      <c r="L70" s="768"/>
      <c r="M70" s="768"/>
      <c r="N70" s="768"/>
      <c r="O70" s="768"/>
      <c r="P70" s="768"/>
      <c r="Q70" s="768"/>
      <c r="R70" s="768"/>
      <c r="S70" s="768"/>
      <c r="T70" s="768">
        <v>0</v>
      </c>
      <c r="U70" s="768"/>
      <c r="V70" s="768"/>
      <c r="W70" s="768"/>
      <c r="X70" s="768"/>
      <c r="Y70" s="768"/>
      <c r="Z70" s="768"/>
      <c r="AA70" s="768"/>
      <c r="AB70" s="768"/>
      <c r="AC70" s="768"/>
      <c r="AD70" s="768"/>
      <c r="AE70" s="768"/>
      <c r="AF70" s="768"/>
      <c r="AG70" s="768"/>
      <c r="AH70" s="768"/>
      <c r="AI70" s="768"/>
      <c r="AJ70" s="768"/>
      <c r="AK70" s="768"/>
      <c r="AL70" s="768"/>
      <c r="AM70" s="768"/>
      <c r="AN70" s="768"/>
      <c r="AO70" s="768"/>
      <c r="AP70" s="50"/>
      <c r="AQ70" s="768"/>
      <c r="AR70" s="768"/>
      <c r="AS70" s="768"/>
      <c r="AT70" s="768"/>
      <c r="AU70" s="768"/>
      <c r="AV70" s="768"/>
      <c r="AW70" s="768"/>
      <c r="AX70" s="768"/>
      <c r="AY70" s="768">
        <v>0</v>
      </c>
      <c r="AZ70" s="768"/>
      <c r="BA70" s="768"/>
      <c r="BB70" s="768"/>
      <c r="BC70" s="768"/>
      <c r="BD70" s="768"/>
      <c r="BE70" s="768"/>
      <c r="BF70" s="768"/>
      <c r="BG70" s="768"/>
      <c r="BH70" s="768"/>
      <c r="BI70" s="768"/>
      <c r="BJ70" s="768"/>
      <c r="BK70" s="768"/>
      <c r="BL70" s="768"/>
      <c r="BM70" s="768"/>
      <c r="BN70" s="768"/>
      <c r="BO70" s="768"/>
      <c r="BP70" s="768"/>
      <c r="BQ70" s="768"/>
      <c r="BR70" s="768"/>
      <c r="BS70" s="768"/>
      <c r="BT70" s="768"/>
      <c r="BU70" s="772"/>
    </row>
    <row r="71" spans="2:73" s="12" customFormat="1">
      <c r="B71" s="766"/>
      <c r="C71" s="771" t="s">
        <v>772</v>
      </c>
      <c r="D71" s="771" t="s">
        <v>1</v>
      </c>
      <c r="E71" s="766" t="s">
        <v>773</v>
      </c>
      <c r="F71" s="771" t="s">
        <v>28</v>
      </c>
      <c r="G71" s="766"/>
      <c r="H71" s="771">
        <v>2014</v>
      </c>
      <c r="I71" s="767" t="s">
        <v>567</v>
      </c>
      <c r="J71" s="767" t="s">
        <v>582</v>
      </c>
      <c r="K71" s="50"/>
      <c r="L71" s="768"/>
      <c r="M71" s="768"/>
      <c r="N71" s="768"/>
      <c r="O71" s="768"/>
      <c r="P71" s="768"/>
      <c r="Q71" s="768"/>
      <c r="R71" s="768"/>
      <c r="S71" s="768"/>
      <c r="T71" s="768">
        <v>0</v>
      </c>
      <c r="U71" s="768"/>
      <c r="V71" s="768"/>
      <c r="W71" s="768"/>
      <c r="X71" s="768"/>
      <c r="Y71" s="768"/>
      <c r="Z71" s="768"/>
      <c r="AA71" s="768"/>
      <c r="AB71" s="768"/>
      <c r="AC71" s="768"/>
      <c r="AD71" s="768"/>
      <c r="AE71" s="768"/>
      <c r="AF71" s="768"/>
      <c r="AG71" s="768"/>
      <c r="AH71" s="768"/>
      <c r="AI71" s="768"/>
      <c r="AJ71" s="768"/>
      <c r="AK71" s="768"/>
      <c r="AL71" s="768"/>
      <c r="AM71" s="768"/>
      <c r="AN71" s="768"/>
      <c r="AO71" s="768"/>
      <c r="AP71" s="50"/>
      <c r="AQ71" s="768"/>
      <c r="AR71" s="768"/>
      <c r="AS71" s="768"/>
      <c r="AT71" s="768"/>
      <c r="AU71" s="768"/>
      <c r="AV71" s="768"/>
      <c r="AW71" s="768"/>
      <c r="AX71" s="768"/>
      <c r="AY71" s="768">
        <v>0</v>
      </c>
      <c r="AZ71" s="768"/>
      <c r="BA71" s="768"/>
      <c r="BB71" s="768"/>
      <c r="BC71" s="768"/>
      <c r="BD71" s="768"/>
      <c r="BE71" s="768"/>
      <c r="BF71" s="768"/>
      <c r="BG71" s="768"/>
      <c r="BH71" s="768"/>
      <c r="BI71" s="768"/>
      <c r="BJ71" s="768"/>
      <c r="BK71" s="768"/>
      <c r="BL71" s="768"/>
      <c r="BM71" s="768"/>
      <c r="BN71" s="768"/>
      <c r="BO71" s="768"/>
      <c r="BP71" s="768"/>
      <c r="BQ71" s="768"/>
      <c r="BR71" s="768"/>
      <c r="BS71" s="768"/>
      <c r="BT71" s="768"/>
      <c r="BU71" s="772"/>
    </row>
    <row r="72" spans="2:73" s="12" customFormat="1">
      <c r="B72" s="766"/>
      <c r="C72" s="771" t="s">
        <v>772</v>
      </c>
      <c r="D72" s="771" t="s">
        <v>1</v>
      </c>
      <c r="E72" s="766" t="s">
        <v>773</v>
      </c>
      <c r="F72" s="771" t="s">
        <v>28</v>
      </c>
      <c r="G72" s="766"/>
      <c r="H72" s="771">
        <v>2014</v>
      </c>
      <c r="I72" s="767" t="s">
        <v>567</v>
      </c>
      <c r="J72" s="767" t="s">
        <v>582</v>
      </c>
      <c r="K72" s="50"/>
      <c r="L72" s="768"/>
      <c r="M72" s="769"/>
      <c r="N72" s="769"/>
      <c r="O72" s="769"/>
      <c r="P72" s="769"/>
      <c r="Q72" s="769"/>
      <c r="R72" s="769"/>
      <c r="S72" s="769"/>
      <c r="T72" s="769">
        <v>0</v>
      </c>
      <c r="U72" s="769"/>
      <c r="V72" s="769"/>
      <c r="W72" s="769"/>
      <c r="X72" s="769"/>
      <c r="Y72" s="769"/>
      <c r="Z72" s="769"/>
      <c r="AA72" s="769"/>
      <c r="AB72" s="769"/>
      <c r="AC72" s="769"/>
      <c r="AD72" s="769"/>
      <c r="AE72" s="769"/>
      <c r="AF72" s="769"/>
      <c r="AG72" s="769"/>
      <c r="AH72" s="769"/>
      <c r="AI72" s="769"/>
      <c r="AJ72" s="769"/>
      <c r="AK72" s="769"/>
      <c r="AL72" s="769"/>
      <c r="AM72" s="769"/>
      <c r="AN72" s="769"/>
      <c r="AO72" s="770"/>
      <c r="AP72" s="50"/>
      <c r="AQ72" s="768"/>
      <c r="AR72" s="769"/>
      <c r="AS72" s="769"/>
      <c r="AT72" s="769"/>
      <c r="AU72" s="769"/>
      <c r="AV72" s="769"/>
      <c r="AW72" s="769"/>
      <c r="AX72" s="769"/>
      <c r="AY72" s="769">
        <v>0</v>
      </c>
      <c r="AZ72" s="769"/>
      <c r="BA72" s="769"/>
      <c r="BB72" s="769"/>
      <c r="BC72" s="769"/>
      <c r="BD72" s="769"/>
      <c r="BE72" s="769"/>
      <c r="BF72" s="769"/>
      <c r="BG72" s="769"/>
      <c r="BH72" s="769"/>
      <c r="BI72" s="769"/>
      <c r="BJ72" s="769"/>
      <c r="BK72" s="769"/>
      <c r="BL72" s="769"/>
      <c r="BM72" s="769"/>
      <c r="BN72" s="769"/>
      <c r="BO72" s="769"/>
      <c r="BP72" s="769"/>
      <c r="BQ72" s="769"/>
      <c r="BR72" s="769"/>
      <c r="BS72" s="769"/>
      <c r="BT72" s="770"/>
      <c r="BU72" s="772"/>
    </row>
    <row r="73" spans="2:73" s="12" customFormat="1">
      <c r="B73" s="766"/>
      <c r="C73" s="771" t="s">
        <v>772</v>
      </c>
      <c r="D73" s="771" t="s">
        <v>1</v>
      </c>
      <c r="E73" s="766" t="s">
        <v>773</v>
      </c>
      <c r="F73" s="771" t="s">
        <v>28</v>
      </c>
      <c r="G73" s="766"/>
      <c r="H73" s="771">
        <v>2014</v>
      </c>
      <c r="I73" s="767" t="s">
        <v>567</v>
      </c>
      <c r="J73" s="767" t="s">
        <v>582</v>
      </c>
      <c r="K73" s="50"/>
      <c r="L73" s="768"/>
      <c r="M73" s="769"/>
      <c r="N73" s="769"/>
      <c r="O73" s="769"/>
      <c r="P73" s="769"/>
      <c r="Q73" s="769"/>
      <c r="R73" s="769"/>
      <c r="S73" s="769"/>
      <c r="T73" s="769">
        <v>0</v>
      </c>
      <c r="U73" s="769"/>
      <c r="V73" s="769"/>
      <c r="W73" s="769"/>
      <c r="X73" s="769"/>
      <c r="Y73" s="769"/>
      <c r="Z73" s="769"/>
      <c r="AA73" s="769"/>
      <c r="AB73" s="769"/>
      <c r="AC73" s="769"/>
      <c r="AD73" s="769"/>
      <c r="AE73" s="769"/>
      <c r="AF73" s="769"/>
      <c r="AG73" s="769"/>
      <c r="AH73" s="769"/>
      <c r="AI73" s="769"/>
      <c r="AJ73" s="769"/>
      <c r="AK73" s="769"/>
      <c r="AL73" s="769"/>
      <c r="AM73" s="769"/>
      <c r="AN73" s="769"/>
      <c r="AO73" s="770"/>
      <c r="AP73" s="50"/>
      <c r="AQ73" s="768"/>
      <c r="AR73" s="769"/>
      <c r="AS73" s="769"/>
      <c r="AT73" s="769"/>
      <c r="AU73" s="769"/>
      <c r="AV73" s="769"/>
      <c r="AW73" s="769"/>
      <c r="AX73" s="769"/>
      <c r="AY73" s="769">
        <v>0</v>
      </c>
      <c r="AZ73" s="769"/>
      <c r="BA73" s="769"/>
      <c r="BB73" s="769"/>
      <c r="BC73" s="769"/>
      <c r="BD73" s="769"/>
      <c r="BE73" s="769"/>
      <c r="BF73" s="769"/>
      <c r="BG73" s="769"/>
      <c r="BH73" s="769"/>
      <c r="BI73" s="769"/>
      <c r="BJ73" s="769"/>
      <c r="BK73" s="769"/>
      <c r="BL73" s="769"/>
      <c r="BM73" s="769"/>
      <c r="BN73" s="769"/>
      <c r="BO73" s="769"/>
      <c r="BP73" s="769"/>
      <c r="BQ73" s="769"/>
      <c r="BR73" s="769"/>
      <c r="BS73" s="769"/>
      <c r="BT73" s="770"/>
      <c r="BU73" s="772"/>
    </row>
    <row r="74" spans="2:73" s="12" customFormat="1">
      <c r="B74" s="766"/>
      <c r="C74" s="771" t="s">
        <v>488</v>
      </c>
      <c r="D74" s="771" t="s">
        <v>777</v>
      </c>
      <c r="E74" s="766" t="s">
        <v>773</v>
      </c>
      <c r="F74" s="771" t="s">
        <v>488</v>
      </c>
      <c r="G74" s="766"/>
      <c r="H74" s="771">
        <v>2014</v>
      </c>
      <c r="I74" s="767" t="s">
        <v>567</v>
      </c>
      <c r="J74" s="767" t="s">
        <v>582</v>
      </c>
      <c r="K74" s="50"/>
      <c r="L74" s="768"/>
      <c r="M74" s="769"/>
      <c r="N74" s="769"/>
      <c r="O74" s="769"/>
      <c r="P74" s="769"/>
      <c r="Q74" s="769"/>
      <c r="R74" s="769"/>
      <c r="S74" s="769"/>
      <c r="T74" s="769">
        <v>0</v>
      </c>
      <c r="U74" s="769"/>
      <c r="V74" s="769"/>
      <c r="W74" s="769"/>
      <c r="X74" s="769"/>
      <c r="Y74" s="769"/>
      <c r="Z74" s="769"/>
      <c r="AA74" s="769"/>
      <c r="AB74" s="769"/>
      <c r="AC74" s="769"/>
      <c r="AD74" s="769"/>
      <c r="AE74" s="769"/>
      <c r="AF74" s="769"/>
      <c r="AG74" s="769"/>
      <c r="AH74" s="769"/>
      <c r="AI74" s="769"/>
      <c r="AJ74" s="769"/>
      <c r="AK74" s="769"/>
      <c r="AL74" s="769"/>
      <c r="AM74" s="769"/>
      <c r="AN74" s="769"/>
      <c r="AO74" s="770"/>
      <c r="AP74" s="50"/>
      <c r="AQ74" s="768"/>
      <c r="AR74" s="769"/>
      <c r="AS74" s="769"/>
      <c r="AT74" s="769"/>
      <c r="AU74" s="769"/>
      <c r="AV74" s="769"/>
      <c r="AW74" s="769"/>
      <c r="AX74" s="769"/>
      <c r="AY74" s="769">
        <v>0</v>
      </c>
      <c r="AZ74" s="769"/>
      <c r="BA74" s="769"/>
      <c r="BB74" s="769"/>
      <c r="BC74" s="769"/>
      <c r="BD74" s="769"/>
      <c r="BE74" s="769"/>
      <c r="BF74" s="769"/>
      <c r="BG74" s="769"/>
      <c r="BH74" s="769"/>
      <c r="BI74" s="769"/>
      <c r="BJ74" s="769"/>
      <c r="BK74" s="769"/>
      <c r="BL74" s="769"/>
      <c r="BM74" s="769"/>
      <c r="BN74" s="769"/>
      <c r="BO74" s="769"/>
      <c r="BP74" s="769"/>
      <c r="BQ74" s="769"/>
      <c r="BR74" s="769"/>
      <c r="BS74" s="769"/>
      <c r="BT74" s="770"/>
      <c r="BU74" s="772"/>
    </row>
    <row r="75" spans="2:73" s="12" customFormat="1">
      <c r="B75" s="766"/>
      <c r="C75" s="771">
        <v>80</v>
      </c>
      <c r="D75" s="771" t="s">
        <v>107</v>
      </c>
      <c r="E75" s="766">
        <v>2015</v>
      </c>
      <c r="F75" s="771"/>
      <c r="G75" s="766"/>
      <c r="H75" s="771">
        <v>2015</v>
      </c>
      <c r="I75" s="767" t="s">
        <v>568</v>
      </c>
      <c r="J75" s="767" t="s">
        <v>582</v>
      </c>
      <c r="K75" s="50"/>
      <c r="L75" s="768"/>
      <c r="M75" s="769"/>
      <c r="N75" s="769"/>
      <c r="O75" s="769"/>
      <c r="P75" s="769"/>
      <c r="Q75" s="769"/>
      <c r="R75" s="769"/>
      <c r="S75" s="769"/>
      <c r="T75" s="769">
        <v>1</v>
      </c>
      <c r="U75" s="769"/>
      <c r="V75" s="769"/>
      <c r="W75" s="769"/>
      <c r="X75" s="769"/>
      <c r="Y75" s="769"/>
      <c r="Z75" s="769"/>
      <c r="AA75" s="769"/>
      <c r="AB75" s="769"/>
      <c r="AC75" s="769"/>
      <c r="AD75" s="769"/>
      <c r="AE75" s="769"/>
      <c r="AF75" s="769"/>
      <c r="AG75" s="769"/>
      <c r="AH75" s="769"/>
      <c r="AI75" s="769"/>
      <c r="AJ75" s="769"/>
      <c r="AK75" s="769"/>
      <c r="AL75" s="769"/>
      <c r="AM75" s="769"/>
      <c r="AN75" s="769"/>
      <c r="AO75" s="770"/>
      <c r="AP75" s="50"/>
      <c r="AQ75" s="768"/>
      <c r="AR75" s="769"/>
      <c r="AS75" s="769"/>
      <c r="AT75" s="769"/>
      <c r="AU75" s="769"/>
      <c r="AV75" s="769"/>
      <c r="AW75" s="769"/>
      <c r="AX75" s="769"/>
      <c r="AY75" s="769">
        <v>10195</v>
      </c>
      <c r="AZ75" s="769"/>
      <c r="BA75" s="769"/>
      <c r="BB75" s="769"/>
      <c r="BC75" s="769"/>
      <c r="BD75" s="769"/>
      <c r="BE75" s="769"/>
      <c r="BF75" s="769"/>
      <c r="BG75" s="769"/>
      <c r="BH75" s="769"/>
      <c r="BI75" s="769"/>
      <c r="BJ75" s="769"/>
      <c r="BK75" s="769"/>
      <c r="BL75" s="769"/>
      <c r="BM75" s="769"/>
      <c r="BN75" s="769"/>
      <c r="BO75" s="769"/>
      <c r="BP75" s="769"/>
      <c r="BQ75" s="769"/>
      <c r="BR75" s="769"/>
      <c r="BS75" s="769"/>
      <c r="BT75" s="770"/>
      <c r="BU75" s="772"/>
    </row>
    <row r="76" spans="2:73" s="12" customFormat="1">
      <c r="B76" s="782"/>
      <c r="C76" s="597">
        <v>78</v>
      </c>
      <c r="D76" s="771" t="s">
        <v>105</v>
      </c>
      <c r="E76" s="782">
        <v>2015</v>
      </c>
      <c r="F76" s="597"/>
      <c r="G76" s="782"/>
      <c r="H76" s="597">
        <v>2015</v>
      </c>
      <c r="I76" s="632" t="s">
        <v>568</v>
      </c>
      <c r="J76" s="767" t="s">
        <v>582</v>
      </c>
      <c r="K76" s="50"/>
      <c r="L76" s="768"/>
      <c r="M76" s="769"/>
      <c r="N76" s="769"/>
      <c r="O76" s="769"/>
      <c r="P76" s="769"/>
      <c r="Q76" s="769"/>
      <c r="R76" s="769"/>
      <c r="S76" s="769"/>
      <c r="T76" s="769">
        <v>3</v>
      </c>
      <c r="U76" s="769"/>
      <c r="V76" s="769"/>
      <c r="W76" s="769"/>
      <c r="X76" s="769"/>
      <c r="Y76" s="769"/>
      <c r="Z76" s="769"/>
      <c r="AA76" s="769"/>
      <c r="AB76" s="769"/>
      <c r="AC76" s="769"/>
      <c r="AD76" s="769"/>
      <c r="AE76" s="769"/>
      <c r="AF76" s="769"/>
      <c r="AG76" s="769"/>
      <c r="AH76" s="769"/>
      <c r="AI76" s="769"/>
      <c r="AJ76" s="769"/>
      <c r="AK76" s="769"/>
      <c r="AL76" s="769"/>
      <c r="AM76" s="769"/>
      <c r="AN76" s="769"/>
      <c r="AO76" s="770"/>
      <c r="AP76" s="50"/>
      <c r="AQ76" s="768"/>
      <c r="AR76" s="769"/>
      <c r="AS76" s="769"/>
      <c r="AT76" s="769"/>
      <c r="AU76" s="769"/>
      <c r="AV76" s="769"/>
      <c r="AW76" s="769"/>
      <c r="AX76" s="769"/>
      <c r="AY76" s="769">
        <v>9610</v>
      </c>
      <c r="AZ76" s="769"/>
      <c r="BA76" s="769"/>
      <c r="BB76" s="769"/>
      <c r="BC76" s="769"/>
      <c r="BD76" s="769"/>
      <c r="BE76" s="769"/>
      <c r="BF76" s="769"/>
      <c r="BG76" s="769"/>
      <c r="BH76" s="769"/>
      <c r="BI76" s="769"/>
      <c r="BJ76" s="769"/>
      <c r="BK76" s="769"/>
      <c r="BL76" s="769"/>
      <c r="BM76" s="769"/>
      <c r="BN76" s="769"/>
      <c r="BO76" s="769"/>
      <c r="BP76" s="769"/>
      <c r="BQ76" s="769"/>
      <c r="BR76" s="769"/>
      <c r="BS76" s="769"/>
      <c r="BT76" s="770"/>
      <c r="BU76" s="772"/>
    </row>
    <row r="77" spans="2:73" s="12" customFormat="1">
      <c r="B77" s="782"/>
      <c r="C77" s="597">
        <v>463</v>
      </c>
      <c r="D77" s="771" t="s">
        <v>784</v>
      </c>
      <c r="E77" s="782" t="s">
        <v>773</v>
      </c>
      <c r="F77" s="597"/>
      <c r="G77" s="782"/>
      <c r="H77" s="597">
        <v>2017</v>
      </c>
      <c r="I77" s="632" t="s">
        <v>570</v>
      </c>
      <c r="J77" s="767" t="s">
        <v>582</v>
      </c>
      <c r="K77" s="50"/>
      <c r="L77" s="784"/>
      <c r="M77" s="785"/>
      <c r="N77" s="785"/>
      <c r="O77" s="785"/>
      <c r="P77" s="785"/>
      <c r="Q77" s="785"/>
      <c r="R77" s="785"/>
      <c r="S77" s="785"/>
      <c r="T77" s="785">
        <v>0</v>
      </c>
      <c r="U77" s="785"/>
      <c r="V77" s="785"/>
      <c r="W77" s="785"/>
      <c r="X77" s="785"/>
      <c r="Y77" s="785"/>
      <c r="Z77" s="785"/>
      <c r="AA77" s="785"/>
      <c r="AB77" s="785"/>
      <c r="AC77" s="785"/>
      <c r="AD77" s="785"/>
      <c r="AE77" s="785"/>
      <c r="AF77" s="785"/>
      <c r="AG77" s="785"/>
      <c r="AH77" s="785"/>
      <c r="AI77" s="785"/>
      <c r="AJ77" s="785"/>
      <c r="AK77" s="785"/>
      <c r="AL77" s="785"/>
      <c r="AM77" s="785"/>
      <c r="AN77" s="785"/>
      <c r="AO77" s="786"/>
      <c r="AP77" s="50"/>
      <c r="AQ77" s="784"/>
      <c r="AR77" s="785"/>
      <c r="AS77" s="785"/>
      <c r="AT77" s="785"/>
      <c r="AU77" s="785"/>
      <c r="AV77" s="785"/>
      <c r="AW77" s="785"/>
      <c r="AX77" s="785"/>
      <c r="AY77" s="785">
        <v>672</v>
      </c>
      <c r="AZ77" s="785"/>
      <c r="BA77" s="785"/>
      <c r="BB77" s="785"/>
      <c r="BC77" s="785"/>
      <c r="BD77" s="785"/>
      <c r="BE77" s="785"/>
      <c r="BF77" s="785"/>
      <c r="BG77" s="785"/>
      <c r="BH77" s="785"/>
      <c r="BI77" s="785"/>
      <c r="BJ77" s="785"/>
      <c r="BK77" s="785"/>
      <c r="BL77" s="785"/>
      <c r="BM77" s="785"/>
      <c r="BN77" s="785"/>
      <c r="BO77" s="785"/>
      <c r="BP77" s="785"/>
      <c r="BQ77" s="785"/>
      <c r="BR77" s="785"/>
      <c r="BS77" s="785"/>
      <c r="BT77" s="786"/>
      <c r="BU77" s="772"/>
    </row>
    <row r="78" spans="2:73" s="12" customFormat="1">
      <c r="I78" s="623"/>
      <c r="J78" s="623"/>
      <c r="K78" s="16"/>
      <c r="BU78" s="16"/>
    </row>
  </sheetData>
  <mergeCells count="1">
    <mergeCell ref="C24:G24"/>
  </mergeCells>
  <conditionalFormatting sqref="AQ27:BT36 L27:AO36 AQ76:BT77 L76:AO77">
    <cfRule type="cellIs" dxfId="10" priority="28" operator="equal">
      <formula>0</formula>
    </cfRule>
  </conditionalFormatting>
  <conditionalFormatting sqref="AQ72:AW74 BE72:BT74 L72:AO74">
    <cfRule type="cellIs" dxfId="9" priority="22" operator="equal">
      <formula>0</formula>
    </cfRule>
  </conditionalFormatting>
  <conditionalFormatting sqref="L37:AO71 AQ37:BT64 AQ66:BT71 AQ65:AX65 AZ65:BT65">
    <cfRule type="cellIs" dxfId="8" priority="17" operator="equal">
      <formula>0</formula>
    </cfRule>
  </conditionalFormatting>
  <conditionalFormatting sqref="AY75:BD75">
    <cfRule type="cellIs" dxfId="7" priority="3" operator="equal">
      <formula>0</formula>
    </cfRule>
  </conditionalFormatting>
  <conditionalFormatting sqref="AY73:BD74">
    <cfRule type="cellIs" dxfId="6" priority="7" operator="equal">
      <formula>0</formula>
    </cfRule>
  </conditionalFormatting>
  <conditionalFormatting sqref="AX75:BD75">
    <cfRule type="cellIs" dxfId="5" priority="4" operator="equal">
      <formula>0</formula>
    </cfRule>
  </conditionalFormatting>
  <conditionalFormatting sqref="AY72:BD72">
    <cfRule type="cellIs" dxfId="4" priority="6" operator="equal">
      <formula>0</formula>
    </cfRule>
  </conditionalFormatting>
  <conditionalFormatting sqref="AX73:AX74">
    <cfRule type="cellIs" dxfId="3" priority="10" operator="equal">
      <formula>0</formula>
    </cfRule>
  </conditionalFormatting>
  <conditionalFormatting sqref="AX72">
    <cfRule type="cellIs" dxfId="2" priority="9" operator="equal">
      <formula>0</formula>
    </cfRule>
  </conditionalFormatting>
  <conditionalFormatting sqref="AQ75:AW75 BE75:BT75 L75:AO75">
    <cfRule type="cellIs" dxfId="1" priority="5" operator="equal">
      <formula>0</formula>
    </cfRule>
  </conditionalFormatting>
  <conditionalFormatting sqref="AY65">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6274515F-9446-4978-8DA2-98A006652E7E}">
          <x14:formula1>
            <xm:f>'N:\Regulatory\OEB\IRM\2020 IRM\5- Model LRAMVA 2018\NTRZ\LRAMVA Model\[2020_LRAMVA_NTRZv9.xlsx]DropDownList'!#REF!</xm:f>
          </x14:formula1>
          <xm:sqref>I72:J75 J76:J77</xm:sqref>
        </x14:dataValidation>
        <x14:dataValidation type="list" allowBlank="1" showInputMessage="1" showErrorMessage="1" xr:uid="{1781C11D-FA97-4D2E-88B5-D97CF4990EC5}">
          <x14:formula1>
            <xm:f>[NTPower_MRZ_IRR_LRAMVAWorkform_Attachment_4_20190211.xlsx]DropDownList!#REF!</xm:f>
          </x14:formula1>
          <xm:sqref>I27:J71</xm:sqref>
        </x14:dataValidation>
        <x14:dataValidation type="list" allowBlank="1" showInputMessage="1" showErrorMessage="1" xr:uid="{00000000-0002-0000-0C00-000001000000}">
          <x14:formula1>
            <xm:f>DropDownList!$H$2:$H$3</xm:f>
          </x14:formula1>
          <xm:sqref>J78:J1048576</xm:sqref>
        </x14:dataValidation>
        <x14:dataValidation type="list" allowBlank="1" showInputMessage="1" showErrorMessage="1" xr:uid="{00000000-0002-0000-0C00-000000000000}">
          <x14:formula1>
            <xm:f>DropDownList!$G$2:$G$11</xm:f>
          </x14:formula1>
          <xm:sqref>I76:I1048576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topLeftCell="A25" zoomScale="90" zoomScaleNormal="90" workbookViewId="0">
      <selection activeCell="D59" sqref="D59"/>
    </sheetView>
  </sheetViews>
  <sheetFormatPr defaultColWidth="9.08984375" defaultRowHeight="14.5"/>
  <cols>
    <col min="1" max="1" width="9.08984375" style="12"/>
    <col min="2" max="2" width="10.08984375" style="12" customWidth="1"/>
    <col min="3" max="3" width="11.36328125" style="12" customWidth="1"/>
    <col min="4" max="4" width="13.36328125" style="12" customWidth="1"/>
    <col min="5" max="5" width="12.81640625" style="12" customWidth="1"/>
    <col min="6" max="6" width="12" style="12" customWidth="1"/>
    <col min="7" max="7" width="9.08984375" style="12"/>
    <col min="8" max="8" width="24.54296875" style="12" customWidth="1"/>
    <col min="9" max="9" width="11.08984375" style="12" customWidth="1"/>
    <col min="10" max="10" width="9.08984375" style="12"/>
    <col min="11" max="11" width="11.54296875" style="12" customWidth="1"/>
    <col min="12" max="12" width="9.08984375" style="12"/>
    <col min="13" max="13" width="26" style="12" customWidth="1"/>
    <col min="14" max="14" width="9.90625" style="12" customWidth="1"/>
    <col min="15" max="15" width="9.08984375" style="12"/>
    <col min="16" max="16" width="9.81640625" style="12" customWidth="1"/>
    <col min="17" max="16384" width="9.08984375" style="12"/>
  </cols>
  <sheetData>
    <row r="12" spans="1:17" ht="24" customHeight="1" thickBot="1"/>
    <row r="13" spans="1:17" s="9" customFormat="1" ht="23.5" customHeight="1" thickBot="1">
      <c r="A13" s="578"/>
      <c r="B13" s="578" t="s">
        <v>169</v>
      </c>
      <c r="D13" s="123" t="s">
        <v>173</v>
      </c>
      <c r="E13" s="725"/>
      <c r="F13" s="174"/>
      <c r="G13" s="175"/>
      <c r="H13" s="176"/>
      <c r="K13" s="176"/>
      <c r="L13" s="174"/>
      <c r="M13" s="174"/>
      <c r="N13" s="174"/>
      <c r="O13" s="174"/>
      <c r="P13" s="174"/>
      <c r="Q13" s="177"/>
    </row>
    <row r="14" spans="1:17" s="9" customFormat="1" ht="15.75" customHeight="1">
      <c r="B14" s="544"/>
      <c r="D14" s="17"/>
      <c r="E14" s="17"/>
      <c r="F14" s="174"/>
      <c r="G14" s="175"/>
      <c r="H14" s="176"/>
      <c r="K14" s="176"/>
      <c r="L14" s="174"/>
      <c r="M14" s="174"/>
      <c r="N14" s="174"/>
      <c r="O14" s="174"/>
      <c r="P14" s="174"/>
      <c r="Q14" s="177"/>
    </row>
    <row r="15" spans="1:17" ht="15.5">
      <c r="B15" s="578" t="s">
        <v>503</v>
      </c>
    </row>
    <row r="16" spans="1:17" ht="15.5">
      <c r="B16" s="578"/>
    </row>
    <row r="17" spans="2:21" s="656" customFormat="1" ht="20.5" customHeight="1">
      <c r="B17" s="654" t="s">
        <v>657</v>
      </c>
      <c r="C17" s="655"/>
      <c r="D17" s="655"/>
      <c r="E17" s="655"/>
      <c r="F17" s="655"/>
      <c r="G17" s="655"/>
      <c r="H17" s="655"/>
      <c r="I17" s="655"/>
      <c r="J17" s="655"/>
      <c r="K17" s="655"/>
      <c r="L17" s="655"/>
      <c r="M17" s="655"/>
      <c r="N17" s="655"/>
      <c r="O17" s="655"/>
      <c r="P17" s="655"/>
      <c r="Q17" s="655"/>
      <c r="R17" s="655"/>
      <c r="S17" s="655"/>
      <c r="T17" s="655"/>
      <c r="U17" s="655"/>
    </row>
    <row r="18" spans="2:21" ht="60" customHeight="1">
      <c r="B18" s="863" t="s">
        <v>710</v>
      </c>
      <c r="C18" s="863"/>
      <c r="D18" s="863"/>
      <c r="E18" s="863"/>
      <c r="F18" s="863"/>
      <c r="G18" s="863"/>
      <c r="H18" s="863"/>
      <c r="I18" s="863"/>
      <c r="J18" s="863"/>
      <c r="K18" s="863"/>
      <c r="L18" s="863"/>
      <c r="M18" s="863"/>
      <c r="N18" s="863"/>
      <c r="O18" s="863"/>
      <c r="P18" s="863"/>
      <c r="Q18" s="863"/>
      <c r="R18" s="863"/>
      <c r="S18" s="863"/>
      <c r="T18" s="863"/>
      <c r="U18" s="863"/>
    </row>
    <row r="21" spans="2:21" ht="21">
      <c r="B21" s="723" t="s">
        <v>694</v>
      </c>
    </row>
    <row r="23" spans="2:21" ht="21">
      <c r="B23" s="723" t="s">
        <v>695</v>
      </c>
      <c r="C23" s="724"/>
      <c r="E23" s="724"/>
      <c r="F23" s="724"/>
      <c r="H23" s="723" t="s">
        <v>696</v>
      </c>
    </row>
    <row r="24" spans="2:21" ht="18.75" customHeight="1">
      <c r="B24" s="862" t="s">
        <v>673</v>
      </c>
      <c r="C24" s="862"/>
      <c r="D24" s="862"/>
      <c r="E24" s="862"/>
      <c r="F24" s="862"/>
      <c r="H24" s="12" t="s">
        <v>681</v>
      </c>
      <c r="M24" s="12" t="s">
        <v>682</v>
      </c>
    </row>
    <row r="25" spans="2:21" ht="43.5">
      <c r="B25" s="720" t="s">
        <v>61</v>
      </c>
      <c r="C25" s="720" t="s">
        <v>674</v>
      </c>
      <c r="D25" s="720" t="s">
        <v>675</v>
      </c>
      <c r="E25" s="720" t="s">
        <v>677</v>
      </c>
      <c r="F25" s="720" t="s">
        <v>676</v>
      </c>
      <c r="H25" s="720" t="s">
        <v>678</v>
      </c>
      <c r="I25" s="720" t="s">
        <v>679</v>
      </c>
      <c r="J25" s="720" t="s">
        <v>680</v>
      </c>
      <c r="K25" s="720" t="s">
        <v>674</v>
      </c>
      <c r="M25" s="720" t="s">
        <v>678</v>
      </c>
      <c r="N25" s="720" t="s">
        <v>679</v>
      </c>
      <c r="O25" s="720" t="s">
        <v>680</v>
      </c>
      <c r="P25" s="720" t="s">
        <v>674</v>
      </c>
    </row>
    <row r="26" spans="2:21" ht="16.5">
      <c r="B26" s="727"/>
      <c r="C26" s="727" t="s">
        <v>684</v>
      </c>
      <c r="D26" s="727" t="s">
        <v>685</v>
      </c>
      <c r="E26" s="727" t="s">
        <v>686</v>
      </c>
      <c r="F26" s="727" t="s">
        <v>687</v>
      </c>
      <c r="H26" s="727"/>
      <c r="I26" s="727" t="s">
        <v>688</v>
      </c>
      <c r="J26" s="727" t="s">
        <v>689</v>
      </c>
      <c r="K26" s="727" t="s">
        <v>690</v>
      </c>
      <c r="M26" s="727"/>
      <c r="N26" s="727" t="s">
        <v>691</v>
      </c>
      <c r="O26" s="727" t="s">
        <v>692</v>
      </c>
      <c r="P26" s="727" t="s">
        <v>693</v>
      </c>
    </row>
    <row r="27" spans="2:21" ht="15.75" customHeight="1">
      <c r="B27" s="722" t="s">
        <v>698</v>
      </c>
      <c r="C27" s="730">
        <f>K49</f>
        <v>0</v>
      </c>
      <c r="D27" s="728"/>
      <c r="E27" s="721"/>
      <c r="F27" s="721"/>
      <c r="H27" s="721"/>
      <c r="I27" s="721"/>
      <c r="J27" s="721"/>
      <c r="K27" s="721">
        <f>I27*J27</f>
        <v>0</v>
      </c>
      <c r="M27" s="721"/>
      <c r="N27" s="721"/>
      <c r="O27" s="721"/>
      <c r="P27" s="721">
        <f>N27*O27</f>
        <v>0</v>
      </c>
    </row>
    <row r="28" spans="2:21" ht="15.75" customHeight="1">
      <c r="B28" s="722" t="s">
        <v>699</v>
      </c>
      <c r="C28" s="731">
        <f>P49</f>
        <v>0</v>
      </c>
      <c r="D28" s="732">
        <f>C28-C27</f>
        <v>0</v>
      </c>
      <c r="E28" s="721"/>
      <c r="F28" s="729">
        <f>D28*E28</f>
        <v>0</v>
      </c>
      <c r="H28" s="721"/>
      <c r="I28" s="721"/>
      <c r="J28" s="721"/>
      <c r="K28" s="721"/>
      <c r="M28" s="721"/>
      <c r="N28" s="721"/>
      <c r="O28" s="721"/>
      <c r="P28" s="721"/>
    </row>
    <row r="29" spans="2:21" ht="15.75" customHeight="1">
      <c r="B29" s="722" t="s">
        <v>700</v>
      </c>
      <c r="C29" s="721"/>
      <c r="D29" s="721"/>
      <c r="E29" s="721"/>
      <c r="F29" s="721"/>
      <c r="H29" s="721"/>
      <c r="I29" s="721"/>
      <c r="J29" s="721"/>
      <c r="K29" s="721"/>
      <c r="M29" s="721"/>
      <c r="N29" s="721"/>
      <c r="O29" s="721"/>
      <c r="P29" s="721"/>
    </row>
    <row r="30" spans="2:21" ht="15.75" customHeight="1">
      <c r="B30" s="722" t="s">
        <v>701</v>
      </c>
      <c r="C30" s="721"/>
      <c r="D30" s="721"/>
      <c r="E30" s="721"/>
      <c r="F30" s="721"/>
      <c r="H30" s="721"/>
      <c r="I30" s="721"/>
      <c r="J30" s="721"/>
      <c r="K30" s="721"/>
      <c r="M30" s="721"/>
      <c r="N30" s="721"/>
      <c r="O30" s="721"/>
      <c r="P30" s="721"/>
    </row>
    <row r="31" spans="2:21" ht="15.75" customHeight="1">
      <c r="B31" s="722" t="s">
        <v>702</v>
      </c>
      <c r="C31" s="721"/>
      <c r="D31" s="721"/>
      <c r="E31" s="721"/>
      <c r="F31" s="721"/>
      <c r="H31" s="721"/>
      <c r="I31" s="721"/>
      <c r="J31" s="721"/>
      <c r="K31" s="721"/>
      <c r="M31" s="721"/>
      <c r="N31" s="721"/>
      <c r="O31" s="721"/>
      <c r="P31" s="721"/>
    </row>
    <row r="32" spans="2:21" ht="15.75" customHeight="1">
      <c r="B32" s="722" t="s">
        <v>703</v>
      </c>
      <c r="C32" s="721"/>
      <c r="D32" s="721"/>
      <c r="E32" s="721"/>
      <c r="F32" s="721"/>
      <c r="H32" s="721"/>
      <c r="I32" s="721"/>
      <c r="J32" s="721"/>
      <c r="K32" s="721"/>
      <c r="M32" s="721"/>
      <c r="N32" s="721"/>
      <c r="O32" s="721"/>
      <c r="P32" s="721"/>
    </row>
    <row r="33" spans="2:16" ht="15.75" customHeight="1">
      <c r="B33" s="722" t="s">
        <v>704</v>
      </c>
      <c r="C33" s="721"/>
      <c r="D33" s="721"/>
      <c r="E33" s="721"/>
      <c r="F33" s="721"/>
      <c r="H33" s="721"/>
      <c r="I33" s="721"/>
      <c r="J33" s="721"/>
      <c r="K33" s="721"/>
      <c r="M33" s="721"/>
      <c r="N33" s="721"/>
      <c r="O33" s="721"/>
      <c r="P33" s="721"/>
    </row>
    <row r="34" spans="2:16" ht="15.75" customHeight="1">
      <c r="B34" s="722" t="s">
        <v>705</v>
      </c>
      <c r="C34" s="721"/>
      <c r="D34" s="721"/>
      <c r="E34" s="721"/>
      <c r="F34" s="721"/>
      <c r="H34" s="721"/>
      <c r="I34" s="721"/>
      <c r="J34" s="721"/>
      <c r="K34" s="721"/>
      <c r="M34" s="721"/>
      <c r="N34" s="721"/>
      <c r="O34" s="721"/>
      <c r="P34" s="721"/>
    </row>
    <row r="35" spans="2:16" ht="15.75" customHeight="1">
      <c r="B35" s="722" t="s">
        <v>706</v>
      </c>
      <c r="C35" s="721"/>
      <c r="D35" s="721"/>
      <c r="E35" s="721"/>
      <c r="F35" s="721"/>
      <c r="H35" s="721"/>
      <c r="I35" s="721"/>
      <c r="J35" s="721"/>
      <c r="K35" s="721"/>
      <c r="M35" s="721"/>
      <c r="N35" s="721"/>
      <c r="O35" s="721"/>
      <c r="P35" s="721"/>
    </row>
    <row r="36" spans="2:16" ht="15.75" customHeight="1">
      <c r="B36" s="722" t="s">
        <v>707</v>
      </c>
      <c r="C36" s="721"/>
      <c r="D36" s="721"/>
      <c r="E36" s="721"/>
      <c r="F36" s="721"/>
      <c r="H36" s="721"/>
      <c r="I36" s="721"/>
      <c r="J36" s="721"/>
      <c r="K36" s="721"/>
      <c r="M36" s="721"/>
      <c r="N36" s="721"/>
      <c r="O36" s="721"/>
      <c r="P36" s="721"/>
    </row>
    <row r="37" spans="2:16" ht="15.75" customHeight="1">
      <c r="B37" s="722" t="s">
        <v>708</v>
      </c>
      <c r="C37" s="721"/>
      <c r="D37" s="721"/>
      <c r="E37" s="721"/>
      <c r="F37" s="721"/>
      <c r="H37" s="721"/>
      <c r="I37" s="721"/>
      <c r="J37" s="721"/>
      <c r="K37" s="721"/>
      <c r="M37" s="721"/>
      <c r="N37" s="721"/>
      <c r="O37" s="721"/>
      <c r="P37" s="721"/>
    </row>
    <row r="38" spans="2:16" ht="15.75" customHeight="1">
      <c r="B38" s="722" t="s">
        <v>709</v>
      </c>
      <c r="C38" s="721"/>
      <c r="D38" s="721"/>
      <c r="E38" s="721"/>
      <c r="F38" s="721"/>
      <c r="H38" s="721"/>
      <c r="I38" s="721"/>
      <c r="J38" s="721"/>
      <c r="K38" s="721"/>
      <c r="M38" s="721"/>
      <c r="N38" s="721"/>
      <c r="O38" s="721"/>
      <c r="P38" s="721"/>
    </row>
    <row r="39" spans="2:16" ht="16.25" customHeight="1">
      <c r="B39" s="733" t="s">
        <v>25</v>
      </c>
      <c r="C39" s="734"/>
      <c r="D39" s="734"/>
      <c r="E39" s="734"/>
      <c r="F39" s="735">
        <f>SUM(F28:F38)</f>
        <v>0</v>
      </c>
      <c r="H39" s="721"/>
      <c r="I39" s="721"/>
      <c r="J39" s="721"/>
      <c r="K39" s="721"/>
      <c r="M39" s="721"/>
      <c r="N39" s="721"/>
      <c r="O39" s="721"/>
      <c r="P39" s="721"/>
    </row>
    <row r="40" spans="2:16">
      <c r="B40" s="722" t="s">
        <v>697</v>
      </c>
      <c r="C40" s="721"/>
      <c r="D40" s="721"/>
      <c r="E40" s="721"/>
      <c r="F40" s="721"/>
      <c r="H40" s="721"/>
      <c r="I40" s="721"/>
      <c r="J40" s="721"/>
      <c r="K40" s="721"/>
      <c r="M40" s="721"/>
      <c r="N40" s="721"/>
      <c r="O40" s="721"/>
      <c r="P40" s="721"/>
    </row>
    <row r="41" spans="2:16">
      <c r="B41" s="722" t="s">
        <v>697</v>
      </c>
      <c r="C41" s="721"/>
      <c r="D41" s="721"/>
      <c r="E41" s="721"/>
      <c r="F41" s="721"/>
      <c r="H41" s="721"/>
      <c r="I41" s="721"/>
      <c r="J41" s="721"/>
      <c r="K41" s="721"/>
      <c r="M41" s="721"/>
      <c r="N41" s="721"/>
      <c r="O41" s="721"/>
      <c r="P41" s="721"/>
    </row>
    <row r="42" spans="2:16">
      <c r="B42" s="722" t="s">
        <v>697</v>
      </c>
      <c r="C42" s="721"/>
      <c r="D42" s="721"/>
      <c r="E42" s="721"/>
      <c r="F42" s="721"/>
      <c r="H42" s="721"/>
      <c r="I42" s="721"/>
      <c r="J42" s="721"/>
      <c r="K42" s="721"/>
      <c r="M42" s="721"/>
      <c r="N42" s="721"/>
      <c r="O42" s="721"/>
      <c r="P42" s="721"/>
    </row>
    <row r="43" spans="2:16">
      <c r="B43" s="722" t="s">
        <v>697</v>
      </c>
      <c r="C43" s="721"/>
      <c r="D43" s="721"/>
      <c r="E43" s="721"/>
      <c r="F43" s="721"/>
      <c r="H43" s="721"/>
      <c r="I43" s="721"/>
      <c r="J43" s="721"/>
      <c r="K43" s="721"/>
      <c r="M43" s="721"/>
      <c r="N43" s="721"/>
      <c r="O43" s="721"/>
      <c r="P43" s="721"/>
    </row>
    <row r="44" spans="2:16">
      <c r="H44" s="721"/>
      <c r="I44" s="721"/>
      <c r="J44" s="721"/>
      <c r="K44" s="721"/>
      <c r="M44" s="721"/>
      <c r="N44" s="721"/>
      <c r="O44" s="721"/>
      <c r="P44" s="721"/>
    </row>
    <row r="45" spans="2:16">
      <c r="H45" s="721"/>
      <c r="I45" s="721"/>
      <c r="J45" s="721"/>
      <c r="K45" s="721"/>
      <c r="M45" s="721"/>
      <c r="N45" s="721"/>
      <c r="O45" s="721"/>
      <c r="P45" s="721"/>
    </row>
    <row r="46" spans="2:16">
      <c r="H46" s="721"/>
      <c r="I46" s="721"/>
      <c r="J46" s="721"/>
      <c r="K46" s="721"/>
      <c r="M46" s="721"/>
      <c r="N46" s="721"/>
      <c r="O46" s="721"/>
      <c r="P46" s="721"/>
    </row>
    <row r="47" spans="2:16">
      <c r="H47" s="721"/>
      <c r="I47" s="721"/>
      <c r="J47" s="721"/>
      <c r="K47" s="721"/>
      <c r="M47" s="721"/>
      <c r="N47" s="721"/>
      <c r="O47" s="721"/>
      <c r="P47" s="721"/>
    </row>
    <row r="48" spans="2:16">
      <c r="H48" s="721"/>
      <c r="I48" s="721"/>
      <c r="J48" s="721"/>
      <c r="K48" s="721"/>
      <c r="M48" s="721"/>
      <c r="N48" s="721"/>
      <c r="O48" s="721"/>
      <c r="P48" s="721"/>
    </row>
    <row r="49" spans="8:16">
      <c r="H49" s="733" t="s">
        <v>25</v>
      </c>
      <c r="I49" s="734"/>
      <c r="J49" s="734"/>
      <c r="K49" s="730">
        <f>SUM(K27:K48)</f>
        <v>0</v>
      </c>
      <c r="M49" s="733" t="s">
        <v>25</v>
      </c>
      <c r="N49" s="734"/>
      <c r="O49" s="734"/>
      <c r="P49" s="731">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53" activePane="bottomLeft" state="frozen"/>
      <selection pane="bottomLeft" activeCell="B21" sqref="B21"/>
    </sheetView>
  </sheetViews>
  <sheetFormatPr defaultColWidth="9.08984375" defaultRowHeight="14.5"/>
  <cols>
    <col min="1" max="1" width="9.08984375" style="12"/>
    <col min="2" max="2" width="36.90625" style="683" customWidth="1"/>
    <col min="3" max="3" width="9.08984375" style="10"/>
    <col min="4" max="16384" width="9.08984375" style="12"/>
  </cols>
  <sheetData>
    <row r="16" spans="2:21" ht="26.25" customHeight="1">
      <c r="B16" s="684" t="s">
        <v>559</v>
      </c>
      <c r="C16" s="793" t="s">
        <v>503</v>
      </c>
      <c r="D16" s="794"/>
      <c r="E16" s="794"/>
      <c r="F16" s="794"/>
      <c r="G16" s="794"/>
      <c r="H16" s="794"/>
      <c r="I16" s="794"/>
      <c r="J16" s="794"/>
      <c r="K16" s="794"/>
      <c r="L16" s="794"/>
      <c r="M16" s="794"/>
      <c r="N16" s="794"/>
      <c r="O16" s="794"/>
      <c r="P16" s="794"/>
      <c r="Q16" s="794"/>
      <c r="R16" s="794"/>
      <c r="S16" s="794"/>
      <c r="T16" s="794"/>
      <c r="U16" s="794"/>
    </row>
    <row r="17" spans="2:21" ht="55.5" customHeight="1">
      <c r="B17" s="685" t="s">
        <v>627</v>
      </c>
      <c r="C17" s="795" t="s">
        <v>733</v>
      </c>
      <c r="D17" s="795"/>
      <c r="E17" s="795"/>
      <c r="F17" s="795"/>
      <c r="G17" s="795"/>
      <c r="H17" s="795"/>
      <c r="I17" s="795"/>
      <c r="J17" s="795"/>
      <c r="K17" s="795"/>
      <c r="L17" s="795"/>
      <c r="M17" s="795"/>
      <c r="N17" s="795"/>
      <c r="O17" s="795"/>
      <c r="P17" s="795"/>
      <c r="Q17" s="795"/>
      <c r="R17" s="795"/>
      <c r="S17" s="795"/>
      <c r="T17" s="795"/>
      <c r="U17" s="796"/>
    </row>
    <row r="18" spans="2:21" ht="15.5">
      <c r="B18" s="686"/>
      <c r="C18" s="687"/>
      <c r="D18" s="688"/>
      <c r="E18" s="688"/>
      <c r="F18" s="688"/>
      <c r="G18" s="688"/>
      <c r="H18" s="688"/>
      <c r="I18" s="688"/>
      <c r="J18" s="688"/>
      <c r="K18" s="688"/>
      <c r="L18" s="688"/>
      <c r="M18" s="688"/>
      <c r="N18" s="688"/>
      <c r="O18" s="688"/>
      <c r="P18" s="688"/>
      <c r="Q18" s="688"/>
      <c r="R18" s="688"/>
      <c r="S18" s="688"/>
      <c r="T18" s="688"/>
      <c r="U18" s="689"/>
    </row>
    <row r="19" spans="2:21" ht="15.5">
      <c r="B19" s="686"/>
      <c r="C19" s="687" t="s">
        <v>631</v>
      </c>
      <c r="D19" s="688"/>
      <c r="E19" s="688"/>
      <c r="F19" s="688"/>
      <c r="G19" s="688"/>
      <c r="H19" s="688"/>
      <c r="I19" s="688"/>
      <c r="J19" s="688"/>
      <c r="K19" s="688"/>
      <c r="L19" s="688"/>
      <c r="M19" s="688"/>
      <c r="N19" s="688"/>
      <c r="O19" s="688"/>
      <c r="P19" s="688"/>
      <c r="Q19" s="688"/>
      <c r="R19" s="688"/>
      <c r="S19" s="688"/>
      <c r="T19" s="688"/>
      <c r="U19" s="689"/>
    </row>
    <row r="20" spans="2:21" ht="15.5">
      <c r="B20" s="686"/>
      <c r="C20" s="687"/>
      <c r="D20" s="688"/>
      <c r="E20" s="688"/>
      <c r="F20" s="688"/>
      <c r="G20" s="688"/>
      <c r="H20" s="688"/>
      <c r="I20" s="688"/>
      <c r="J20" s="688"/>
      <c r="K20" s="688"/>
      <c r="L20" s="688"/>
      <c r="M20" s="688"/>
      <c r="N20" s="688"/>
      <c r="O20" s="688"/>
      <c r="P20" s="688"/>
      <c r="Q20" s="688"/>
      <c r="R20" s="688"/>
      <c r="S20" s="688"/>
      <c r="T20" s="688"/>
      <c r="U20" s="689"/>
    </row>
    <row r="21" spans="2:21" ht="15.5">
      <c r="B21" s="686"/>
      <c r="C21" s="687" t="s">
        <v>628</v>
      </c>
      <c r="D21" s="688"/>
      <c r="E21" s="688"/>
      <c r="F21" s="688"/>
      <c r="G21" s="688"/>
      <c r="H21" s="688"/>
      <c r="I21" s="688"/>
      <c r="J21" s="688"/>
      <c r="K21" s="688"/>
      <c r="L21" s="688"/>
      <c r="M21" s="688"/>
      <c r="N21" s="688"/>
      <c r="O21" s="688"/>
      <c r="P21" s="688"/>
      <c r="Q21" s="688"/>
      <c r="R21" s="688"/>
      <c r="S21" s="688"/>
      <c r="T21" s="688"/>
      <c r="U21" s="689"/>
    </row>
    <row r="22" spans="2:21" ht="15.5">
      <c r="B22" s="686"/>
      <c r="C22" s="687"/>
      <c r="D22" s="688"/>
      <c r="E22" s="688"/>
      <c r="F22" s="688"/>
      <c r="G22" s="688"/>
      <c r="H22" s="688"/>
      <c r="I22" s="688"/>
      <c r="J22" s="688"/>
      <c r="K22" s="688"/>
      <c r="L22" s="688"/>
      <c r="M22" s="688"/>
      <c r="N22" s="688"/>
      <c r="O22" s="688"/>
      <c r="P22" s="688"/>
      <c r="Q22" s="688"/>
      <c r="R22" s="688"/>
      <c r="S22" s="688"/>
      <c r="T22" s="688"/>
      <c r="U22" s="689"/>
    </row>
    <row r="23" spans="2:21" ht="30" customHeight="1">
      <c r="B23" s="686"/>
      <c r="C23" s="792" t="s">
        <v>629</v>
      </c>
      <c r="D23" s="792"/>
      <c r="E23" s="792"/>
      <c r="F23" s="792"/>
      <c r="G23" s="792"/>
      <c r="H23" s="792"/>
      <c r="I23" s="792"/>
      <c r="J23" s="792"/>
      <c r="K23" s="792"/>
      <c r="L23" s="792"/>
      <c r="M23" s="792"/>
      <c r="N23" s="792"/>
      <c r="O23" s="792"/>
      <c r="P23" s="792"/>
      <c r="Q23" s="792"/>
      <c r="R23" s="792"/>
      <c r="S23" s="792"/>
      <c r="T23" s="688"/>
      <c r="U23" s="689"/>
    </row>
    <row r="24" spans="2:21" ht="15.5">
      <c r="B24" s="686"/>
      <c r="C24" s="687"/>
      <c r="D24" s="688"/>
      <c r="E24" s="688"/>
      <c r="F24" s="688"/>
      <c r="G24" s="688"/>
      <c r="H24" s="688"/>
      <c r="I24" s="688"/>
      <c r="J24" s="688"/>
      <c r="K24" s="688"/>
      <c r="L24" s="688"/>
      <c r="M24" s="688"/>
      <c r="N24" s="688"/>
      <c r="O24" s="688"/>
      <c r="P24" s="688"/>
      <c r="Q24" s="688"/>
      <c r="R24" s="688"/>
      <c r="S24" s="688"/>
      <c r="T24" s="688"/>
      <c r="U24" s="689"/>
    </row>
    <row r="25" spans="2:21" ht="15.5">
      <c r="B25" s="686"/>
      <c r="C25" s="687" t="s">
        <v>632</v>
      </c>
      <c r="D25" s="688"/>
      <c r="E25" s="688"/>
      <c r="F25" s="688"/>
      <c r="G25" s="688"/>
      <c r="H25" s="688"/>
      <c r="I25" s="688"/>
      <c r="J25" s="688"/>
      <c r="K25" s="688"/>
      <c r="L25" s="688"/>
      <c r="M25" s="688"/>
      <c r="N25" s="688"/>
      <c r="O25" s="688"/>
      <c r="P25" s="688"/>
      <c r="Q25" s="688"/>
      <c r="R25" s="688"/>
      <c r="S25" s="688"/>
      <c r="T25" s="688"/>
      <c r="U25" s="689"/>
    </row>
    <row r="26" spans="2:21" ht="15.5">
      <c r="B26" s="686"/>
      <c r="C26" s="687"/>
      <c r="D26" s="688"/>
      <c r="E26" s="688"/>
      <c r="F26" s="688"/>
      <c r="G26" s="688"/>
      <c r="H26" s="688"/>
      <c r="I26" s="688"/>
      <c r="J26" s="688"/>
      <c r="K26" s="688"/>
      <c r="L26" s="688"/>
      <c r="M26" s="688"/>
      <c r="N26" s="688"/>
      <c r="O26" s="688"/>
      <c r="P26" s="688"/>
      <c r="Q26" s="688"/>
      <c r="R26" s="688"/>
      <c r="S26" s="688"/>
      <c r="T26" s="688"/>
      <c r="U26" s="689"/>
    </row>
    <row r="27" spans="2:21" ht="31.5" customHeight="1">
      <c r="B27" s="686"/>
      <c r="C27" s="792" t="s">
        <v>630</v>
      </c>
      <c r="D27" s="792"/>
      <c r="E27" s="792"/>
      <c r="F27" s="792"/>
      <c r="G27" s="792"/>
      <c r="H27" s="792"/>
      <c r="I27" s="792"/>
      <c r="J27" s="792"/>
      <c r="K27" s="792"/>
      <c r="L27" s="792"/>
      <c r="M27" s="792"/>
      <c r="N27" s="792"/>
      <c r="O27" s="792"/>
      <c r="P27" s="792"/>
      <c r="Q27" s="792"/>
      <c r="R27" s="792"/>
      <c r="S27" s="792"/>
      <c r="T27" s="792"/>
      <c r="U27" s="797"/>
    </row>
    <row r="28" spans="2:21" ht="15.5">
      <c r="B28" s="686"/>
      <c r="C28" s="687"/>
      <c r="D28" s="688"/>
      <c r="E28" s="688"/>
      <c r="F28" s="688"/>
      <c r="G28" s="688"/>
      <c r="H28" s="688"/>
      <c r="I28" s="688"/>
      <c r="J28" s="688"/>
      <c r="K28" s="688"/>
      <c r="L28" s="688"/>
      <c r="M28" s="688"/>
      <c r="N28" s="688"/>
      <c r="O28" s="688"/>
      <c r="P28" s="688"/>
      <c r="Q28" s="688"/>
      <c r="R28" s="688"/>
      <c r="S28" s="688"/>
      <c r="T28" s="688"/>
      <c r="U28" s="689"/>
    </row>
    <row r="29" spans="2:21" ht="31.5" customHeight="1">
      <c r="B29" s="686"/>
      <c r="C29" s="792" t="s">
        <v>633</v>
      </c>
      <c r="D29" s="792"/>
      <c r="E29" s="792"/>
      <c r="F29" s="792"/>
      <c r="G29" s="792"/>
      <c r="H29" s="792"/>
      <c r="I29" s="792"/>
      <c r="J29" s="792"/>
      <c r="K29" s="792"/>
      <c r="L29" s="792"/>
      <c r="M29" s="792"/>
      <c r="N29" s="792"/>
      <c r="O29" s="792"/>
      <c r="P29" s="792"/>
      <c r="Q29" s="792"/>
      <c r="R29" s="792"/>
      <c r="S29" s="792"/>
      <c r="T29" s="792"/>
      <c r="U29" s="797"/>
    </row>
    <row r="30" spans="2:21" ht="15.5">
      <c r="B30" s="686"/>
      <c r="C30" s="687"/>
      <c r="D30" s="688"/>
      <c r="E30" s="688"/>
      <c r="F30" s="688"/>
      <c r="G30" s="688"/>
      <c r="H30" s="688"/>
      <c r="I30" s="688"/>
      <c r="J30" s="688"/>
      <c r="K30" s="688"/>
      <c r="L30" s="688"/>
      <c r="M30" s="688"/>
      <c r="N30" s="688"/>
      <c r="O30" s="688"/>
      <c r="P30" s="688"/>
      <c r="Q30" s="688"/>
      <c r="R30" s="688"/>
      <c r="S30" s="688"/>
      <c r="T30" s="688"/>
      <c r="U30" s="689"/>
    </row>
    <row r="31" spans="2:21" ht="15.5">
      <c r="B31" s="686"/>
      <c r="C31" s="687" t="s">
        <v>634</v>
      </c>
      <c r="D31" s="688"/>
      <c r="E31" s="688"/>
      <c r="F31" s="688"/>
      <c r="G31" s="688"/>
      <c r="H31" s="688"/>
      <c r="I31" s="688"/>
      <c r="J31" s="688"/>
      <c r="K31" s="688"/>
      <c r="L31" s="688"/>
      <c r="M31" s="688"/>
      <c r="N31" s="688"/>
      <c r="O31" s="688"/>
      <c r="P31" s="688"/>
      <c r="Q31" s="688"/>
      <c r="R31" s="688"/>
      <c r="S31" s="688"/>
      <c r="T31" s="688"/>
      <c r="U31" s="689"/>
    </row>
    <row r="32" spans="2:21" ht="15.5">
      <c r="B32" s="690"/>
      <c r="C32" s="691"/>
      <c r="D32" s="692"/>
      <c r="E32" s="692"/>
      <c r="F32" s="692"/>
      <c r="G32" s="692"/>
      <c r="H32" s="692"/>
      <c r="I32" s="692"/>
      <c r="J32" s="692"/>
      <c r="K32" s="692"/>
      <c r="L32" s="692"/>
      <c r="M32" s="692"/>
      <c r="N32" s="692"/>
      <c r="O32" s="692"/>
      <c r="P32" s="692"/>
      <c r="Q32" s="692"/>
      <c r="R32" s="692"/>
      <c r="S32" s="692"/>
      <c r="T32" s="692"/>
      <c r="U32" s="693"/>
    </row>
    <row r="33" spans="2:21" ht="39" customHeight="1">
      <c r="B33" s="694" t="s">
        <v>635</v>
      </c>
      <c r="C33" s="798" t="s">
        <v>636</v>
      </c>
      <c r="D33" s="798"/>
      <c r="E33" s="798"/>
      <c r="F33" s="798"/>
      <c r="G33" s="798"/>
      <c r="H33" s="798"/>
      <c r="I33" s="798"/>
      <c r="J33" s="798"/>
      <c r="K33" s="798"/>
      <c r="L33" s="798"/>
      <c r="M33" s="798"/>
      <c r="N33" s="798"/>
      <c r="O33" s="798"/>
      <c r="P33" s="798"/>
      <c r="Q33" s="798"/>
      <c r="R33" s="798"/>
      <c r="S33" s="798"/>
      <c r="T33" s="798"/>
      <c r="U33" s="799"/>
    </row>
    <row r="34" spans="2:21">
      <c r="B34" s="695"/>
      <c r="C34" s="696"/>
      <c r="D34" s="696"/>
      <c r="E34" s="696"/>
      <c r="F34" s="696"/>
      <c r="G34" s="696"/>
      <c r="H34" s="696"/>
      <c r="I34" s="696"/>
      <c r="J34" s="696"/>
      <c r="K34" s="696"/>
      <c r="L34" s="696"/>
      <c r="M34" s="696"/>
      <c r="N34" s="696"/>
      <c r="O34" s="696"/>
      <c r="P34" s="696"/>
      <c r="Q34" s="696"/>
      <c r="R34" s="696"/>
      <c r="S34" s="696"/>
      <c r="T34" s="696"/>
      <c r="U34" s="697"/>
    </row>
    <row r="35" spans="2:21" ht="15.5">
      <c r="B35" s="698" t="s">
        <v>637</v>
      </c>
      <c r="C35" s="699" t="s">
        <v>638</v>
      </c>
      <c r="D35" s="688"/>
      <c r="E35" s="688"/>
      <c r="F35" s="688"/>
      <c r="G35" s="688"/>
      <c r="H35" s="688"/>
      <c r="I35" s="688"/>
      <c r="J35" s="688"/>
      <c r="K35" s="688"/>
      <c r="L35" s="688"/>
      <c r="M35" s="688"/>
      <c r="N35" s="688"/>
      <c r="O35" s="688"/>
      <c r="P35" s="688"/>
      <c r="Q35" s="688"/>
      <c r="R35" s="688"/>
      <c r="S35" s="688"/>
      <c r="T35" s="688"/>
      <c r="U35" s="689"/>
    </row>
    <row r="36" spans="2:21">
      <c r="B36" s="700"/>
      <c r="C36" s="692"/>
      <c r="D36" s="692"/>
      <c r="E36" s="692"/>
      <c r="F36" s="692"/>
      <c r="G36" s="692"/>
      <c r="H36" s="692"/>
      <c r="I36" s="692"/>
      <c r="J36" s="692"/>
      <c r="K36" s="692"/>
      <c r="L36" s="692"/>
      <c r="M36" s="692"/>
      <c r="N36" s="692"/>
      <c r="O36" s="692"/>
      <c r="P36" s="692"/>
      <c r="Q36" s="692"/>
      <c r="R36" s="692"/>
      <c r="S36" s="692"/>
      <c r="T36" s="692"/>
      <c r="U36" s="693"/>
    </row>
    <row r="37" spans="2:21" ht="34.5" customHeight="1">
      <c r="B37" s="685" t="s">
        <v>639</v>
      </c>
      <c r="C37" s="800" t="s">
        <v>640</v>
      </c>
      <c r="D37" s="800"/>
      <c r="E37" s="800"/>
      <c r="F37" s="800"/>
      <c r="G37" s="800"/>
      <c r="H37" s="800"/>
      <c r="I37" s="800"/>
      <c r="J37" s="800"/>
      <c r="K37" s="800"/>
      <c r="L37" s="800"/>
      <c r="M37" s="800"/>
      <c r="N37" s="800"/>
      <c r="O37" s="800"/>
      <c r="P37" s="800"/>
      <c r="Q37" s="800"/>
      <c r="R37" s="800"/>
      <c r="S37" s="800"/>
      <c r="T37" s="800"/>
      <c r="U37" s="801"/>
    </row>
    <row r="38" spans="2:21">
      <c r="B38" s="700"/>
      <c r="C38" s="692"/>
      <c r="D38" s="692"/>
      <c r="E38" s="692"/>
      <c r="F38" s="692"/>
      <c r="G38" s="692"/>
      <c r="H38" s="692"/>
      <c r="I38" s="692"/>
      <c r="J38" s="692"/>
      <c r="K38" s="692"/>
      <c r="L38" s="692"/>
      <c r="M38" s="692"/>
      <c r="N38" s="692"/>
      <c r="O38" s="692"/>
      <c r="P38" s="692"/>
      <c r="Q38" s="692"/>
      <c r="R38" s="692"/>
      <c r="S38" s="692"/>
      <c r="T38" s="692"/>
      <c r="U38" s="693"/>
    </row>
    <row r="39" spans="2:21" ht="15.5">
      <c r="B39" s="685" t="s">
        <v>641</v>
      </c>
      <c r="C39" s="701" t="s">
        <v>642</v>
      </c>
      <c r="D39" s="696"/>
      <c r="E39" s="696"/>
      <c r="F39" s="696"/>
      <c r="G39" s="696"/>
      <c r="H39" s="696"/>
      <c r="I39" s="696"/>
      <c r="J39" s="696"/>
      <c r="K39" s="696"/>
      <c r="L39" s="696"/>
      <c r="M39" s="696"/>
      <c r="N39" s="696"/>
      <c r="O39" s="696"/>
      <c r="P39" s="696"/>
      <c r="Q39" s="696"/>
      <c r="R39" s="696"/>
      <c r="S39" s="696"/>
      <c r="T39" s="696"/>
      <c r="U39" s="697"/>
    </row>
    <row r="40" spans="2:21">
      <c r="B40" s="700"/>
      <c r="C40" s="692"/>
      <c r="D40" s="692"/>
      <c r="E40" s="692"/>
      <c r="F40" s="692"/>
      <c r="G40" s="692"/>
      <c r="H40" s="692"/>
      <c r="I40" s="692"/>
      <c r="J40" s="692"/>
      <c r="K40" s="692"/>
      <c r="L40" s="692"/>
      <c r="M40" s="692"/>
      <c r="N40" s="692"/>
      <c r="O40" s="692"/>
      <c r="P40" s="692"/>
      <c r="Q40" s="692"/>
      <c r="R40" s="692"/>
      <c r="S40" s="692"/>
      <c r="T40" s="692"/>
      <c r="U40" s="693"/>
    </row>
    <row r="41" spans="2:21" ht="38.25" customHeight="1">
      <c r="B41" s="694" t="s">
        <v>643</v>
      </c>
      <c r="C41" s="802" t="s">
        <v>644</v>
      </c>
      <c r="D41" s="802"/>
      <c r="E41" s="802"/>
      <c r="F41" s="802"/>
      <c r="G41" s="802"/>
      <c r="H41" s="802"/>
      <c r="I41" s="802"/>
      <c r="J41" s="802"/>
      <c r="K41" s="802"/>
      <c r="L41" s="802"/>
      <c r="M41" s="802"/>
      <c r="N41" s="802"/>
      <c r="O41" s="802"/>
      <c r="P41" s="802"/>
      <c r="Q41" s="802"/>
      <c r="R41" s="802"/>
      <c r="S41" s="802"/>
      <c r="T41" s="802"/>
      <c r="U41" s="803"/>
    </row>
    <row r="42" spans="2:21">
      <c r="B42" s="702"/>
      <c r="C42" s="696"/>
      <c r="D42" s="696"/>
      <c r="E42" s="696"/>
      <c r="F42" s="696"/>
      <c r="G42" s="696"/>
      <c r="H42" s="696"/>
      <c r="I42" s="696"/>
      <c r="J42" s="696"/>
      <c r="K42" s="696"/>
      <c r="L42" s="696"/>
      <c r="M42" s="696"/>
      <c r="N42" s="696"/>
      <c r="O42" s="696"/>
      <c r="P42" s="696"/>
      <c r="Q42" s="696"/>
      <c r="R42" s="696"/>
      <c r="S42" s="696"/>
      <c r="T42" s="696"/>
      <c r="U42" s="697"/>
    </row>
    <row r="43" spans="2:21" ht="15.5">
      <c r="B43" s="698" t="s">
        <v>645</v>
      </c>
      <c r="C43" s="699" t="s">
        <v>646</v>
      </c>
      <c r="D43" s="688"/>
      <c r="E43" s="688"/>
      <c r="F43" s="688"/>
      <c r="G43" s="688"/>
      <c r="H43" s="688"/>
      <c r="I43" s="688"/>
      <c r="J43" s="688"/>
      <c r="K43" s="688"/>
      <c r="L43" s="688"/>
      <c r="M43" s="688"/>
      <c r="N43" s="688"/>
      <c r="O43" s="688"/>
      <c r="P43" s="688"/>
      <c r="Q43" s="688"/>
      <c r="R43" s="688"/>
      <c r="S43" s="688"/>
      <c r="T43" s="688"/>
      <c r="U43" s="689"/>
    </row>
    <row r="44" spans="2:21">
      <c r="B44" s="703"/>
      <c r="C44" s="688"/>
      <c r="D44" s="688"/>
      <c r="E44" s="688"/>
      <c r="F44" s="688"/>
      <c r="G44" s="688"/>
      <c r="H44" s="688"/>
      <c r="I44" s="688"/>
      <c r="J44" s="688"/>
      <c r="K44" s="688"/>
      <c r="L44" s="688"/>
      <c r="M44" s="688"/>
      <c r="N44" s="688"/>
      <c r="O44" s="688"/>
      <c r="P44" s="688"/>
      <c r="Q44" s="688"/>
      <c r="R44" s="688"/>
      <c r="S44" s="688"/>
      <c r="T44" s="688"/>
      <c r="U44" s="689"/>
    </row>
    <row r="45" spans="2:21" ht="36" customHeight="1">
      <c r="B45" s="703"/>
      <c r="C45" s="790" t="s">
        <v>662</v>
      </c>
      <c r="D45" s="790"/>
      <c r="E45" s="790"/>
      <c r="F45" s="790"/>
      <c r="G45" s="790"/>
      <c r="H45" s="790"/>
      <c r="I45" s="790"/>
      <c r="J45" s="790"/>
      <c r="K45" s="790"/>
      <c r="L45" s="790"/>
      <c r="M45" s="790"/>
      <c r="N45" s="790"/>
      <c r="O45" s="790"/>
      <c r="P45" s="790"/>
      <c r="Q45" s="790"/>
      <c r="R45" s="790"/>
      <c r="S45" s="790"/>
      <c r="T45" s="790"/>
      <c r="U45" s="791"/>
    </row>
    <row r="46" spans="2:21">
      <c r="B46" s="703"/>
      <c r="C46" s="704"/>
      <c r="D46" s="688"/>
      <c r="E46" s="688"/>
      <c r="F46" s="688"/>
      <c r="G46" s="688"/>
      <c r="H46" s="688"/>
      <c r="I46" s="688"/>
      <c r="J46" s="688"/>
      <c r="K46" s="688"/>
      <c r="L46" s="688"/>
      <c r="M46" s="688"/>
      <c r="N46" s="688"/>
      <c r="O46" s="688"/>
      <c r="P46" s="688"/>
      <c r="Q46" s="688"/>
      <c r="R46" s="688"/>
      <c r="S46" s="688"/>
      <c r="T46" s="688"/>
      <c r="U46" s="689"/>
    </row>
    <row r="47" spans="2:21" ht="35.25" customHeight="1">
      <c r="B47" s="703"/>
      <c r="C47" s="790" t="s">
        <v>647</v>
      </c>
      <c r="D47" s="790"/>
      <c r="E47" s="790"/>
      <c r="F47" s="790"/>
      <c r="G47" s="790"/>
      <c r="H47" s="790"/>
      <c r="I47" s="790"/>
      <c r="J47" s="790"/>
      <c r="K47" s="790"/>
      <c r="L47" s="790"/>
      <c r="M47" s="790"/>
      <c r="N47" s="790"/>
      <c r="O47" s="790"/>
      <c r="P47" s="790"/>
      <c r="Q47" s="790"/>
      <c r="R47" s="790"/>
      <c r="S47" s="790"/>
      <c r="T47" s="790"/>
      <c r="U47" s="791"/>
    </row>
    <row r="48" spans="2:21">
      <c r="B48" s="703"/>
      <c r="C48" s="704"/>
      <c r="D48" s="688"/>
      <c r="E48" s="688"/>
      <c r="F48" s="688"/>
      <c r="G48" s="688"/>
      <c r="H48" s="688"/>
      <c r="I48" s="688"/>
      <c r="J48" s="688"/>
      <c r="K48" s="688"/>
      <c r="L48" s="688"/>
      <c r="M48" s="688"/>
      <c r="N48" s="688"/>
      <c r="O48" s="688"/>
      <c r="P48" s="688"/>
      <c r="Q48" s="688"/>
      <c r="R48" s="688"/>
      <c r="S48" s="688"/>
      <c r="T48" s="688"/>
      <c r="U48" s="689"/>
    </row>
    <row r="49" spans="2:21" ht="40.5" customHeight="1">
      <c r="B49" s="703"/>
      <c r="C49" s="790" t="s">
        <v>648</v>
      </c>
      <c r="D49" s="790"/>
      <c r="E49" s="790"/>
      <c r="F49" s="790"/>
      <c r="G49" s="790"/>
      <c r="H49" s="790"/>
      <c r="I49" s="790"/>
      <c r="J49" s="790"/>
      <c r="K49" s="790"/>
      <c r="L49" s="790"/>
      <c r="M49" s="790"/>
      <c r="N49" s="790"/>
      <c r="O49" s="790"/>
      <c r="P49" s="790"/>
      <c r="Q49" s="790"/>
      <c r="R49" s="790"/>
      <c r="S49" s="790"/>
      <c r="T49" s="790"/>
      <c r="U49" s="791"/>
    </row>
    <row r="50" spans="2:21">
      <c r="B50" s="703"/>
      <c r="C50" s="704"/>
      <c r="D50" s="688"/>
      <c r="E50" s="688"/>
      <c r="F50" s="688"/>
      <c r="G50" s="688"/>
      <c r="H50" s="688"/>
      <c r="I50" s="688"/>
      <c r="J50" s="688"/>
      <c r="K50" s="688"/>
      <c r="L50" s="688"/>
      <c r="M50" s="688"/>
      <c r="N50" s="688"/>
      <c r="O50" s="688"/>
      <c r="P50" s="688"/>
      <c r="Q50" s="688"/>
      <c r="R50" s="688"/>
      <c r="S50" s="688"/>
      <c r="T50" s="688"/>
      <c r="U50" s="689"/>
    </row>
    <row r="51" spans="2:21" ht="30" customHeight="1">
      <c r="B51" s="703"/>
      <c r="C51" s="790" t="s">
        <v>649</v>
      </c>
      <c r="D51" s="790"/>
      <c r="E51" s="790"/>
      <c r="F51" s="790"/>
      <c r="G51" s="790"/>
      <c r="H51" s="790"/>
      <c r="I51" s="790"/>
      <c r="J51" s="790"/>
      <c r="K51" s="790"/>
      <c r="L51" s="790"/>
      <c r="M51" s="790"/>
      <c r="N51" s="790"/>
      <c r="O51" s="790"/>
      <c r="P51" s="790"/>
      <c r="Q51" s="790"/>
      <c r="R51" s="790"/>
      <c r="S51" s="790"/>
      <c r="T51" s="790"/>
      <c r="U51" s="791"/>
    </row>
    <row r="52" spans="2:21" ht="15.5">
      <c r="B52" s="703"/>
      <c r="C52" s="687"/>
      <c r="D52" s="688"/>
      <c r="E52" s="688"/>
      <c r="F52" s="688"/>
      <c r="G52" s="688"/>
      <c r="H52" s="688"/>
      <c r="I52" s="688"/>
      <c r="J52" s="688"/>
      <c r="K52" s="688"/>
      <c r="L52" s="688"/>
      <c r="M52" s="688"/>
      <c r="N52" s="688"/>
      <c r="O52" s="688"/>
      <c r="P52" s="688"/>
      <c r="Q52" s="688"/>
      <c r="R52" s="688"/>
      <c r="S52" s="688"/>
      <c r="T52" s="688"/>
      <c r="U52" s="689"/>
    </row>
    <row r="53" spans="2:21" ht="31.5" customHeight="1">
      <c r="B53" s="703"/>
      <c r="C53" s="792" t="s">
        <v>661</v>
      </c>
      <c r="D53" s="792"/>
      <c r="E53" s="792"/>
      <c r="F53" s="792"/>
      <c r="G53" s="792"/>
      <c r="H53" s="792"/>
      <c r="I53" s="792"/>
      <c r="J53" s="792"/>
      <c r="K53" s="792"/>
      <c r="L53" s="792"/>
      <c r="M53" s="792"/>
      <c r="N53" s="792"/>
      <c r="O53" s="792"/>
      <c r="P53" s="792"/>
      <c r="Q53" s="792"/>
      <c r="R53" s="792"/>
      <c r="S53" s="792"/>
      <c r="T53" s="792"/>
      <c r="U53" s="797"/>
    </row>
    <row r="54" spans="2:21">
      <c r="B54" s="700"/>
      <c r="C54" s="692"/>
      <c r="D54" s="692"/>
      <c r="E54" s="692"/>
      <c r="F54" s="692"/>
      <c r="G54" s="692"/>
      <c r="H54" s="692"/>
      <c r="I54" s="692"/>
      <c r="J54" s="692"/>
      <c r="K54" s="692"/>
      <c r="L54" s="692"/>
      <c r="M54" s="692"/>
      <c r="N54" s="692"/>
      <c r="O54" s="692"/>
      <c r="P54" s="692"/>
      <c r="Q54" s="692"/>
      <c r="R54" s="692"/>
      <c r="S54" s="692"/>
      <c r="T54" s="692"/>
      <c r="U54" s="693"/>
    </row>
    <row r="55" spans="2:21" ht="48" customHeight="1">
      <c r="B55" s="685" t="s">
        <v>650</v>
      </c>
      <c r="C55" s="800" t="s">
        <v>651</v>
      </c>
      <c r="D55" s="800"/>
      <c r="E55" s="800"/>
      <c r="F55" s="800"/>
      <c r="G55" s="800"/>
      <c r="H55" s="800"/>
      <c r="I55" s="800"/>
      <c r="J55" s="800"/>
      <c r="K55" s="800"/>
      <c r="L55" s="800"/>
      <c r="M55" s="800"/>
      <c r="N55" s="800"/>
      <c r="O55" s="800"/>
      <c r="P55" s="800"/>
      <c r="Q55" s="800"/>
      <c r="R55" s="800"/>
      <c r="S55" s="800"/>
      <c r="T55" s="800"/>
      <c r="U55" s="801"/>
    </row>
    <row r="56" spans="2:21">
      <c r="B56" s="700"/>
      <c r="C56" s="692"/>
      <c r="D56" s="692"/>
      <c r="E56" s="692"/>
      <c r="F56" s="692"/>
      <c r="G56" s="692"/>
      <c r="H56" s="692"/>
      <c r="I56" s="692"/>
      <c r="J56" s="692"/>
      <c r="K56" s="692"/>
      <c r="L56" s="692"/>
      <c r="M56" s="692"/>
      <c r="N56" s="692"/>
      <c r="O56" s="692"/>
      <c r="P56" s="692"/>
      <c r="Q56" s="692"/>
      <c r="R56" s="692"/>
      <c r="S56" s="692"/>
      <c r="T56" s="692"/>
      <c r="U56" s="693"/>
    </row>
    <row r="57" spans="2:21" ht="34.5" customHeight="1">
      <c r="B57" s="685" t="s">
        <v>652</v>
      </c>
      <c r="C57" s="800" t="s">
        <v>653</v>
      </c>
      <c r="D57" s="800"/>
      <c r="E57" s="800"/>
      <c r="F57" s="800"/>
      <c r="G57" s="800"/>
      <c r="H57" s="800"/>
      <c r="I57" s="800"/>
      <c r="J57" s="800"/>
      <c r="K57" s="800"/>
      <c r="L57" s="800"/>
      <c r="M57" s="800"/>
      <c r="N57" s="800"/>
      <c r="O57" s="800"/>
      <c r="P57" s="800"/>
      <c r="Q57" s="800"/>
      <c r="R57" s="800"/>
      <c r="S57" s="800"/>
      <c r="T57" s="800"/>
      <c r="U57" s="801"/>
    </row>
    <row r="58" spans="2:21">
      <c r="B58" s="705"/>
      <c r="C58" s="692"/>
      <c r="D58" s="692"/>
      <c r="E58" s="692"/>
      <c r="F58" s="692"/>
      <c r="G58" s="692"/>
      <c r="H58" s="692"/>
      <c r="I58" s="692"/>
      <c r="J58" s="692"/>
      <c r="K58" s="692"/>
      <c r="L58" s="692"/>
      <c r="M58" s="692"/>
      <c r="N58" s="692"/>
      <c r="O58" s="692"/>
      <c r="P58" s="692"/>
      <c r="Q58" s="692"/>
      <c r="R58" s="692"/>
      <c r="S58" s="692"/>
      <c r="T58" s="692"/>
      <c r="U58" s="693"/>
    </row>
    <row r="59" spans="2:21" ht="30.75" customHeight="1">
      <c r="B59" s="694" t="s">
        <v>654</v>
      </c>
      <c r="C59" s="706" t="s">
        <v>655</v>
      </c>
      <c r="D59" s="707"/>
      <c r="E59" s="707"/>
      <c r="F59" s="707"/>
      <c r="G59" s="707"/>
      <c r="H59" s="707"/>
      <c r="I59" s="707"/>
      <c r="J59" s="707"/>
      <c r="K59" s="707"/>
      <c r="L59" s="707"/>
      <c r="M59" s="707"/>
      <c r="N59" s="707"/>
      <c r="O59" s="707"/>
      <c r="P59" s="707"/>
      <c r="Q59" s="707"/>
      <c r="R59" s="707"/>
      <c r="S59" s="707"/>
      <c r="T59" s="707"/>
      <c r="U59" s="708"/>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zoomScale="85" zoomScaleNormal="85" workbookViewId="0">
      <selection activeCell="C12" sqref="C12"/>
    </sheetView>
  </sheetViews>
  <sheetFormatPr defaultColWidth="9.08984375" defaultRowHeight="15.5"/>
  <cols>
    <col min="1" max="1" width="3.08984375" style="12" customWidth="1"/>
    <col min="2" max="2" width="61.6328125" style="10" customWidth="1"/>
    <col min="3" max="3" width="58.6328125" style="12" customWidth="1"/>
    <col min="4" max="4" width="62.54296875" style="12" customWidth="1"/>
    <col min="5" max="5" width="42" style="12" customWidth="1"/>
    <col min="6" max="6" width="44.1796875" style="12" customWidth="1"/>
    <col min="7" max="7" width="9.08984375" style="16"/>
    <col min="8" max="10" width="9.08984375" style="12"/>
    <col min="11" max="11" width="26.08984375" style="12" customWidth="1"/>
    <col min="12" max="12" width="59.90625" style="17" customWidth="1"/>
    <col min="13" max="13" width="14.6328125" style="25" customWidth="1"/>
    <col min="14" max="14" width="29.6328125" style="17" customWidth="1"/>
    <col min="15" max="16384" width="9.08984375" style="12"/>
  </cols>
  <sheetData>
    <row r="1" spans="2:20" ht="146.25" customHeight="1"/>
    <row r="3" spans="2:20" ht="25.5" customHeight="1">
      <c r="B3" s="805" t="s">
        <v>728</v>
      </c>
      <c r="C3" s="806"/>
      <c r="D3" s="806"/>
      <c r="E3" s="806"/>
      <c r="F3" s="807"/>
      <c r="G3" s="119"/>
    </row>
    <row r="4" spans="2:20" ht="16.5" customHeight="1">
      <c r="B4" s="808"/>
      <c r="C4" s="809"/>
      <c r="D4" s="809"/>
      <c r="E4" s="809"/>
      <c r="F4" s="810"/>
      <c r="G4" s="119"/>
    </row>
    <row r="5" spans="2:20" ht="71.25" customHeight="1">
      <c r="B5" s="808"/>
      <c r="C5" s="809"/>
      <c r="D5" s="809"/>
      <c r="E5" s="809"/>
      <c r="F5" s="810"/>
      <c r="G5" s="119"/>
    </row>
    <row r="6" spans="2:20" ht="21.75" customHeight="1">
      <c r="B6" s="811"/>
      <c r="C6" s="812"/>
      <c r="D6" s="812"/>
      <c r="E6" s="812"/>
      <c r="F6" s="813"/>
      <c r="G6" s="119"/>
    </row>
    <row r="8" spans="2:20" ht="20">
      <c r="B8" s="804" t="s">
        <v>479</v>
      </c>
      <c r="C8" s="804"/>
      <c r="D8" s="804"/>
      <c r="E8" s="804"/>
      <c r="F8" s="804"/>
      <c r="G8" s="804"/>
    </row>
    <row r="9" spans="2:20" ht="24.75" customHeight="1" thickBot="1">
      <c r="B9" s="111"/>
      <c r="C9" s="111"/>
      <c r="D9" s="111"/>
      <c r="E9" s="111"/>
      <c r="F9" s="111"/>
      <c r="G9" s="116"/>
    </row>
    <row r="10" spans="2:20" ht="27.75" customHeight="1" thickBot="1">
      <c r="B10" s="114" t="s">
        <v>169</v>
      </c>
      <c r="C10" s="101" t="s">
        <v>404</v>
      </c>
      <c r="D10" s="111"/>
      <c r="E10" s="111"/>
      <c r="F10" s="111"/>
      <c r="G10" s="116"/>
    </row>
    <row r="11" spans="2:20">
      <c r="B11" s="111"/>
      <c r="C11" s="111"/>
      <c r="D11" s="111"/>
      <c r="E11" s="111"/>
      <c r="F11" s="111"/>
      <c r="G11" s="116"/>
    </row>
    <row r="12" spans="2:20" s="9" customFormat="1" ht="31.5" customHeight="1" thickBot="1">
      <c r="B12" s="83" t="s">
        <v>581</v>
      </c>
      <c r="G12" s="28"/>
      <c r="L12" s="33"/>
      <c r="M12" s="33"/>
      <c r="N12" s="33"/>
      <c r="O12" s="33"/>
      <c r="P12" s="33"/>
      <c r="Q12" s="68"/>
      <c r="S12" s="8"/>
      <c r="T12" s="8"/>
    </row>
    <row r="13" spans="2:20" s="9" customFormat="1" ht="26.25" customHeight="1" thickBot="1">
      <c r="B13" s="101" t="s">
        <v>416</v>
      </c>
      <c r="C13" s="121" t="s">
        <v>620</v>
      </c>
      <c r="G13" s="106"/>
      <c r="L13" s="33"/>
      <c r="M13" s="33"/>
      <c r="N13" s="33"/>
      <c r="O13" s="33"/>
      <c r="P13" s="33"/>
      <c r="Q13" s="68"/>
      <c r="S13" s="8"/>
      <c r="T13" s="8"/>
    </row>
    <row r="14" spans="2:20" s="9" customFormat="1" ht="26.25" customHeight="1" thickBot="1">
      <c r="B14" s="101" t="s">
        <v>416</v>
      </c>
      <c r="C14" s="169" t="s">
        <v>615</v>
      </c>
      <c r="G14" s="120"/>
      <c r="L14" s="33"/>
      <c r="M14" s="33"/>
      <c r="N14" s="33"/>
      <c r="O14" s="33"/>
      <c r="P14" s="33"/>
      <c r="Q14" s="68"/>
      <c r="S14" s="8"/>
      <c r="T14" s="8"/>
    </row>
    <row r="15" spans="2:20" s="9" customFormat="1" ht="26.25" customHeight="1" thickBot="1">
      <c r="B15" s="101" t="s">
        <v>414</v>
      </c>
      <c r="C15" s="169" t="s">
        <v>616</v>
      </c>
      <c r="G15" s="120"/>
      <c r="L15" s="33"/>
      <c r="M15" s="33"/>
      <c r="N15" s="33"/>
      <c r="O15" s="33"/>
      <c r="P15" s="33"/>
      <c r="Q15" s="68"/>
      <c r="S15" s="8"/>
      <c r="T15" s="8"/>
    </row>
    <row r="16" spans="2:20" s="9" customFormat="1" ht="26.25" customHeight="1" thickBot="1">
      <c r="B16" s="101" t="s">
        <v>414</v>
      </c>
      <c r="C16" s="169" t="s">
        <v>617</v>
      </c>
      <c r="G16" s="120"/>
      <c r="L16" s="33"/>
      <c r="M16" s="33"/>
      <c r="N16" s="33"/>
      <c r="O16" s="33"/>
      <c r="P16" s="33"/>
      <c r="Q16" s="68"/>
      <c r="S16" s="8"/>
      <c r="T16" s="8"/>
    </row>
    <row r="17" spans="2:20" s="9" customFormat="1" ht="26.25" customHeight="1" thickBot="1">
      <c r="B17" s="101" t="s">
        <v>414</v>
      </c>
      <c r="C17" s="121" t="s">
        <v>618</v>
      </c>
      <c r="G17" s="106"/>
      <c r="L17" s="33"/>
      <c r="M17" s="33"/>
      <c r="N17" s="33"/>
      <c r="O17" s="33"/>
      <c r="P17" s="33"/>
      <c r="Q17" s="68"/>
      <c r="S17" s="8"/>
      <c r="T17" s="8"/>
    </row>
    <row r="18" spans="2:20" s="9" customFormat="1" ht="26.25" customHeight="1" thickBot="1">
      <c r="B18" s="101" t="s">
        <v>416</v>
      </c>
      <c r="C18" s="121" t="s">
        <v>619</v>
      </c>
      <c r="G18" s="120"/>
      <c r="L18" s="33"/>
      <c r="M18" s="33"/>
      <c r="N18" s="33"/>
      <c r="O18" s="33"/>
      <c r="P18" s="33"/>
      <c r="Q18" s="68"/>
      <c r="S18" s="8"/>
      <c r="T18" s="8"/>
    </row>
    <row r="19" spans="2:20" s="9" customFormat="1" ht="26.25" customHeight="1" thickBot="1">
      <c r="B19" s="101" t="s">
        <v>414</v>
      </c>
      <c r="C19" s="121" t="s">
        <v>621</v>
      </c>
      <c r="G19" s="120"/>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39" t="s">
        <v>538</v>
      </c>
      <c r="C21" s="239" t="s">
        <v>469</v>
      </c>
      <c r="D21" s="239" t="s">
        <v>445</v>
      </c>
      <c r="E21" s="239" t="s">
        <v>437</v>
      </c>
      <c r="F21" s="239" t="s">
        <v>551</v>
      </c>
      <c r="G21" s="40"/>
      <c r="M21" s="25"/>
      <c r="T21" s="25"/>
    </row>
    <row r="22" spans="2:20" s="102" customFormat="1" ht="36" customHeight="1">
      <c r="B22" s="635" t="s">
        <v>541</v>
      </c>
      <c r="C22" s="641" t="s">
        <v>435</v>
      </c>
      <c r="D22" s="644" t="s">
        <v>441</v>
      </c>
      <c r="E22" s="648" t="s">
        <v>580</v>
      </c>
      <c r="F22" s="644" t="s">
        <v>446</v>
      </c>
      <c r="G22" s="171"/>
      <c r="M22" s="633"/>
      <c r="T22" s="633"/>
    </row>
    <row r="23" spans="2:20" s="102" customFormat="1" ht="35.25" customHeight="1">
      <c r="B23" s="636" t="s">
        <v>456</v>
      </c>
      <c r="C23" s="642" t="s">
        <v>436</v>
      </c>
      <c r="D23" s="645" t="s">
        <v>442</v>
      </c>
      <c r="E23" s="649" t="s">
        <v>580</v>
      </c>
      <c r="F23" s="645" t="s">
        <v>446</v>
      </c>
      <c r="G23" s="171"/>
      <c r="M23" s="633"/>
      <c r="T23" s="633"/>
    </row>
    <row r="24" spans="2:20" s="102" customFormat="1" ht="34.5" customHeight="1">
      <c r="B24" s="636" t="s">
        <v>453</v>
      </c>
      <c r="C24" s="642" t="s">
        <v>436</v>
      </c>
      <c r="D24" s="645" t="s">
        <v>443</v>
      </c>
      <c r="E24" s="649" t="s">
        <v>580</v>
      </c>
      <c r="F24" s="645" t="s">
        <v>446</v>
      </c>
      <c r="G24" s="171"/>
      <c r="M24" s="633"/>
      <c r="T24" s="633"/>
    </row>
    <row r="25" spans="2:20" s="102" customFormat="1" ht="32.25" customHeight="1">
      <c r="B25" s="637" t="s">
        <v>454</v>
      </c>
      <c r="C25" s="642" t="s">
        <v>435</v>
      </c>
      <c r="D25" s="645" t="s">
        <v>444</v>
      </c>
      <c r="E25" s="650" t="s">
        <v>599</v>
      </c>
      <c r="F25" s="653"/>
      <c r="G25" s="171"/>
      <c r="M25" s="633"/>
      <c r="T25" s="633"/>
    </row>
    <row r="26" spans="2:20" s="102" customFormat="1" ht="30.75" customHeight="1">
      <c r="B26" s="638" t="s">
        <v>539</v>
      </c>
      <c r="C26" s="642" t="s">
        <v>435</v>
      </c>
      <c r="D26" s="645"/>
      <c r="E26" s="650"/>
      <c r="F26" s="653"/>
      <c r="G26" s="171"/>
      <c r="M26" s="633"/>
      <c r="T26" s="633"/>
    </row>
    <row r="27" spans="2:20" s="102" customFormat="1" ht="32.25" customHeight="1">
      <c r="B27" s="639" t="s">
        <v>540</v>
      </c>
      <c r="C27" s="642" t="s">
        <v>435</v>
      </c>
      <c r="D27" s="646" t="s">
        <v>536</v>
      </c>
      <c r="E27" s="650"/>
      <c r="F27" s="653"/>
      <c r="G27" s="171"/>
      <c r="M27" s="633"/>
      <c r="T27" s="633"/>
    </row>
    <row r="28" spans="2:20" s="102" customFormat="1" ht="27" customHeight="1">
      <c r="B28" s="637" t="s">
        <v>455</v>
      </c>
      <c r="C28" s="642" t="s">
        <v>438</v>
      </c>
      <c r="D28" s="645" t="s">
        <v>480</v>
      </c>
      <c r="E28" s="650" t="s">
        <v>457</v>
      </c>
      <c r="F28" s="653"/>
      <c r="G28" s="171"/>
      <c r="M28" s="633"/>
      <c r="T28" s="633"/>
    </row>
    <row r="29" spans="2:20" s="102" customFormat="1" ht="27" customHeight="1">
      <c r="B29" s="639" t="s">
        <v>450</v>
      </c>
      <c r="C29" s="642" t="s">
        <v>435</v>
      </c>
      <c r="D29" s="645"/>
      <c r="E29" s="650"/>
      <c r="F29" s="645" t="s">
        <v>405</v>
      </c>
      <c r="G29" s="171"/>
      <c r="M29" s="633"/>
      <c r="T29" s="633"/>
    </row>
    <row r="30" spans="2:20" s="102" customFormat="1" ht="32.25" customHeight="1">
      <c r="B30" s="637" t="s">
        <v>205</v>
      </c>
      <c r="C30" s="642" t="s">
        <v>440</v>
      </c>
      <c r="D30" s="645" t="s">
        <v>553</v>
      </c>
      <c r="E30" s="651"/>
      <c r="F30" s="645" t="s">
        <v>552</v>
      </c>
      <c r="G30" s="634"/>
      <c r="M30" s="633"/>
    </row>
    <row r="31" spans="2:20" s="102" customFormat="1" ht="27.75" customHeight="1">
      <c r="B31" s="640" t="s">
        <v>537</v>
      </c>
      <c r="C31" s="643" t="s">
        <v>439</v>
      </c>
      <c r="D31" s="647"/>
      <c r="E31" s="652"/>
      <c r="F31" s="647"/>
      <c r="G31" s="634"/>
      <c r="M31" s="633"/>
    </row>
    <row r="32" spans="2:20" s="102" customFormat="1" ht="23.25" customHeight="1">
      <c r="C32" s="172"/>
      <c r="D32" s="172"/>
      <c r="E32" s="172"/>
      <c r="G32" s="634"/>
      <c r="M32" s="633"/>
    </row>
    <row r="33" spans="2:13" s="17" customFormat="1">
      <c r="B33" s="172"/>
      <c r="C33" s="170"/>
      <c r="D33" s="170"/>
      <c r="E33" s="170"/>
      <c r="G33" s="160"/>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08984375" defaultRowHeight="14.5"/>
  <cols>
    <col min="1" max="1" width="61.08984375" style="12" bestFit="1" customWidth="1"/>
    <col min="2" max="2" width="13.6328125" style="12" customWidth="1"/>
    <col min="3" max="3" width="9.08984375" style="10"/>
    <col min="4" max="4" width="15" style="12" customWidth="1"/>
    <col min="5" max="5" width="11.54296875" style="10" customWidth="1"/>
    <col min="6" max="6" width="24.08984375" style="12" customWidth="1"/>
    <col min="7" max="7" width="32" style="12" customWidth="1"/>
    <col min="8" max="8" width="14.6328125" style="12" customWidth="1"/>
    <col min="9" max="16384" width="9.08984375" style="12"/>
  </cols>
  <sheetData>
    <row r="1" spans="1:8">
      <c r="A1" s="8" t="s">
        <v>408</v>
      </c>
      <c r="B1" s="8" t="s">
        <v>40</v>
      </c>
      <c r="C1" s="117" t="s">
        <v>232</v>
      </c>
      <c r="D1" s="8" t="s">
        <v>413</v>
      </c>
      <c r="E1" s="117" t="s">
        <v>448</v>
      </c>
      <c r="F1" s="117" t="s">
        <v>547</v>
      </c>
      <c r="G1" s="117" t="s">
        <v>563</v>
      </c>
      <c r="H1" s="117" t="s">
        <v>574</v>
      </c>
    </row>
    <row r="2" spans="1:8">
      <c r="A2" s="12" t="s">
        <v>28</v>
      </c>
      <c r="B2" s="12" t="s">
        <v>26</v>
      </c>
      <c r="C2" s="10">
        <v>2006</v>
      </c>
      <c r="D2" s="12" t="s">
        <v>414</v>
      </c>
      <c r="E2" s="10">
        <f>'2. LRAMVA Threshold'!D9</f>
        <v>2013</v>
      </c>
      <c r="F2" s="26" t="s">
        <v>168</v>
      </c>
      <c r="G2" s="12" t="s">
        <v>564</v>
      </c>
      <c r="H2" s="12" t="s">
        <v>582</v>
      </c>
    </row>
    <row r="3" spans="1:8">
      <c r="A3" s="12" t="s">
        <v>369</v>
      </c>
      <c r="B3" s="12" t="s">
        <v>26</v>
      </c>
      <c r="C3" s="10">
        <v>2007</v>
      </c>
      <c r="D3" s="12" t="s">
        <v>415</v>
      </c>
      <c r="E3" s="10">
        <f>'2. LRAMVA Threshold'!D24</f>
        <v>0</v>
      </c>
      <c r="F3" s="12" t="s">
        <v>548</v>
      </c>
      <c r="G3" s="12" t="s">
        <v>565</v>
      </c>
      <c r="H3" s="12" t="s">
        <v>575</v>
      </c>
    </row>
    <row r="4" spans="1:8">
      <c r="A4" s="12" t="s">
        <v>370</v>
      </c>
      <c r="B4" s="12" t="s">
        <v>27</v>
      </c>
      <c r="C4" s="10">
        <v>2008</v>
      </c>
      <c r="D4" s="12" t="s">
        <v>416</v>
      </c>
      <c r="F4" s="12" t="s">
        <v>167</v>
      </c>
      <c r="G4" s="12" t="s">
        <v>566</v>
      </c>
    </row>
    <row r="5" spans="1:8">
      <c r="A5" s="12" t="s">
        <v>371</v>
      </c>
      <c r="B5" s="12" t="s">
        <v>27</v>
      </c>
      <c r="C5" s="10">
        <v>2009</v>
      </c>
      <c r="F5" s="12" t="s">
        <v>366</v>
      </c>
      <c r="G5" s="12" t="s">
        <v>567</v>
      </c>
    </row>
    <row r="6" spans="1:8">
      <c r="A6" s="12" t="s">
        <v>372</v>
      </c>
      <c r="B6" s="12" t="s">
        <v>27</v>
      </c>
      <c r="C6" s="10">
        <v>2010</v>
      </c>
      <c r="F6" s="12" t="s">
        <v>367</v>
      </c>
      <c r="G6" s="12" t="s">
        <v>568</v>
      </c>
    </row>
    <row r="7" spans="1:8">
      <c r="A7" s="12" t="s">
        <v>373</v>
      </c>
      <c r="B7" s="12" t="s">
        <v>27</v>
      </c>
      <c r="C7" s="10">
        <v>2011</v>
      </c>
      <c r="F7" s="12" t="s">
        <v>368</v>
      </c>
      <c r="G7" s="12" t="s">
        <v>569</v>
      </c>
    </row>
    <row r="8" spans="1:8">
      <c r="A8" s="12" t="s">
        <v>374</v>
      </c>
      <c r="B8" s="12" t="s">
        <v>27</v>
      </c>
      <c r="C8" s="10">
        <v>2012</v>
      </c>
      <c r="F8" s="12" t="s">
        <v>556</v>
      </c>
      <c r="G8" s="12" t="s">
        <v>570</v>
      </c>
    </row>
    <row r="9" spans="1:8">
      <c r="A9" s="12" t="s">
        <v>375</v>
      </c>
      <c r="B9" s="12" t="s">
        <v>27</v>
      </c>
      <c r="C9" s="10">
        <v>2013</v>
      </c>
      <c r="G9" s="12" t="s">
        <v>571</v>
      </c>
    </row>
    <row r="10" spans="1:8">
      <c r="A10" s="12" t="s">
        <v>376</v>
      </c>
      <c r="B10" s="12" t="s">
        <v>27</v>
      </c>
      <c r="C10" s="10">
        <v>2014</v>
      </c>
      <c r="G10" s="12" t="s">
        <v>572</v>
      </c>
    </row>
    <row r="11" spans="1:8">
      <c r="A11" s="12" t="s">
        <v>377</v>
      </c>
      <c r="B11" s="12" t="s">
        <v>27</v>
      </c>
      <c r="C11" s="10">
        <v>2015</v>
      </c>
      <c r="G11" s="12" t="s">
        <v>573</v>
      </c>
    </row>
    <row r="12" spans="1:8">
      <c r="A12" s="12" t="s">
        <v>378</v>
      </c>
      <c r="B12" s="12" t="s">
        <v>27</v>
      </c>
      <c r="C12" s="10">
        <v>2016</v>
      </c>
    </row>
    <row r="13" spans="1:8">
      <c r="A13" s="12" t="s">
        <v>379</v>
      </c>
      <c r="B13" s="12" t="s">
        <v>27</v>
      </c>
      <c r="C13" s="10">
        <v>2017</v>
      </c>
    </row>
    <row r="14" spans="1:8">
      <c r="A14" s="12" t="s">
        <v>380</v>
      </c>
      <c r="B14" s="12" t="s">
        <v>27</v>
      </c>
      <c r="C14" s="10">
        <v>2018</v>
      </c>
    </row>
    <row r="15" spans="1:8">
      <c r="A15" s="12" t="s">
        <v>381</v>
      </c>
      <c r="B15" s="12" t="s">
        <v>27</v>
      </c>
      <c r="C15" s="10">
        <v>2019</v>
      </c>
    </row>
    <row r="16" spans="1:8">
      <c r="A16" s="12" t="s">
        <v>382</v>
      </c>
      <c r="B16" s="12" t="s">
        <v>27</v>
      </c>
      <c r="C16" s="10">
        <v>2020</v>
      </c>
    </row>
    <row r="17" spans="1:2">
      <c r="A17" s="12" t="s">
        <v>383</v>
      </c>
      <c r="B17" s="12" t="s">
        <v>27</v>
      </c>
    </row>
    <row r="18" spans="1:2">
      <c r="A18" s="12" t="s">
        <v>384</v>
      </c>
      <c r="B18" s="12" t="s">
        <v>27</v>
      </c>
    </row>
    <row r="19" spans="1:2">
      <c r="A19" s="12" t="s">
        <v>385</v>
      </c>
      <c r="B19" s="12" t="s">
        <v>27</v>
      </c>
    </row>
    <row r="20" spans="1:2">
      <c r="A20" s="12" t="s">
        <v>386</v>
      </c>
      <c r="B20" s="12" t="s">
        <v>27</v>
      </c>
    </row>
    <row r="21" spans="1:2">
      <c r="A21" s="12" t="s">
        <v>387</v>
      </c>
      <c r="B21" s="12" t="s">
        <v>27</v>
      </c>
    </row>
    <row r="22" spans="1:2">
      <c r="A22" s="12" t="s">
        <v>388</v>
      </c>
      <c r="B22" s="12" t="s">
        <v>27</v>
      </c>
    </row>
    <row r="23" spans="1:2">
      <c r="A23" s="12" t="s">
        <v>389</v>
      </c>
      <c r="B23" s="12" t="s">
        <v>27</v>
      </c>
    </row>
    <row r="24" spans="1:2">
      <c r="A24" s="12" t="s">
        <v>390</v>
      </c>
      <c r="B24" s="12" t="s">
        <v>27</v>
      </c>
    </row>
    <row r="25" spans="1:2">
      <c r="A25" s="12" t="s">
        <v>391</v>
      </c>
      <c r="B25" s="12" t="s">
        <v>27</v>
      </c>
    </row>
    <row r="26" spans="1:2">
      <c r="A26" s="12" t="s">
        <v>31</v>
      </c>
      <c r="B26" s="12" t="s">
        <v>26</v>
      </c>
    </row>
    <row r="27" spans="1:2">
      <c r="A27" s="12" t="s">
        <v>392</v>
      </c>
      <c r="B27" s="12" t="s">
        <v>27</v>
      </c>
    </row>
    <row r="28" spans="1:2">
      <c r="A28" s="12" t="s">
        <v>393</v>
      </c>
      <c r="B28" s="12" t="s">
        <v>27</v>
      </c>
    </row>
    <row r="29" spans="1:2">
      <c r="A29" s="12" t="s">
        <v>394</v>
      </c>
      <c r="B29" s="12" t="s">
        <v>27</v>
      </c>
    </row>
    <row r="30" spans="1:2">
      <c r="A30" s="12" t="s">
        <v>29</v>
      </c>
      <c r="B30" s="12" t="s">
        <v>27</v>
      </c>
    </row>
    <row r="31" spans="1:2">
      <c r="A31" s="12" t="s">
        <v>395</v>
      </c>
      <c r="B31" s="12" t="s">
        <v>27</v>
      </c>
    </row>
    <row r="32" spans="1:2">
      <c r="A32" s="12" t="s">
        <v>396</v>
      </c>
      <c r="B32" s="12" t="s">
        <v>27</v>
      </c>
    </row>
    <row r="33" spans="1:2">
      <c r="A33" s="12" t="s">
        <v>397</v>
      </c>
      <c r="B33" s="12" t="s">
        <v>27</v>
      </c>
    </row>
    <row r="34" spans="1:2">
      <c r="A34" s="12" t="s">
        <v>398</v>
      </c>
      <c r="B34" s="12" t="s">
        <v>27</v>
      </c>
    </row>
    <row r="35" spans="1:2">
      <c r="A35" s="12" t="s">
        <v>399</v>
      </c>
      <c r="B35" s="12" t="s">
        <v>27</v>
      </c>
    </row>
    <row r="36" spans="1:2">
      <c r="A36" s="12" t="s">
        <v>400</v>
      </c>
      <c r="B36" s="12" t="s">
        <v>27</v>
      </c>
    </row>
    <row r="37" spans="1:2">
      <c r="A37" s="12" t="s">
        <v>401</v>
      </c>
      <c r="B37" s="12" t="s">
        <v>27</v>
      </c>
    </row>
    <row r="38" spans="1:2">
      <c r="A38" s="12" t="s">
        <v>402</v>
      </c>
      <c r="B38" s="12" t="s">
        <v>27</v>
      </c>
    </row>
    <row r="39" spans="1:2">
      <c r="A39" s="12" t="s">
        <v>403</v>
      </c>
      <c r="B39" s="12" t="s">
        <v>27</v>
      </c>
    </row>
    <row r="40" spans="1:2">
      <c r="A40" s="12" t="s">
        <v>30</v>
      </c>
      <c r="B40" s="12" t="s">
        <v>27</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108"/>
  <sheetViews>
    <sheetView zoomScale="85" zoomScaleNormal="85" workbookViewId="0">
      <selection activeCell="F9" sqref="F9"/>
    </sheetView>
  </sheetViews>
  <sheetFormatPr defaultColWidth="9.08984375" defaultRowHeight="15.5"/>
  <cols>
    <col min="1" max="1" width="2.6328125" style="9" customWidth="1"/>
    <col min="2" max="2" width="33.54296875" style="9" customWidth="1"/>
    <col min="3" max="4" width="29.54296875" style="9" customWidth="1"/>
    <col min="5" max="5" width="24.453125" style="17" customWidth="1"/>
    <col min="6" max="6" width="34.453125" style="9" customWidth="1"/>
    <col min="7" max="7" width="27.54296875" style="9" customWidth="1"/>
    <col min="8" max="8" width="28.90625" style="9" customWidth="1"/>
    <col min="9" max="9" width="23.08984375" style="9" customWidth="1"/>
    <col min="10" max="10" width="22" style="9" customWidth="1"/>
    <col min="11" max="11" width="19.6328125" style="9" customWidth="1"/>
    <col min="12" max="12" width="21.6328125" style="9" customWidth="1"/>
    <col min="13" max="13" width="15.54296875" style="9" customWidth="1"/>
    <col min="14" max="14" width="17.08984375" style="9" customWidth="1"/>
    <col min="15" max="15" width="13.6328125" style="8" customWidth="1"/>
    <col min="16" max="16" width="6.36328125" style="8" customWidth="1"/>
    <col min="17" max="17" width="13.54296875" style="9" customWidth="1"/>
    <col min="18" max="18" width="15.36328125" style="9" customWidth="1"/>
    <col min="19" max="16384" width="9.08984375" style="9"/>
  </cols>
  <sheetData>
    <row r="1" spans="2:17" ht="144" customHeight="1"/>
    <row r="2" spans="2:17" ht="49.5" customHeight="1">
      <c r="E2" s="9"/>
      <c r="F2" s="17"/>
      <c r="H2" s="61"/>
      <c r="I2" s="32"/>
      <c r="K2" s="36"/>
      <c r="L2" s="36"/>
      <c r="O2" s="9"/>
      <c r="Q2" s="8"/>
    </row>
    <row r="3" spans="2:17" ht="16.5" customHeight="1" thickBot="1">
      <c r="E3" s="9"/>
      <c r="F3" s="17"/>
      <c r="H3" s="61"/>
      <c r="I3" s="32"/>
      <c r="K3" s="36"/>
      <c r="L3" s="36"/>
      <c r="O3" s="9"/>
      <c r="Q3" s="8"/>
    </row>
    <row r="4" spans="2:17" ht="24.75" customHeight="1" thickBot="1">
      <c r="B4" s="83" t="s">
        <v>169</v>
      </c>
      <c r="C4" s="123" t="s">
        <v>173</v>
      </c>
      <c r="E4" s="9"/>
      <c r="O4" s="9"/>
      <c r="Q4" s="8"/>
    </row>
    <row r="5" spans="2:17" ht="26.25" customHeight="1" thickBot="1">
      <c r="C5" s="126" t="s">
        <v>170</v>
      </c>
      <c r="E5" s="9"/>
      <c r="O5" s="9"/>
      <c r="Q5" s="8"/>
    </row>
    <row r="6" spans="2:17" ht="27" customHeight="1" thickBot="1">
      <c r="B6" s="83"/>
      <c r="C6" s="561" t="s">
        <v>549</v>
      </c>
      <c r="D6" s="17"/>
      <c r="E6" s="9"/>
      <c r="O6" s="9"/>
      <c r="Q6" s="8"/>
    </row>
    <row r="7" spans="2:17" ht="21" customHeight="1">
      <c r="B7" s="530"/>
      <c r="C7" s="17"/>
      <c r="D7" s="17"/>
      <c r="E7" s="9"/>
      <c r="O7" s="9"/>
      <c r="Q7" s="8"/>
    </row>
    <row r="8" spans="2:17" ht="24.75" customHeight="1">
      <c r="B8" s="114" t="s">
        <v>237</v>
      </c>
      <c r="C8" s="185" t="s">
        <v>749</v>
      </c>
      <c r="D8" s="591" t="s">
        <v>755</v>
      </c>
      <c r="E8" s="9"/>
      <c r="O8" s="9"/>
      <c r="Q8" s="8"/>
    </row>
    <row r="9" spans="2:17" ht="41.25" customHeight="1">
      <c r="B9" s="544" t="s">
        <v>518</v>
      </c>
      <c r="C9" s="540"/>
      <c r="D9" s="538"/>
      <c r="E9" s="538"/>
      <c r="F9" s="538"/>
      <c r="G9" s="538"/>
      <c r="H9" s="538"/>
      <c r="I9" s="538"/>
      <c r="J9" s="539"/>
      <c r="K9" s="539"/>
      <c r="L9" s="539"/>
      <c r="O9" s="9"/>
      <c r="Q9" s="8"/>
    </row>
    <row r="10" spans="2:17" ht="10.5" customHeight="1">
      <c r="B10" s="544"/>
      <c r="C10" s="540"/>
      <c r="D10" s="538"/>
      <c r="E10" s="538"/>
      <c r="F10" s="538"/>
      <c r="G10" s="538"/>
      <c r="H10" s="538"/>
      <c r="I10" s="538"/>
      <c r="J10" s="539"/>
      <c r="K10" s="539"/>
      <c r="L10" s="539"/>
      <c r="O10" s="9"/>
      <c r="Q10" s="8"/>
    </row>
    <row r="11" spans="2:17" s="542" customFormat="1" ht="26.25" customHeight="1">
      <c r="B11" s="560" t="s">
        <v>554</v>
      </c>
      <c r="C11" s="559"/>
      <c r="D11" s="559"/>
      <c r="E11" s="559"/>
      <c r="F11" s="559"/>
      <c r="G11" s="559"/>
      <c r="H11" s="559"/>
      <c r="O11" s="543"/>
      <c r="P11" s="543"/>
    </row>
    <row r="12" spans="2:17" s="32" customFormat="1" ht="18.75" customHeight="1">
      <c r="B12" s="537"/>
      <c r="O12" s="183"/>
      <c r="P12" s="183"/>
    </row>
    <row r="13" spans="2:17" s="32" customFormat="1" ht="22.5" customHeight="1" thickBot="1">
      <c r="B13" s="182" t="s">
        <v>506</v>
      </c>
      <c r="C13" s="17"/>
      <c r="F13" s="182" t="s">
        <v>507</v>
      </c>
      <c r="G13" s="36"/>
      <c r="H13" s="31"/>
      <c r="I13" s="9"/>
      <c r="J13" s="181" t="s">
        <v>504</v>
      </c>
      <c r="M13" s="42"/>
      <c r="O13" s="183"/>
      <c r="P13" s="183"/>
    </row>
    <row r="14" spans="2:17" ht="29.25" customHeight="1" thickBot="1">
      <c r="B14" s="121" t="s">
        <v>545</v>
      </c>
      <c r="D14" s="535" t="s">
        <v>750</v>
      </c>
      <c r="E14" s="127"/>
      <c r="F14" s="121" t="s">
        <v>546</v>
      </c>
      <c r="H14" s="535" t="s">
        <v>753</v>
      </c>
      <c r="J14" s="121" t="s">
        <v>513</v>
      </c>
      <c r="L14" s="129"/>
      <c r="M14" s="96"/>
    </row>
    <row r="15" spans="2:17" ht="26.25" customHeight="1" thickBot="1">
      <c r="B15" s="121" t="s">
        <v>422</v>
      </c>
      <c r="C15" s="105"/>
      <c r="D15" s="535" t="s">
        <v>751</v>
      </c>
      <c r="F15" s="121" t="s">
        <v>412</v>
      </c>
      <c r="G15" s="124"/>
      <c r="H15" s="535" t="s">
        <v>752</v>
      </c>
      <c r="I15" s="17"/>
      <c r="J15" s="121" t="s">
        <v>514</v>
      </c>
      <c r="L15" s="129"/>
      <c r="M15" s="96"/>
    </row>
    <row r="16" spans="2:17" ht="28.5" customHeight="1" thickBot="1">
      <c r="B16" s="121" t="s">
        <v>452</v>
      </c>
      <c r="C16" s="105"/>
      <c r="D16" s="536">
        <v>2018</v>
      </c>
      <c r="E16" s="102"/>
      <c r="F16" s="121" t="s">
        <v>432</v>
      </c>
      <c r="G16" s="122"/>
      <c r="H16" s="536">
        <v>2019</v>
      </c>
      <c r="I16" s="102"/>
      <c r="K16" s="191"/>
      <c r="L16" s="191"/>
      <c r="M16" s="96"/>
    </row>
    <row r="17" spans="1:16" ht="29.25" customHeight="1">
      <c r="B17" s="121" t="s">
        <v>419</v>
      </c>
      <c r="C17" s="105"/>
      <c r="D17" s="712">
        <v>66538</v>
      </c>
      <c r="E17" s="118"/>
      <c r="F17" s="719" t="s">
        <v>665</v>
      </c>
      <c r="G17" s="191"/>
      <c r="H17" s="713">
        <v>1</v>
      </c>
      <c r="I17" s="17"/>
      <c r="M17" s="96"/>
    </row>
    <row r="18" spans="1:16" s="28" customFormat="1" ht="29.25" customHeight="1">
      <c r="B18" s="121"/>
      <c r="C18" s="714"/>
      <c r="D18" s="711"/>
      <c r="E18" s="715"/>
      <c r="F18" s="710"/>
      <c r="G18" s="716"/>
      <c r="H18" s="717"/>
      <c r="I18" s="160"/>
      <c r="M18" s="718"/>
      <c r="O18" s="37"/>
      <c r="P18" s="37"/>
    </row>
    <row r="19" spans="1:16" ht="27.75" customHeight="1" thickBot="1">
      <c r="E19" s="9"/>
      <c r="F19" s="121" t="s">
        <v>433</v>
      </c>
      <c r="G19" s="593" t="s">
        <v>361</v>
      </c>
      <c r="H19" s="238">
        <f>SUM(M54,M57,M60,M63,M66,M69,M72,M75,M78)</f>
        <v>97994.706153243242</v>
      </c>
      <c r="I19" s="17"/>
      <c r="J19" s="112"/>
      <c r="K19" s="112"/>
      <c r="L19" s="112"/>
      <c r="M19" s="96"/>
    </row>
    <row r="20" spans="1:16" ht="27.75" customHeight="1" thickBot="1">
      <c r="E20" s="9"/>
      <c r="F20" s="121" t="s">
        <v>434</v>
      </c>
      <c r="G20" s="593" t="s">
        <v>362</v>
      </c>
      <c r="H20" s="128">
        <f>-SUM(M55,M58,M61,M64,M67,M70,M73,M76,M79)</f>
        <v>46285.288599999993</v>
      </c>
      <c r="I20" s="17"/>
      <c r="J20" s="112"/>
      <c r="M20" s="96"/>
    </row>
    <row r="21" spans="1:16" ht="27.75" customHeight="1" thickBot="1">
      <c r="C21" s="32"/>
      <c r="D21" s="32"/>
      <c r="E21" s="32"/>
      <c r="F21" s="121" t="s">
        <v>406</v>
      </c>
      <c r="G21" s="593" t="s">
        <v>363</v>
      </c>
      <c r="H21" s="184">
        <f>M84</f>
        <v>1230.5764098139537</v>
      </c>
      <c r="I21" s="102"/>
      <c r="M21" s="96"/>
    </row>
    <row r="22" spans="1:16" ht="27.75" customHeight="1">
      <c r="C22" s="32"/>
      <c r="D22" s="32"/>
      <c r="E22" s="32"/>
      <c r="F22" s="121" t="s">
        <v>508</v>
      </c>
      <c r="G22" s="593" t="s">
        <v>447</v>
      </c>
      <c r="H22" s="184">
        <f>H19-H20+H21</f>
        <v>52939.993963057204</v>
      </c>
      <c r="I22" s="102"/>
      <c r="M22" s="96"/>
    </row>
    <row r="23" spans="1:16" ht="22.5" customHeight="1">
      <c r="A23" s="28"/>
      <c r="E23" s="9"/>
    </row>
    <row r="24" spans="1:16" ht="13.5" customHeight="1">
      <c r="A24" s="28"/>
      <c r="B24" s="115" t="s">
        <v>417</v>
      </c>
      <c r="C24" s="35"/>
      <c r="E24" s="9"/>
    </row>
    <row r="25" spans="1:16" ht="13.5" customHeight="1">
      <c r="A25" s="28"/>
      <c r="B25" s="115"/>
      <c r="C25" s="35"/>
      <c r="E25" s="9"/>
    </row>
    <row r="26" spans="1:16" ht="108" customHeight="1">
      <c r="A26" s="28"/>
      <c r="B26" s="818" t="s">
        <v>672</v>
      </c>
      <c r="C26" s="818"/>
      <c r="D26" s="818"/>
      <c r="E26" s="818"/>
      <c r="F26" s="818"/>
      <c r="G26" s="818"/>
    </row>
    <row r="27" spans="1:16" ht="14.25" customHeight="1">
      <c r="A27" s="28"/>
      <c r="B27" s="541"/>
      <c r="C27" s="541"/>
      <c r="D27" s="531"/>
      <c r="E27" s="531"/>
      <c r="F27" s="531"/>
      <c r="G27" s="541"/>
    </row>
    <row r="28" spans="1:16" s="17" customFormat="1" ht="27" customHeight="1">
      <c r="B28" s="819" t="s">
        <v>505</v>
      </c>
      <c r="C28" s="820"/>
      <c r="D28" s="130" t="s">
        <v>40</v>
      </c>
      <c r="E28" s="131" t="s">
        <v>663</v>
      </c>
      <c r="F28" s="131" t="s">
        <v>406</v>
      </c>
      <c r="G28" s="132" t="s">
        <v>407</v>
      </c>
      <c r="O28" s="133"/>
      <c r="P28" s="133"/>
    </row>
    <row r="29" spans="1:16" ht="20.25" customHeight="1">
      <c r="B29" s="816" t="s">
        <v>28</v>
      </c>
      <c r="C29" s="817"/>
      <c r="D29" s="755" t="s">
        <v>26</v>
      </c>
      <c r="E29" s="135">
        <f>SUM(D54:D80)</f>
        <v>8643.0701856125579</v>
      </c>
      <c r="F29" s="136">
        <f>D84</f>
        <v>205.68706402135882</v>
      </c>
      <c r="G29" s="135">
        <f>E29+F29</f>
        <v>8848.7572496339162</v>
      </c>
    </row>
    <row r="30" spans="1:16" ht="20.25" customHeight="1">
      <c r="B30" s="816" t="s">
        <v>790</v>
      </c>
      <c r="C30" s="817"/>
      <c r="D30" s="755" t="s">
        <v>26</v>
      </c>
      <c r="E30" s="137">
        <f>SUM(E54:E80)</f>
        <v>-15219.070469530816</v>
      </c>
      <c r="F30" s="138">
        <f>E84</f>
        <v>-362.18217077802183</v>
      </c>
      <c r="G30" s="137">
        <f>E30+F30</f>
        <v>-15581.252640308838</v>
      </c>
    </row>
    <row r="31" spans="1:16" ht="20.25" customHeight="1">
      <c r="B31" s="816" t="s">
        <v>756</v>
      </c>
      <c r="C31" s="817"/>
      <c r="D31" s="755" t="s">
        <v>27</v>
      </c>
      <c r="E31" s="137">
        <f>SUM(F54:F80)</f>
        <v>57999.343536582062</v>
      </c>
      <c r="F31" s="138">
        <f>F84</f>
        <v>1380.2635442049518</v>
      </c>
      <c r="G31" s="137">
        <f t="shared" ref="G31:G32" si="0">E31+F31</f>
        <v>59379.607080787013</v>
      </c>
    </row>
    <row r="32" spans="1:16" ht="20.25" customHeight="1">
      <c r="B32" s="816" t="s">
        <v>757</v>
      </c>
      <c r="C32" s="817"/>
      <c r="D32" s="755" t="s">
        <v>27</v>
      </c>
      <c r="E32" s="137">
        <f>SUM(G54:G80)</f>
        <v>286.07430057945595</v>
      </c>
      <c r="F32" s="138">
        <f>G84</f>
        <v>6.8079723656648445</v>
      </c>
      <c r="G32" s="137">
        <f t="shared" si="0"/>
        <v>292.8822729451208</v>
      </c>
    </row>
    <row r="33" spans="2:17" ht="20.25" customHeight="1">
      <c r="B33" s="814"/>
      <c r="C33" s="815"/>
      <c r="D33" s="755"/>
      <c r="E33" s="137"/>
      <c r="F33" s="138"/>
      <c r="G33" s="137"/>
    </row>
    <row r="34" spans="2:17" ht="20.25" hidden="1" customHeight="1">
      <c r="B34" s="814"/>
      <c r="C34" s="815"/>
      <c r="D34" s="626"/>
      <c r="E34" s="137"/>
      <c r="F34" s="138"/>
      <c r="G34" s="137"/>
    </row>
    <row r="35" spans="2:17" ht="20.25" hidden="1" customHeight="1">
      <c r="B35" s="814"/>
      <c r="C35" s="815"/>
      <c r="D35" s="626"/>
      <c r="E35" s="137"/>
      <c r="F35" s="138"/>
      <c r="G35" s="137"/>
    </row>
    <row r="36" spans="2:17" ht="20.25" hidden="1" customHeight="1">
      <c r="B36" s="814"/>
      <c r="C36" s="815"/>
      <c r="D36" s="626"/>
      <c r="E36" s="137"/>
      <c r="F36" s="138"/>
      <c r="G36" s="137"/>
    </row>
    <row r="37" spans="2:17" ht="20.25" hidden="1" customHeight="1">
      <c r="B37" s="814"/>
      <c r="C37" s="815"/>
      <c r="D37" s="626"/>
      <c r="E37" s="137"/>
      <c r="F37" s="138"/>
      <c r="G37" s="137"/>
    </row>
    <row r="38" spans="2:17" ht="20.25" hidden="1" customHeight="1">
      <c r="B38" s="814"/>
      <c r="C38" s="815"/>
      <c r="D38" s="626"/>
      <c r="E38" s="137"/>
      <c r="F38" s="138"/>
      <c r="G38" s="137"/>
    </row>
    <row r="39" spans="2:17" ht="20.25" hidden="1" customHeight="1">
      <c r="B39" s="814"/>
      <c r="C39" s="815"/>
      <c r="D39" s="626"/>
      <c r="E39" s="137"/>
      <c r="F39" s="138"/>
      <c r="G39" s="137"/>
    </row>
    <row r="40" spans="2:17" ht="20.25" hidden="1" customHeight="1">
      <c r="B40" s="814"/>
      <c r="C40" s="815"/>
      <c r="D40" s="626"/>
      <c r="E40" s="137"/>
      <c r="F40" s="138"/>
      <c r="G40" s="137"/>
    </row>
    <row r="41" spans="2:17" ht="20.25" hidden="1" customHeight="1">
      <c r="B41" s="814"/>
      <c r="C41" s="815"/>
      <c r="D41" s="626"/>
      <c r="E41" s="137"/>
      <c r="F41" s="138"/>
      <c r="G41" s="137"/>
    </row>
    <row r="42" spans="2:17" ht="20.25" hidden="1" customHeight="1">
      <c r="B42" s="814"/>
      <c r="C42" s="815"/>
      <c r="D42" s="627"/>
      <c r="E42" s="139"/>
      <c r="F42" s="140"/>
      <c r="G42" s="139"/>
    </row>
    <row r="43" spans="2:17" s="8" customFormat="1" ht="21" customHeight="1">
      <c r="B43" s="821" t="s">
        <v>25</v>
      </c>
      <c r="C43" s="822"/>
      <c r="D43" s="134"/>
      <c r="E43" s="141">
        <f>SUM(E29:E42)</f>
        <v>51709.417553243264</v>
      </c>
      <c r="F43" s="141">
        <f>SUM(F29:F42)</f>
        <v>1230.5764098139537</v>
      </c>
      <c r="G43" s="141">
        <f>SUM(G29:G42)</f>
        <v>52939.993963057212</v>
      </c>
      <c r="H43" s="196"/>
    </row>
    <row r="44" spans="2:17" ht="18" customHeight="1">
      <c r="D44" s="94"/>
      <c r="E44" s="9"/>
      <c r="F44" s="17"/>
    </row>
    <row r="45" spans="2:17" s="28" customFormat="1" ht="21">
      <c r="C45" s="35"/>
      <c r="D45" s="36"/>
      <c r="E45" s="36"/>
      <c r="F45" s="36"/>
      <c r="G45" s="36"/>
      <c r="H45" s="36"/>
      <c r="I45" s="36"/>
      <c r="J45" s="36"/>
      <c r="K45" s="36"/>
      <c r="L45" s="36"/>
      <c r="M45" s="36"/>
      <c r="O45" s="37"/>
      <c r="P45" s="19"/>
      <c r="Q45" s="38"/>
    </row>
    <row r="46" spans="2:17" ht="12" customHeight="1">
      <c r="B46" s="115" t="s">
        <v>458</v>
      </c>
      <c r="C46" s="31"/>
      <c r="D46" s="31"/>
      <c r="E46" s="587"/>
      <c r="F46" s="31"/>
      <c r="G46" s="31"/>
      <c r="H46" s="31"/>
      <c r="I46" s="31"/>
      <c r="J46" s="31"/>
      <c r="K46" s="31"/>
      <c r="L46" s="31"/>
      <c r="M46" s="31"/>
      <c r="P46" s="19"/>
      <c r="Q46" s="13"/>
    </row>
    <row r="47" spans="2:17" ht="12" customHeight="1">
      <c r="B47" s="115"/>
      <c r="C47" s="31"/>
      <c r="D47" s="31"/>
      <c r="E47" s="31"/>
      <c r="F47" s="31"/>
      <c r="G47" s="31"/>
      <c r="H47" s="31"/>
      <c r="I47" s="31"/>
      <c r="J47" s="31"/>
      <c r="K47" s="31"/>
      <c r="L47" s="31"/>
      <c r="M47" s="31"/>
      <c r="P47" s="19"/>
      <c r="Q47" s="13"/>
    </row>
    <row r="48" spans="2:17" s="28" customFormat="1" ht="41.25" customHeight="1">
      <c r="B48" s="818" t="s">
        <v>602</v>
      </c>
      <c r="C48" s="818"/>
      <c r="D48" s="818"/>
      <c r="E48" s="818"/>
      <c r="F48" s="818"/>
      <c r="G48" s="818"/>
      <c r="H48" s="818"/>
      <c r="I48" s="818"/>
      <c r="J48" s="818"/>
      <c r="K48" s="818"/>
      <c r="L48" s="818"/>
      <c r="M48" s="104"/>
      <c r="O48" s="37"/>
      <c r="P48" s="19"/>
      <c r="Q48" s="38"/>
    </row>
    <row r="49" spans="2:17" s="28" customFormat="1" ht="41" customHeight="1">
      <c r="B49" s="818" t="s">
        <v>560</v>
      </c>
      <c r="C49" s="818"/>
      <c r="D49" s="818"/>
      <c r="E49" s="818"/>
      <c r="F49" s="818"/>
      <c r="G49" s="818"/>
      <c r="H49" s="818"/>
      <c r="I49" s="818"/>
      <c r="J49" s="818"/>
      <c r="K49" s="818"/>
      <c r="L49" s="818"/>
      <c r="M49" s="104"/>
      <c r="O49" s="37"/>
      <c r="P49" s="19"/>
      <c r="Q49" s="38"/>
    </row>
    <row r="50" spans="2:17" s="28" customFormat="1" ht="18" customHeight="1">
      <c r="B50" s="818" t="s">
        <v>671</v>
      </c>
      <c r="C50" s="818"/>
      <c r="D50" s="818"/>
      <c r="E50" s="818"/>
      <c r="F50" s="818"/>
      <c r="G50" s="818"/>
      <c r="H50" s="818"/>
      <c r="I50" s="818"/>
      <c r="J50" s="818"/>
      <c r="K50" s="818"/>
      <c r="L50" s="818"/>
      <c r="M50" s="104"/>
      <c r="O50" s="37"/>
      <c r="P50" s="19"/>
      <c r="Q50" s="38"/>
    </row>
    <row r="51" spans="2:17" ht="15" customHeight="1">
      <c r="B51" s="603"/>
      <c r="C51" s="31"/>
      <c r="D51" s="31"/>
      <c r="E51" s="31"/>
      <c r="F51" s="31"/>
      <c r="G51" s="31"/>
      <c r="H51" s="31"/>
      <c r="I51" s="31"/>
      <c r="J51" s="31"/>
      <c r="K51" s="31"/>
      <c r="L51" s="31"/>
      <c r="M51" s="31"/>
      <c r="P51" s="19"/>
      <c r="Q51" s="13"/>
    </row>
    <row r="52" spans="2:17" s="17" customFormat="1" ht="63" customHeight="1">
      <c r="B52" s="239" t="s">
        <v>33</v>
      </c>
      <c r="C52" s="239" t="s">
        <v>515</v>
      </c>
      <c r="D52" s="132" t="str">
        <f>IF($B29&lt;&gt;"",$B29,"")</f>
        <v>Residential</v>
      </c>
      <c r="E52" s="132" t="str">
        <f>IF($B30&lt;&gt;"",$B30,"")</f>
        <v>GS&lt;50</v>
      </c>
      <c r="F52" s="132" t="str">
        <f>IF($B31&lt;&gt;"",$B31,"")</f>
        <v>GS&gt;50</v>
      </c>
      <c r="G52" s="132" t="str">
        <f>IF($B32&lt;&gt;"",$B32,"")</f>
        <v>Street Lights</v>
      </c>
      <c r="H52" s="132" t="str">
        <f>IF($B33&lt;&gt;"",$B33,"")</f>
        <v/>
      </c>
      <c r="I52" s="132" t="str">
        <f>IF($B34&lt;&gt;"",$B34,"")</f>
        <v/>
      </c>
      <c r="J52" s="132" t="str">
        <f>IF($B35&lt;&gt;"",$B35,"")</f>
        <v/>
      </c>
      <c r="K52" s="132" t="str">
        <f>IF($B36&lt;&gt;"",$B36,"")</f>
        <v/>
      </c>
      <c r="L52" s="132" t="str">
        <f>IF($B37&lt;&gt;"",$B37,"")</f>
        <v/>
      </c>
      <c r="M52" s="239" t="s">
        <v>25</v>
      </c>
      <c r="O52" s="133"/>
      <c r="P52" s="142"/>
    </row>
    <row r="53" spans="2:17" s="143" customFormat="1" ht="15.75" customHeight="1">
      <c r="B53" s="567"/>
      <c r="C53" s="568"/>
      <c r="D53" s="568" t="str">
        <f>D29</f>
        <v>kWh</v>
      </c>
      <c r="E53" s="568" t="str">
        <f>D30</f>
        <v>kWh</v>
      </c>
      <c r="F53" s="568" t="str">
        <f>D31</f>
        <v>kW</v>
      </c>
      <c r="G53" s="568" t="str">
        <f>D32</f>
        <v>kW</v>
      </c>
      <c r="H53" s="568">
        <f>D33</f>
        <v>0</v>
      </c>
      <c r="I53" s="568">
        <f>D34</f>
        <v>0</v>
      </c>
      <c r="J53" s="568">
        <f>D35</f>
        <v>0</v>
      </c>
      <c r="K53" s="568">
        <f>D36</f>
        <v>0</v>
      </c>
      <c r="L53" s="568">
        <f>D37</f>
        <v>0</v>
      </c>
      <c r="M53" s="569"/>
      <c r="P53" s="144"/>
    </row>
    <row r="54" spans="2:17" s="17" customFormat="1">
      <c r="B54" s="145" t="s">
        <v>141</v>
      </c>
      <c r="C54" s="146"/>
      <c r="D54" s="147">
        <f>'4.  2011-2014 LRAM'!Y131</f>
        <v>0</v>
      </c>
      <c r="E54" s="147">
        <f>'4.  2011-2014 LRAM'!Z131</f>
        <v>0</v>
      </c>
      <c r="F54" s="147">
        <f>'4.  2011-2014 LRAM'!AA131</f>
        <v>0</v>
      </c>
      <c r="G54" s="147">
        <f>'4.  2011-2014 LRAM'!AB131</f>
        <v>0</v>
      </c>
      <c r="H54" s="147"/>
      <c r="I54" s="147"/>
      <c r="J54" s="147"/>
      <c r="K54" s="147"/>
      <c r="L54" s="147"/>
      <c r="M54" s="148">
        <f>SUM(D54:L54)</f>
        <v>0</v>
      </c>
      <c r="P54" s="149"/>
      <c r="Q54" s="150"/>
    </row>
    <row r="55" spans="2:17" s="17" customFormat="1">
      <c r="B55" s="151" t="s">
        <v>34</v>
      </c>
      <c r="C55" s="152"/>
      <c r="D55" s="153">
        <f>-'4.  2011-2014 LRAM'!Y132</f>
        <v>0</v>
      </c>
      <c r="E55" s="153">
        <f>-'4.  2011-2014 LRAM'!Z132</f>
        <v>0</v>
      </c>
      <c r="F55" s="153">
        <f>-'4.  2011-2014 LRAM'!AA132</f>
        <v>0</v>
      </c>
      <c r="G55" s="153">
        <f>-'4.  2011-2014 LRAM'!AB132</f>
        <v>0</v>
      </c>
      <c r="H55" s="153"/>
      <c r="I55" s="153"/>
      <c r="J55" s="153"/>
      <c r="K55" s="153"/>
      <c r="L55" s="153"/>
      <c r="M55" s="154">
        <f>SUM(D55:L55)</f>
        <v>0</v>
      </c>
      <c r="N55" s="155"/>
      <c r="O55" s="133"/>
      <c r="P55" s="156"/>
      <c r="Q55" s="150"/>
    </row>
    <row r="56" spans="2:17" s="133" customFormat="1">
      <c r="B56" s="613" t="s">
        <v>66</v>
      </c>
      <c r="C56" s="609"/>
      <c r="D56" s="157"/>
      <c r="E56" s="157"/>
      <c r="F56" s="157"/>
      <c r="G56" s="157"/>
      <c r="H56" s="157"/>
      <c r="I56" s="157"/>
      <c r="J56" s="157"/>
      <c r="K56" s="158"/>
      <c r="L56" s="158"/>
      <c r="M56" s="159"/>
      <c r="P56" s="156"/>
      <c r="Q56" s="150"/>
    </row>
    <row r="57" spans="2:17" s="17" customFormat="1">
      <c r="B57" s="151" t="s">
        <v>142</v>
      </c>
      <c r="C57" s="152"/>
      <c r="D57" s="153">
        <f>'4.  2011-2014 LRAM'!Y261</f>
        <v>0</v>
      </c>
      <c r="E57" s="153">
        <f>'4.  2011-2014 LRAM'!Z261</f>
        <v>0</v>
      </c>
      <c r="F57" s="153">
        <f>'4.  2011-2014 LRAM'!AA261</f>
        <v>0</v>
      </c>
      <c r="G57" s="153">
        <f>'4.  2011-2014 LRAM'!AB261</f>
        <v>0</v>
      </c>
      <c r="H57" s="153"/>
      <c r="I57" s="153"/>
      <c r="J57" s="153"/>
      <c r="K57" s="153"/>
      <c r="L57" s="153"/>
      <c r="M57" s="154">
        <f>SUM(D57:L57)</f>
        <v>0</v>
      </c>
      <c r="P57" s="149"/>
      <c r="Q57" s="150"/>
    </row>
    <row r="58" spans="2:17" s="17" customFormat="1">
      <c r="B58" s="151" t="s">
        <v>35</v>
      </c>
      <c r="C58" s="152"/>
      <c r="D58" s="153">
        <f>-'4.  2011-2014 LRAM'!Y262</f>
        <v>0</v>
      </c>
      <c r="E58" s="153">
        <f>-'4.  2011-2014 LRAM'!Z262</f>
        <v>0</v>
      </c>
      <c r="F58" s="153">
        <f>-'4.  2011-2014 LRAM'!AA262</f>
        <v>0</v>
      </c>
      <c r="G58" s="153">
        <f>-'4.  2011-2014 LRAM'!AB262</f>
        <v>0</v>
      </c>
      <c r="H58" s="153"/>
      <c r="I58" s="153"/>
      <c r="J58" s="153"/>
      <c r="K58" s="153"/>
      <c r="L58" s="153"/>
      <c r="M58" s="154">
        <f>SUM(D58:L58)</f>
        <v>0</v>
      </c>
      <c r="N58" s="155"/>
      <c r="P58" s="149"/>
      <c r="Q58" s="150"/>
    </row>
    <row r="59" spans="2:17" s="133" customFormat="1">
      <c r="B59" s="613" t="s">
        <v>66</v>
      </c>
      <c r="C59" s="609"/>
      <c r="D59" s="157"/>
      <c r="E59" s="157"/>
      <c r="F59" s="157"/>
      <c r="G59" s="157"/>
      <c r="H59" s="157"/>
      <c r="I59" s="157"/>
      <c r="J59" s="157"/>
      <c r="K59" s="158"/>
      <c r="L59" s="158"/>
      <c r="M59" s="159"/>
      <c r="P59" s="156"/>
      <c r="Q59" s="150"/>
    </row>
    <row r="60" spans="2:17" s="160" customFormat="1">
      <c r="B60" s="151" t="s">
        <v>37</v>
      </c>
      <c r="C60" s="152"/>
      <c r="D60" s="153">
        <f>'4.  2011-2014 LRAM'!Y391</f>
        <v>0</v>
      </c>
      <c r="E60" s="153">
        <f>'4.  2011-2014 LRAM'!Z391</f>
        <v>0</v>
      </c>
      <c r="F60" s="153">
        <f>'4.  2011-2014 LRAM'!AA391</f>
        <v>0</v>
      </c>
      <c r="G60" s="153">
        <f>'4.  2011-2014 LRAM'!AB391</f>
        <v>0</v>
      </c>
      <c r="H60" s="153"/>
      <c r="I60" s="153"/>
      <c r="J60" s="153"/>
      <c r="K60" s="153"/>
      <c r="L60" s="153"/>
      <c r="M60" s="154">
        <f>SUM(D60:L60)</f>
        <v>0</v>
      </c>
      <c r="P60" s="149"/>
      <c r="Q60" s="150"/>
    </row>
    <row r="61" spans="2:17" s="160" customFormat="1">
      <c r="B61" s="151" t="s">
        <v>36</v>
      </c>
      <c r="C61" s="152"/>
      <c r="D61" s="153">
        <f>-'4.  2011-2014 LRAM'!Y392</f>
        <v>0</v>
      </c>
      <c r="E61" s="153">
        <f>-'4.  2011-2014 LRAM'!Z392</f>
        <v>0</v>
      </c>
      <c r="F61" s="153">
        <f>-'4.  2011-2014 LRAM'!AA392</f>
        <v>0</v>
      </c>
      <c r="G61" s="153">
        <f>-'4.  2011-2014 LRAM'!AB392</f>
        <v>0</v>
      </c>
      <c r="H61" s="153"/>
      <c r="I61" s="153"/>
      <c r="J61" s="153"/>
      <c r="K61" s="153"/>
      <c r="L61" s="153"/>
      <c r="M61" s="154">
        <f>SUM(D61:L61)</f>
        <v>0</v>
      </c>
      <c r="N61" s="155"/>
      <c r="P61" s="149"/>
      <c r="Q61" s="150"/>
    </row>
    <row r="62" spans="2:17" s="133" customFormat="1">
      <c r="B62" s="613" t="s">
        <v>66</v>
      </c>
      <c r="C62" s="609"/>
      <c r="D62" s="157"/>
      <c r="E62" s="157"/>
      <c r="F62" s="157"/>
      <c r="G62" s="157"/>
      <c r="H62" s="157"/>
      <c r="I62" s="157"/>
      <c r="J62" s="157"/>
      <c r="K62" s="158"/>
      <c r="L62" s="158"/>
      <c r="M62" s="159"/>
      <c r="P62" s="156"/>
      <c r="Q62" s="150"/>
    </row>
    <row r="63" spans="2:17" s="160" customFormat="1">
      <c r="B63" s="151" t="s">
        <v>39</v>
      </c>
      <c r="C63" s="152"/>
      <c r="D63" s="153">
        <f>'4.  2011-2014 LRAM'!Y521</f>
        <v>0</v>
      </c>
      <c r="E63" s="153">
        <f>'4.  2011-2014 LRAM'!Z521</f>
        <v>0</v>
      </c>
      <c r="F63" s="153">
        <f>'4.  2011-2014 LRAM'!AA521</f>
        <v>0</v>
      </c>
      <c r="G63" s="153">
        <f>'4.  2011-2014 LRAM'!AB521</f>
        <v>0</v>
      </c>
      <c r="H63" s="153"/>
      <c r="I63" s="153"/>
      <c r="J63" s="153"/>
      <c r="K63" s="153"/>
      <c r="L63" s="153"/>
      <c r="M63" s="154">
        <f>SUM(D63:L63)</f>
        <v>0</v>
      </c>
      <c r="P63" s="149"/>
      <c r="Q63" s="150"/>
    </row>
    <row r="64" spans="2:17" s="160" customFormat="1">
      <c r="B64" s="151" t="s">
        <v>38</v>
      </c>
      <c r="C64" s="152"/>
      <c r="D64" s="153">
        <f>-'4.  2011-2014 LRAM'!Y522</f>
        <v>0</v>
      </c>
      <c r="E64" s="153">
        <f>-'4.  2011-2014 LRAM'!Z522</f>
        <v>0</v>
      </c>
      <c r="F64" s="153">
        <f>-'4.  2011-2014 LRAM'!AA522</f>
        <v>0</v>
      </c>
      <c r="G64" s="153">
        <f>-'4.  2011-2014 LRAM'!AB522</f>
        <v>0</v>
      </c>
      <c r="H64" s="153"/>
      <c r="I64" s="153"/>
      <c r="J64" s="153"/>
      <c r="K64" s="153"/>
      <c r="L64" s="153"/>
      <c r="M64" s="154">
        <f>SUM(D64:L64)</f>
        <v>0</v>
      </c>
      <c r="N64" s="155"/>
      <c r="P64" s="149"/>
      <c r="Q64" s="150"/>
    </row>
    <row r="65" spans="2:17" s="133" customFormat="1">
      <c r="B65" s="613" t="s">
        <v>66</v>
      </c>
      <c r="C65" s="609"/>
      <c r="D65" s="157"/>
      <c r="E65" s="157"/>
      <c r="F65" s="157"/>
      <c r="G65" s="157"/>
      <c r="H65" s="157"/>
      <c r="I65" s="157"/>
      <c r="J65" s="157"/>
      <c r="K65" s="158"/>
      <c r="L65" s="158"/>
      <c r="M65" s="159"/>
      <c r="P65" s="156"/>
      <c r="Q65" s="150"/>
    </row>
    <row r="66" spans="2:17" s="160" customFormat="1">
      <c r="B66" s="151" t="s">
        <v>93</v>
      </c>
      <c r="C66" s="528"/>
      <c r="D66" s="161">
        <f>'5.  2015-2020 LRAM'!Y204</f>
        <v>0</v>
      </c>
      <c r="E66" s="161">
        <f>'5.  2015-2020 LRAM'!Z204</f>
        <v>0</v>
      </c>
      <c r="F66" s="161">
        <f>'5.  2015-2020 LRAM'!AA204</f>
        <v>0</v>
      </c>
      <c r="G66" s="161">
        <f>'5.  2015-2020 LRAM'!AB204</f>
        <v>0</v>
      </c>
      <c r="H66" s="161"/>
      <c r="I66" s="161"/>
      <c r="J66" s="161"/>
      <c r="K66" s="161"/>
      <c r="L66" s="161"/>
      <c r="M66" s="154">
        <f>SUM(D66:L66)</f>
        <v>0</v>
      </c>
      <c r="P66" s="149"/>
      <c r="Q66" s="150"/>
    </row>
    <row r="67" spans="2:17" s="160" customFormat="1">
      <c r="B67" s="151" t="s">
        <v>92</v>
      </c>
      <c r="C67" s="152"/>
      <c r="D67" s="161">
        <f>-'5.  2015-2020 LRAM'!Y205</f>
        <v>0</v>
      </c>
      <c r="E67" s="161">
        <f>-'5.  2015-2020 LRAM'!Z205</f>
        <v>0</v>
      </c>
      <c r="F67" s="161">
        <f>-'5.  2015-2020 LRAM'!AA205</f>
        <v>0</v>
      </c>
      <c r="G67" s="161">
        <f>-'5.  2015-2020 LRAM'!AB205</f>
        <v>0</v>
      </c>
      <c r="H67" s="161"/>
      <c r="I67" s="161"/>
      <c r="J67" s="161"/>
      <c r="K67" s="161"/>
      <c r="L67" s="161"/>
      <c r="M67" s="154">
        <f>SUM(D67:L67)</f>
        <v>0</v>
      </c>
      <c r="N67" s="155"/>
      <c r="P67" s="149"/>
      <c r="Q67" s="150"/>
    </row>
    <row r="68" spans="2:17" s="133" customFormat="1">
      <c r="B68" s="613" t="s">
        <v>66</v>
      </c>
      <c r="C68" s="609"/>
      <c r="D68" s="157"/>
      <c r="E68" s="157"/>
      <c r="F68" s="157"/>
      <c r="G68" s="157"/>
      <c r="H68" s="157"/>
      <c r="I68" s="157"/>
      <c r="J68" s="157"/>
      <c r="K68" s="158"/>
      <c r="L68" s="158"/>
      <c r="M68" s="159"/>
      <c r="P68" s="156"/>
      <c r="Q68" s="150"/>
    </row>
    <row r="69" spans="2:17" s="160" customFormat="1">
      <c r="B69" s="151" t="s">
        <v>223</v>
      </c>
      <c r="C69" s="528"/>
      <c r="D69" s="153">
        <f>'5.  2015-2020 LRAM'!Y388</f>
        <v>0</v>
      </c>
      <c r="E69" s="153">
        <f>'5.  2015-2020 LRAM'!Z388</f>
        <v>0</v>
      </c>
      <c r="F69" s="153">
        <f>'5.  2015-2020 LRAM'!AA388</f>
        <v>0</v>
      </c>
      <c r="G69" s="153">
        <f>'5.  2015-2020 LRAM'!AB388</f>
        <v>0</v>
      </c>
      <c r="H69" s="153"/>
      <c r="I69" s="153"/>
      <c r="J69" s="153"/>
      <c r="K69" s="153"/>
      <c r="L69" s="153"/>
      <c r="M69" s="154">
        <f>SUM(D69:L69)</f>
        <v>0</v>
      </c>
      <c r="P69" s="149"/>
      <c r="Q69" s="150"/>
    </row>
    <row r="70" spans="2:17" s="160" customFormat="1">
      <c r="B70" s="151" t="s">
        <v>222</v>
      </c>
      <c r="C70" s="152"/>
      <c r="D70" s="153">
        <f>-'5.  2015-2020 LRAM'!Y389</f>
        <v>0</v>
      </c>
      <c r="E70" s="153">
        <f>-'5.  2015-2020 LRAM'!Z389</f>
        <v>0</v>
      </c>
      <c r="F70" s="153">
        <f>-'5.  2015-2020 LRAM'!AA389</f>
        <v>0</v>
      </c>
      <c r="G70" s="153">
        <f>-'5.  2015-2020 LRAM'!AB389</f>
        <v>0</v>
      </c>
      <c r="H70" s="153"/>
      <c r="I70" s="153"/>
      <c r="J70" s="153"/>
      <c r="K70" s="153"/>
      <c r="L70" s="153"/>
      <c r="M70" s="154">
        <f>SUM(D70:L70)</f>
        <v>0</v>
      </c>
      <c r="N70" s="155"/>
      <c r="P70" s="149"/>
      <c r="Q70" s="150"/>
    </row>
    <row r="71" spans="2:17" s="133" customFormat="1">
      <c r="B71" s="613" t="s">
        <v>66</v>
      </c>
      <c r="C71" s="609"/>
      <c r="D71" s="157"/>
      <c r="E71" s="157"/>
      <c r="F71" s="157"/>
      <c r="G71" s="157"/>
      <c r="H71" s="157"/>
      <c r="I71" s="157"/>
      <c r="J71" s="157"/>
      <c r="K71" s="158"/>
      <c r="L71" s="158"/>
      <c r="M71" s="159"/>
      <c r="P71" s="156"/>
      <c r="Q71" s="150"/>
    </row>
    <row r="72" spans="2:17" s="160" customFormat="1">
      <c r="B72" s="151" t="s">
        <v>225</v>
      </c>
      <c r="C72" s="528"/>
      <c r="D72" s="153">
        <f>'5.  2015-2020 LRAM'!Y572</f>
        <v>0</v>
      </c>
      <c r="E72" s="153">
        <f>'5.  2015-2020 LRAM'!Z572</f>
        <v>0</v>
      </c>
      <c r="F72" s="153">
        <f>'5.  2015-2020 LRAM'!AA572</f>
        <v>0</v>
      </c>
      <c r="G72" s="153">
        <f>'5.  2015-2020 LRAM'!AB572</f>
        <v>0</v>
      </c>
      <c r="H72" s="153"/>
      <c r="I72" s="153"/>
      <c r="J72" s="153"/>
      <c r="K72" s="153"/>
      <c r="L72" s="153"/>
      <c r="M72" s="154">
        <f>SUM(D72:L72)</f>
        <v>0</v>
      </c>
      <c r="P72" s="149"/>
      <c r="Q72" s="150"/>
    </row>
    <row r="73" spans="2:17" s="160" customFormat="1">
      <c r="B73" s="151" t="s">
        <v>224</v>
      </c>
      <c r="C73" s="152"/>
      <c r="D73" s="153">
        <f>-'5.  2015-2020 LRAM'!Y573</f>
        <v>0</v>
      </c>
      <c r="E73" s="153">
        <f>-'5.  2015-2020 LRAM'!Z573</f>
        <v>0</v>
      </c>
      <c r="F73" s="153">
        <f>-'5.  2015-2020 LRAM'!AA573</f>
        <v>0</v>
      </c>
      <c r="G73" s="153">
        <f>-'5.  2015-2020 LRAM'!AB573</f>
        <v>0</v>
      </c>
      <c r="H73" s="153"/>
      <c r="I73" s="153"/>
      <c r="J73" s="153"/>
      <c r="K73" s="153"/>
      <c r="L73" s="153"/>
      <c r="M73" s="154">
        <f>SUM(D73:L73)</f>
        <v>0</v>
      </c>
      <c r="N73" s="155"/>
      <c r="P73" s="149"/>
      <c r="Q73" s="150"/>
    </row>
    <row r="74" spans="2:17" s="133" customFormat="1">
      <c r="B74" s="613" t="s">
        <v>66</v>
      </c>
      <c r="C74" s="609"/>
      <c r="D74" s="157"/>
      <c r="E74" s="157"/>
      <c r="F74" s="157"/>
      <c r="G74" s="157"/>
      <c r="H74" s="157"/>
      <c r="I74" s="157"/>
      <c r="J74" s="157"/>
      <c r="K74" s="158"/>
      <c r="L74" s="158"/>
      <c r="M74" s="159"/>
      <c r="P74" s="156"/>
      <c r="Q74" s="150"/>
    </row>
    <row r="75" spans="2:17" s="160" customFormat="1">
      <c r="B75" s="151" t="s">
        <v>227</v>
      </c>
      <c r="C75" s="528"/>
      <c r="D75" s="153">
        <f>'5.  2015-2020 LRAM'!Y756</f>
        <v>0</v>
      </c>
      <c r="E75" s="153">
        <f>'5.  2015-2020 LRAM'!Z756</f>
        <v>0</v>
      </c>
      <c r="F75" s="153">
        <f>'5.  2015-2020 LRAM'!AA756</f>
        <v>0</v>
      </c>
      <c r="G75" s="153">
        <f>'5.  2015-2020 LRAM'!AB756</f>
        <v>0</v>
      </c>
      <c r="H75" s="153"/>
      <c r="I75" s="153"/>
      <c r="J75" s="153"/>
      <c r="K75" s="153"/>
      <c r="L75" s="153"/>
      <c r="M75" s="154">
        <f>SUM(D75:L75)</f>
        <v>0</v>
      </c>
      <c r="P75" s="149"/>
      <c r="Q75" s="150"/>
    </row>
    <row r="76" spans="2:17" s="160" customFormat="1" ht="16.5" customHeight="1">
      <c r="B76" s="151" t="s">
        <v>226</v>
      </c>
      <c r="C76" s="152"/>
      <c r="D76" s="153">
        <f>-'5.  2015-2020 LRAM'!Y757</f>
        <v>0</v>
      </c>
      <c r="E76" s="153">
        <f>-'5.  2015-2020 LRAM'!Z757</f>
        <v>0</v>
      </c>
      <c r="F76" s="153">
        <f>-'5.  2015-2020 LRAM'!AA757</f>
        <v>0</v>
      </c>
      <c r="G76" s="153">
        <f>-'5.  2015-2020 LRAM'!AB757</f>
        <v>0</v>
      </c>
      <c r="H76" s="153"/>
      <c r="I76" s="153"/>
      <c r="J76" s="153"/>
      <c r="K76" s="153"/>
      <c r="L76" s="153"/>
      <c r="M76" s="154">
        <f>SUM(D76:L76)</f>
        <v>0</v>
      </c>
      <c r="N76" s="155"/>
      <c r="P76" s="149"/>
      <c r="Q76" s="150"/>
    </row>
    <row r="77" spans="2:17" s="133" customFormat="1">
      <c r="B77" s="613" t="s">
        <v>66</v>
      </c>
      <c r="C77" s="609"/>
      <c r="D77" s="157"/>
      <c r="E77" s="157"/>
      <c r="F77" s="157"/>
      <c r="G77" s="157"/>
      <c r="H77" s="157"/>
      <c r="I77" s="157"/>
      <c r="J77" s="157"/>
      <c r="K77" s="158"/>
      <c r="L77" s="158"/>
      <c r="M77" s="159"/>
      <c r="P77" s="156"/>
      <c r="Q77" s="150"/>
    </row>
    <row r="78" spans="2:17" s="160" customFormat="1">
      <c r="B78" s="151" t="s">
        <v>229</v>
      </c>
      <c r="C78" s="152"/>
      <c r="D78" s="153">
        <f>'5.  2015-2020 LRAM'!Y940</f>
        <v>9533.8631856125576</v>
      </c>
      <c r="E78" s="153">
        <f>'5.  2015-2020 LRAM'!Z940</f>
        <v>28271.457130469178</v>
      </c>
      <c r="F78" s="153">
        <f>'5.  2015-2020 LRAM'!AA940</f>
        <v>59903.311536582063</v>
      </c>
      <c r="G78" s="153">
        <f>'5.  2015-2020 LRAM'!AB940</f>
        <v>286.07430057945595</v>
      </c>
      <c r="H78" s="153"/>
      <c r="I78" s="153"/>
      <c r="J78" s="153"/>
      <c r="K78" s="153"/>
      <c r="L78" s="153"/>
      <c r="M78" s="154">
        <f>SUM(D78:L78)</f>
        <v>97994.706153243242</v>
      </c>
      <c r="P78" s="149"/>
      <c r="Q78" s="150"/>
    </row>
    <row r="79" spans="2:17" s="160" customFormat="1">
      <c r="B79" s="151" t="s">
        <v>228</v>
      </c>
      <c r="C79" s="152"/>
      <c r="D79" s="153">
        <f>-'5.  2015-2020 LRAM'!Y941</f>
        <v>-890.79300000000001</v>
      </c>
      <c r="E79" s="153">
        <f>-'5.  2015-2020 LRAM'!Z941</f>
        <v>-43490.527599999994</v>
      </c>
      <c r="F79" s="153">
        <f>-'5.  2015-2020 LRAM'!AA941</f>
        <v>-1903.9679999999998</v>
      </c>
      <c r="G79" s="153">
        <f>-'5.  2015-2020 LRAM'!AB941</f>
        <v>0</v>
      </c>
      <c r="H79" s="153"/>
      <c r="I79" s="153"/>
      <c r="J79" s="153"/>
      <c r="K79" s="153"/>
      <c r="L79" s="153"/>
      <c r="M79" s="154">
        <f>SUM(D79:L79)</f>
        <v>-46285.288599999993</v>
      </c>
      <c r="N79" s="155"/>
      <c r="P79" s="149"/>
      <c r="Q79" s="150"/>
    </row>
    <row r="80" spans="2:17" s="133" customFormat="1">
      <c r="B80" s="613" t="s">
        <v>66</v>
      </c>
      <c r="C80" s="609"/>
      <c r="D80" s="157"/>
      <c r="E80" s="157"/>
      <c r="F80" s="157"/>
      <c r="G80" s="157"/>
      <c r="H80" s="157"/>
      <c r="I80" s="157"/>
      <c r="J80" s="157"/>
      <c r="K80" s="158"/>
      <c r="L80" s="158"/>
      <c r="M80" s="159"/>
      <c r="P80" s="156"/>
      <c r="Q80" s="150"/>
    </row>
    <row r="81" spans="2:17" s="160" customFormat="1" hidden="1">
      <c r="B81" s="151" t="s">
        <v>231</v>
      </c>
      <c r="C81" s="528"/>
      <c r="D81" s="153">
        <f>'5.  2015-2020 LRAM'!Y1124</f>
        <v>0</v>
      </c>
      <c r="E81" s="153">
        <f>'5.  2015-2020 LRAM'!Z1124</f>
        <v>0</v>
      </c>
      <c r="F81" s="153">
        <f>'5.  2015-2020 LRAM'!AA1124</f>
        <v>0</v>
      </c>
      <c r="G81" s="153">
        <f>'5.  2015-2020 LRAM'!AB1124</f>
        <v>0</v>
      </c>
      <c r="H81" s="153" t="e">
        <f>'5.  2015-2020 LRAM'!#REF!</f>
        <v>#REF!</v>
      </c>
      <c r="I81" s="153" t="e">
        <f>'5.  2015-2020 LRAM'!#REF!</f>
        <v>#REF!</v>
      </c>
      <c r="J81" s="153" t="e">
        <f>'5.  2015-2020 LRAM'!#REF!</f>
        <v>#REF!</v>
      </c>
      <c r="K81" s="153" t="e">
        <f>'5.  2015-2020 LRAM'!#REF!</f>
        <v>#REF!</v>
      </c>
      <c r="L81" s="153" t="e">
        <f>'5.  2015-2020 LRAM'!#REF!</f>
        <v>#REF!</v>
      </c>
      <c r="M81" s="154" t="e">
        <f>SUM(D81:L81)</f>
        <v>#REF!</v>
      </c>
      <c r="P81" s="149"/>
      <c r="Q81" s="150"/>
    </row>
    <row r="82" spans="2:17" s="160" customFormat="1" hidden="1">
      <c r="B82" s="151" t="s">
        <v>230</v>
      </c>
      <c r="C82" s="152"/>
      <c r="D82" s="153">
        <f>-'5.  2015-2020 LRAM'!Y1125</f>
        <v>0</v>
      </c>
      <c r="E82" s="153">
        <f>-'5.  2015-2020 LRAM'!Z1125</f>
        <v>0</v>
      </c>
      <c r="F82" s="153">
        <f>-'5.  2015-2020 LRAM'!AA1125</f>
        <v>0</v>
      </c>
      <c r="G82" s="153">
        <f>-'5.  2015-2020 LRAM'!AB1125</f>
        <v>0</v>
      </c>
      <c r="H82" s="153" t="e">
        <f>-'5.  2015-2020 LRAM'!#REF!</f>
        <v>#REF!</v>
      </c>
      <c r="I82" s="153" t="e">
        <f>-'5.  2015-2020 LRAM'!#REF!</f>
        <v>#REF!</v>
      </c>
      <c r="J82" s="153" t="e">
        <f>-'5.  2015-2020 LRAM'!#REF!</f>
        <v>#REF!</v>
      </c>
      <c r="K82" s="153" t="e">
        <f>-'5.  2015-2020 LRAM'!#REF!</f>
        <v>#REF!</v>
      </c>
      <c r="L82" s="153" t="e">
        <f>-'5.  2015-2020 LRAM'!#REF!</f>
        <v>#REF!</v>
      </c>
      <c r="M82" s="154" t="e">
        <f>SUM(D82:L82)</f>
        <v>#REF!</v>
      </c>
      <c r="N82" s="155"/>
      <c r="P82" s="149"/>
      <c r="Q82" s="150"/>
    </row>
    <row r="83" spans="2:17" s="133" customFormat="1" hidden="1">
      <c r="B83" s="613" t="s">
        <v>66</v>
      </c>
      <c r="C83" s="609"/>
      <c r="D83" s="157"/>
      <c r="E83" s="157"/>
      <c r="F83" s="157"/>
      <c r="G83" s="157"/>
      <c r="H83" s="157"/>
      <c r="I83" s="157"/>
      <c r="J83" s="157"/>
      <c r="K83" s="158"/>
      <c r="L83" s="158"/>
      <c r="M83" s="159"/>
      <c r="P83" s="156"/>
      <c r="Q83" s="150"/>
    </row>
    <row r="84" spans="2:17" s="17" customFormat="1" ht="20.25" customHeight="1">
      <c r="B84" s="610" t="s">
        <v>42</v>
      </c>
      <c r="C84" s="609"/>
      <c r="D84" s="667">
        <f>'6.  Carrying Charges'!I237</f>
        <v>205.68706402135882</v>
      </c>
      <c r="E84" s="667">
        <f>'6.  Carrying Charges'!J237</f>
        <v>-362.18217077802183</v>
      </c>
      <c r="F84" s="667">
        <f>'6.  Carrying Charges'!K237</f>
        <v>1380.2635442049518</v>
      </c>
      <c r="G84" s="667">
        <f>'6.  Carrying Charges'!L237</f>
        <v>6.8079723656648445</v>
      </c>
      <c r="H84" s="667"/>
      <c r="I84" s="667"/>
      <c r="J84" s="667"/>
      <c r="K84" s="667"/>
      <c r="L84" s="667"/>
      <c r="M84" s="668">
        <f>SUM(D84:L84)</f>
        <v>1230.5764098139537</v>
      </c>
      <c r="P84" s="149"/>
      <c r="Q84" s="150"/>
    </row>
    <row r="85" spans="2:17" s="160" customFormat="1" ht="21.75" customHeight="1">
      <c r="B85" s="611" t="s">
        <v>238</v>
      </c>
      <c r="C85" s="612"/>
      <c r="D85" s="611">
        <f>SUM(D54:D80)+D84</f>
        <v>8848.7572496339162</v>
      </c>
      <c r="E85" s="611">
        <f t="shared" ref="E85:L85" si="1">SUM(E54:E80)+E84</f>
        <v>-15581.252640308838</v>
      </c>
      <c r="F85" s="611">
        <f t="shared" si="1"/>
        <v>59379.607080787013</v>
      </c>
      <c r="G85" s="611">
        <f t="shared" si="1"/>
        <v>292.8822729451208</v>
      </c>
      <c r="H85" s="611">
        <f t="shared" si="1"/>
        <v>0</v>
      </c>
      <c r="I85" s="611">
        <f t="shared" si="1"/>
        <v>0</v>
      </c>
      <c r="J85" s="611">
        <f t="shared" si="1"/>
        <v>0</v>
      </c>
      <c r="K85" s="611">
        <f t="shared" si="1"/>
        <v>0</v>
      </c>
      <c r="L85" s="611">
        <f t="shared" si="1"/>
        <v>0</v>
      </c>
      <c r="M85" s="611">
        <f>SUM(M54:M80)+M84</f>
        <v>52939.993963057204</v>
      </c>
      <c r="P85" s="149"/>
      <c r="Q85" s="150"/>
    </row>
    <row r="86" spans="2:17" ht="20.25" customHeight="1">
      <c r="B86" s="447" t="s">
        <v>534</v>
      </c>
      <c r="C86" s="592"/>
      <c r="D86" s="591"/>
      <c r="E86" s="591"/>
      <c r="F86" s="591"/>
      <c r="G86" s="591"/>
      <c r="H86" s="591"/>
      <c r="I86" s="591"/>
      <c r="J86" s="591"/>
      <c r="K86" s="591"/>
      <c r="L86" s="591"/>
      <c r="M86" s="591"/>
      <c r="Q86" s="13"/>
    </row>
    <row r="87" spans="2:17" ht="20.25" customHeight="1">
      <c r="B87" s="608"/>
      <c r="C87" s="66"/>
      <c r="E87" s="9"/>
      <c r="Q87" s="13"/>
    </row>
    <row r="88" spans="2:17" ht="14.5">
      <c r="E88" s="9"/>
    </row>
    <row r="89" spans="2:17" ht="21" hidden="1" customHeight="1">
      <c r="B89" s="115" t="s">
        <v>535</v>
      </c>
      <c r="F89" s="579"/>
    </row>
    <row r="90" spans="2:17" s="542" customFormat="1" ht="27.75" hidden="1" customHeight="1">
      <c r="B90" s="562" t="s">
        <v>555</v>
      </c>
      <c r="C90" s="558"/>
      <c r="D90" s="558"/>
      <c r="E90" s="565"/>
      <c r="F90" s="558"/>
      <c r="G90" s="558"/>
      <c r="H90" s="558"/>
      <c r="I90" s="558"/>
      <c r="J90" s="558"/>
      <c r="O90" s="543"/>
      <c r="P90" s="543"/>
    </row>
    <row r="91" spans="2:17" ht="11.25" hidden="1" customHeight="1">
      <c r="B91" s="107"/>
    </row>
    <row r="92" spans="2:17" s="554" customFormat="1" ht="25.5" hidden="1" customHeight="1">
      <c r="B92" s="556"/>
      <c r="C92" s="553">
        <v>2011</v>
      </c>
      <c r="D92" s="553">
        <v>2012</v>
      </c>
      <c r="E92" s="553">
        <v>2013</v>
      </c>
      <c r="F92" s="553">
        <v>2014</v>
      </c>
      <c r="G92" s="553">
        <v>2015</v>
      </c>
      <c r="H92" s="553">
        <v>2016</v>
      </c>
      <c r="I92" s="553">
        <v>2017</v>
      </c>
      <c r="J92" s="553">
        <v>2018</v>
      </c>
      <c r="K92" s="553">
        <v>2019</v>
      </c>
      <c r="L92" s="553">
        <v>2020</v>
      </c>
      <c r="O92" s="555"/>
      <c r="P92" s="555"/>
    </row>
    <row r="93" spans="2:17" s="90" customFormat="1" ht="23.25" hidden="1" customHeight="1">
      <c r="B93" s="194">
        <v>2011</v>
      </c>
      <c r="C93" s="548">
        <f>'4.  2011-2014 LRAM'!AC131</f>
        <v>0</v>
      </c>
      <c r="D93" s="549">
        <f>SUM('4.  2011-2014 LRAM'!Y259:AB259)</f>
        <v>0</v>
      </c>
      <c r="E93" s="549">
        <f>SUM('4.  2011-2014 LRAM'!Y388:AB388)</f>
        <v>0</v>
      </c>
      <c r="F93" s="550">
        <f>SUM('4.  2011-2014 LRAM'!Y517:AB517)</f>
        <v>0</v>
      </c>
      <c r="G93" s="550">
        <f>SUM('5.  2015-2020 LRAM'!Y199:AB199)</f>
        <v>0</v>
      </c>
      <c r="H93" s="549">
        <f>SUM('5.  2015-2020 LRAM'!Y382:AB382)</f>
        <v>0</v>
      </c>
      <c r="I93" s="550">
        <f>SUM('5.  2015-2020 LRAM'!Y565:AB565)</f>
        <v>0</v>
      </c>
      <c r="J93" s="549">
        <f>SUM('5.  2015-2020 LRAM'!Y748:AB748)</f>
        <v>0</v>
      </c>
      <c r="K93" s="549">
        <f>SUM('5.  2015-2020 LRAM'!Y931:AB931)</f>
        <v>0</v>
      </c>
      <c r="L93" s="549">
        <f>SUM('5.  2015-2020 LRAM'!Y1114:AB1114)</f>
        <v>0</v>
      </c>
      <c r="O93" s="193"/>
      <c r="P93" s="193"/>
    </row>
    <row r="94" spans="2:17" s="90" customFormat="1" ht="23.25" hidden="1" customHeight="1">
      <c r="B94" s="194">
        <v>2012</v>
      </c>
      <c r="C94" s="551"/>
      <c r="D94" s="550">
        <f>SUM('4.  2011-2014 LRAM'!Y260:AB260)</f>
        <v>0</v>
      </c>
      <c r="E94" s="549">
        <f>SUM('4.  2011-2014 LRAM'!Y389:AB389)</f>
        <v>0</v>
      </c>
      <c r="F94" s="550">
        <f>SUM('4.  2011-2014 LRAM'!Y518:AB518)</f>
        <v>0</v>
      </c>
      <c r="G94" s="550">
        <f>SUM('5.  2015-2020 LRAM'!Y200:AB200)</f>
        <v>0</v>
      </c>
      <c r="H94" s="549">
        <f>SUM('5.  2015-2020 LRAM'!Y383:AB383)</f>
        <v>0</v>
      </c>
      <c r="I94" s="550">
        <f>SUM('5.  2015-2020 LRAM'!Y566:AB566)</f>
        <v>0</v>
      </c>
      <c r="J94" s="549">
        <f>SUM('5.  2015-2020 LRAM'!Y749:AB749)</f>
        <v>0</v>
      </c>
      <c r="K94" s="549">
        <f>SUM('5.  2015-2020 LRAM'!Y932:AB932)</f>
        <v>0</v>
      </c>
      <c r="L94" s="549">
        <f>SUM('5.  2015-2020 LRAM'!Y1115:AB1115)</f>
        <v>0</v>
      </c>
      <c r="O94" s="193"/>
      <c r="P94" s="193"/>
    </row>
    <row r="95" spans="2:17" s="90" customFormat="1" ht="23.25" hidden="1" customHeight="1">
      <c r="B95" s="194">
        <v>2013</v>
      </c>
      <c r="C95" s="552"/>
      <c r="D95" s="552"/>
      <c r="E95" s="550">
        <f>SUM('4.  2011-2014 LRAM'!Y390:AB390)</f>
        <v>0</v>
      </c>
      <c r="F95" s="550">
        <f>SUM('4.  2011-2014 LRAM'!Y519:AB519)</f>
        <v>0</v>
      </c>
      <c r="G95" s="550">
        <f>SUM('5.  2015-2020 LRAM'!Y201:AB201)</f>
        <v>0</v>
      </c>
      <c r="H95" s="549">
        <f>SUM('5.  2015-2020 LRAM'!Y384:AB384)</f>
        <v>0</v>
      </c>
      <c r="I95" s="550">
        <f>SUM('5.  2015-2020 LRAM'!Y567:AB567)</f>
        <v>0</v>
      </c>
      <c r="J95" s="549">
        <f>SUM('5.  2015-2020 LRAM'!Y750:AB750)</f>
        <v>0</v>
      </c>
      <c r="K95" s="549">
        <f>SUM('5.  2015-2020 LRAM'!Y933:AB933)</f>
        <v>0</v>
      </c>
      <c r="L95" s="549">
        <f>SUM('5.  2015-2020 LRAM'!Y1116:AB1116)</f>
        <v>0</v>
      </c>
      <c r="O95" s="193"/>
      <c r="P95" s="193"/>
    </row>
    <row r="96" spans="2:17" s="90" customFormat="1" ht="23.25" hidden="1" customHeight="1">
      <c r="B96" s="194">
        <v>2014</v>
      </c>
      <c r="C96" s="552"/>
      <c r="D96" s="552"/>
      <c r="E96" s="552"/>
      <c r="F96" s="550">
        <f>SUM('4.  2011-2014 LRAM'!Y520:AB520)</f>
        <v>0</v>
      </c>
      <c r="G96" s="550">
        <f>SUM('5.  2015-2020 LRAM'!Y202:AB202)</f>
        <v>0</v>
      </c>
      <c r="H96" s="549">
        <f>SUM('5.  2015-2020 LRAM'!Y385:AB385)</f>
        <v>0</v>
      </c>
      <c r="I96" s="550">
        <f>SUM('5.  2015-2020 LRAM'!Y568:AB568)</f>
        <v>0</v>
      </c>
      <c r="J96" s="549">
        <f>SUM('5.  2015-2020 LRAM'!Y751:AB751)</f>
        <v>0</v>
      </c>
      <c r="K96" s="549">
        <f>SUM('5.  2015-2020 LRAM'!Y934:AB934)</f>
        <v>16127.806020803999</v>
      </c>
      <c r="L96" s="549">
        <f>SUM('5.  2015-2020 LRAM'!Y1117:AB1117)</f>
        <v>0</v>
      </c>
      <c r="O96" s="193"/>
      <c r="P96" s="193"/>
    </row>
    <row r="97" spans="2:16" s="90" customFormat="1" ht="23.25" hidden="1" customHeight="1">
      <c r="B97" s="194">
        <v>2015</v>
      </c>
      <c r="C97" s="552"/>
      <c r="D97" s="552"/>
      <c r="E97" s="552"/>
      <c r="F97" s="552"/>
      <c r="G97" s="550">
        <f>SUM('5.  2015-2020 LRAM'!Y203:AB203)</f>
        <v>0</v>
      </c>
      <c r="H97" s="549">
        <f>SUM('5.  2015-2020 LRAM'!Y386:AB386)</f>
        <v>0</v>
      </c>
      <c r="I97" s="550">
        <f>SUM('5.  2015-2020 LRAM'!Y569:AB569)</f>
        <v>0</v>
      </c>
      <c r="J97" s="549">
        <f>SUM('5.  2015-2020 LRAM'!Y752:AB752)</f>
        <v>0</v>
      </c>
      <c r="K97" s="549">
        <f>SUM('5.  2015-2020 LRAM'!Y935:AB935)</f>
        <v>20707.054744520763</v>
      </c>
      <c r="L97" s="549">
        <f>SUM('5.  2015-2020 LRAM'!Y1118:AB1118)</f>
        <v>0</v>
      </c>
      <c r="O97" s="193"/>
      <c r="P97" s="193"/>
    </row>
    <row r="98" spans="2:16" s="90" customFormat="1" ht="23.25" hidden="1" customHeight="1">
      <c r="B98" s="194">
        <v>2016</v>
      </c>
      <c r="C98" s="552"/>
      <c r="D98" s="552"/>
      <c r="E98" s="552"/>
      <c r="F98" s="552"/>
      <c r="G98" s="552"/>
      <c r="H98" s="549">
        <f>SUM('5.  2015-2020 LRAM'!Y387:AB387)</f>
        <v>0</v>
      </c>
      <c r="I98" s="550">
        <f>SUM('5.  2015-2020 LRAM'!Y570:AB570)</f>
        <v>0</v>
      </c>
      <c r="J98" s="549">
        <f>SUM('5.  2015-2020 LRAM'!Y753:AB753)</f>
        <v>0</v>
      </c>
      <c r="K98" s="549">
        <f>SUM('5.  2015-2020 LRAM'!Y936:AB936)</f>
        <v>9746.4262300000009</v>
      </c>
      <c r="L98" s="549">
        <f>SUM('5.  2015-2020 LRAM'!Y1119:AB1119)</f>
        <v>0</v>
      </c>
      <c r="O98" s="193"/>
      <c r="P98" s="193"/>
    </row>
    <row r="99" spans="2:16" s="90" customFormat="1" ht="23.25" hidden="1" customHeight="1">
      <c r="B99" s="194">
        <v>2017</v>
      </c>
      <c r="C99" s="552"/>
      <c r="D99" s="552"/>
      <c r="E99" s="552"/>
      <c r="F99" s="552"/>
      <c r="G99" s="552"/>
      <c r="H99" s="552"/>
      <c r="I99" s="549">
        <f>SUM('5.  2015-2020 LRAM'!Y571:AB571)</f>
        <v>0</v>
      </c>
      <c r="J99" s="549">
        <f>SUM('5.  2015-2020 LRAM'!Y754:AB754)</f>
        <v>0</v>
      </c>
      <c r="K99" s="549">
        <f>SUM('5.  2015-2020 LRAM'!Y937:AB937)</f>
        <v>33853.091560000001</v>
      </c>
      <c r="L99" s="549">
        <f>SUM('5.  2015-2020 LRAM'!Y1120:AB1120)</f>
        <v>0</v>
      </c>
      <c r="O99" s="193"/>
      <c r="P99" s="193"/>
    </row>
    <row r="100" spans="2:16" s="90" customFormat="1" ht="23.25" hidden="1" customHeight="1">
      <c r="B100" s="194">
        <v>2018</v>
      </c>
      <c r="C100" s="552"/>
      <c r="D100" s="552"/>
      <c r="E100" s="552"/>
      <c r="F100" s="552"/>
      <c r="G100" s="552"/>
      <c r="H100" s="552"/>
      <c r="I100" s="552"/>
      <c r="J100" s="549">
        <f>SUM('5.  2015-2020 LRAM'!Y755:AB755)</f>
        <v>0</v>
      </c>
      <c r="K100" s="549">
        <f>SUM('5.  2015-2020 LRAM'!Y938:AB938)</f>
        <v>4553.8914779184852</v>
      </c>
      <c r="L100" s="549">
        <f>SUM('5.  2015-2020 LRAM'!Y1121:AB1121)</f>
        <v>0</v>
      </c>
      <c r="O100" s="193"/>
      <c r="P100" s="193"/>
    </row>
    <row r="101" spans="2:16" s="90" customFormat="1" ht="23.25" hidden="1" customHeight="1">
      <c r="B101" s="194">
        <v>2019</v>
      </c>
      <c r="C101" s="552"/>
      <c r="D101" s="552"/>
      <c r="E101" s="552"/>
      <c r="F101" s="552"/>
      <c r="G101" s="552"/>
      <c r="H101" s="552"/>
      <c r="I101" s="552"/>
      <c r="J101" s="552"/>
      <c r="K101" s="549">
        <f>SUM('5.  2015-2020 LRAM'!Y939:AB939)</f>
        <v>13006.43612</v>
      </c>
      <c r="L101" s="549">
        <f>SUM('5.  2015-2020 LRAM'!Y1122:AB1122)</f>
        <v>0</v>
      </c>
      <c r="O101" s="193"/>
      <c r="P101" s="193"/>
    </row>
    <row r="102" spans="2:16" s="90" customFormat="1" ht="23.25" hidden="1" customHeight="1">
      <c r="B102" s="194">
        <v>2020</v>
      </c>
      <c r="C102" s="552"/>
      <c r="D102" s="552"/>
      <c r="E102" s="552"/>
      <c r="F102" s="552"/>
      <c r="G102" s="552"/>
      <c r="H102" s="552"/>
      <c r="I102" s="552"/>
      <c r="J102" s="552"/>
      <c r="K102" s="552"/>
      <c r="L102" s="551">
        <f>SUM('5.  2015-2020 LRAM'!Y1123:AB1123)</f>
        <v>0</v>
      </c>
      <c r="O102" s="193"/>
      <c r="P102" s="193"/>
    </row>
    <row r="103" spans="2:16" s="192" customFormat="1" ht="24" hidden="1" customHeight="1">
      <c r="B103" s="563" t="s">
        <v>517</v>
      </c>
      <c r="C103" s="548">
        <f>C93</f>
        <v>0</v>
      </c>
      <c r="D103" s="549">
        <f>D93+D94</f>
        <v>0</v>
      </c>
      <c r="E103" s="549">
        <f>E93+E94+E95</f>
        <v>0</v>
      </c>
      <c r="F103" s="549">
        <f>F93+F94+F95+F96</f>
        <v>0</v>
      </c>
      <c r="G103" s="549">
        <f>G93+G94+G95+G96+G97</f>
        <v>0</v>
      </c>
      <c r="H103" s="549">
        <f>H93+H94+H95+H96+H97+H98</f>
        <v>0</v>
      </c>
      <c r="I103" s="549">
        <f>I93+I94+I95+I96+I97+I98+I99</f>
        <v>0</v>
      </c>
      <c r="J103" s="549">
        <f>J93+J94+J95+J96+J97+J98+J99+J100</f>
        <v>0</v>
      </c>
      <c r="K103" s="549">
        <f>K93+K94+K95+K96+K97+K98+K99+K100+K101</f>
        <v>97994.706153243242</v>
      </c>
      <c r="L103" s="549">
        <f>SUM(L93:L102)</f>
        <v>0</v>
      </c>
      <c r="O103" s="195"/>
      <c r="P103" s="195"/>
    </row>
    <row r="104" spans="2:16" s="27" customFormat="1" ht="24.75" hidden="1" customHeight="1">
      <c r="B104" s="564" t="s">
        <v>516</v>
      </c>
      <c r="C104" s="547">
        <f>'4.  2011-2014 LRAM'!AC132</f>
        <v>0</v>
      </c>
      <c r="D104" s="547">
        <f>'4.  2011-2014 LRAM'!AC262</f>
        <v>0</v>
      </c>
      <c r="E104" s="547">
        <f>'4.  2011-2014 LRAM'!AC392</f>
        <v>0</v>
      </c>
      <c r="F104" s="547">
        <f>'4.  2011-2014 LRAM'!AC522</f>
        <v>0</v>
      </c>
      <c r="G104" s="547">
        <f>'5.  2015-2020 LRAM'!AC205</f>
        <v>0</v>
      </c>
      <c r="H104" s="547">
        <f>'5.  2015-2020 LRAM'!AC389</f>
        <v>0</v>
      </c>
      <c r="I104" s="547">
        <f>'5.  2015-2020 LRAM'!AC573</f>
        <v>0</v>
      </c>
      <c r="J104" s="547">
        <f>'5.  2015-2020 LRAM'!AC757</f>
        <v>0</v>
      </c>
      <c r="K104" s="547">
        <f>'5.  2015-2020 LRAM'!AC941</f>
        <v>46285.288599999993</v>
      </c>
      <c r="L104" s="547">
        <f>'5.  2015-2020 LRAM'!AC1125</f>
        <v>0</v>
      </c>
      <c r="O104" s="89"/>
      <c r="P104" s="89"/>
    </row>
    <row r="105" spans="2:16" ht="24.75" hidden="1" customHeight="1">
      <c r="B105" s="564" t="s">
        <v>42</v>
      </c>
      <c r="C105" s="547">
        <f>'6.  Carrying Charges'!R27</f>
        <v>0</v>
      </c>
      <c r="D105" s="547">
        <f>'6.  Carrying Charges'!R42</f>
        <v>0</v>
      </c>
      <c r="E105" s="547">
        <f>'6.  Carrying Charges'!R57</f>
        <v>0</v>
      </c>
      <c r="F105" s="547">
        <f>'6.  Carrying Charges'!R72</f>
        <v>0</v>
      </c>
      <c r="G105" s="547">
        <f>'6.  Carrying Charges'!R87</f>
        <v>0</v>
      </c>
      <c r="H105" s="547">
        <f>'6.  Carrying Charges'!R102</f>
        <v>0</v>
      </c>
      <c r="I105" s="547">
        <f>'6.  Carrying Charges'!R117</f>
        <v>0</v>
      </c>
      <c r="J105" s="547">
        <f>'6.  Carrying Charges'!R132</f>
        <v>0</v>
      </c>
      <c r="K105" s="547">
        <f>'6.  Carrying Charges'!R147</f>
        <v>519.57191845685884</v>
      </c>
      <c r="L105" s="547" t="e">
        <f>'6.  Carrying Charges'!R162</f>
        <v>#REF!</v>
      </c>
    </row>
    <row r="106" spans="2:16" ht="23.25" hidden="1" customHeight="1">
      <c r="B106" s="563" t="s">
        <v>25</v>
      </c>
      <c r="C106" s="547">
        <f>C103-C104+C105</f>
        <v>0</v>
      </c>
      <c r="D106" s="547">
        <f t="shared" ref="D106:J106" si="2">D103-D104+D105</f>
        <v>0</v>
      </c>
      <c r="E106" s="547">
        <f t="shared" si="2"/>
        <v>0</v>
      </c>
      <c r="F106" s="547">
        <f t="shared" si="2"/>
        <v>0</v>
      </c>
      <c r="G106" s="547">
        <f t="shared" si="2"/>
        <v>0</v>
      </c>
      <c r="H106" s="547">
        <f t="shared" si="2"/>
        <v>0</v>
      </c>
      <c r="I106" s="547">
        <f t="shared" si="2"/>
        <v>0</v>
      </c>
      <c r="J106" s="547">
        <f t="shared" si="2"/>
        <v>0</v>
      </c>
      <c r="K106" s="547">
        <f>K103-K104+K105</f>
        <v>52228.989471700108</v>
      </c>
      <c r="L106" s="547" t="e">
        <f>L103-L104+L105</f>
        <v>#REF!</v>
      </c>
    </row>
    <row r="107" spans="2:16" hidden="1"/>
    <row r="108" spans="2:16">
      <c r="B108" s="579" t="s">
        <v>524</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4:C34"/>
    <mergeCell ref="B35:C35"/>
    <mergeCell ref="B36:C36"/>
    <mergeCell ref="B33:C3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958850</xdr:colOff>
                    <xdr:row>53</xdr:row>
                    <xdr:rowOff>25400</xdr:rowOff>
                  </from>
                  <to>
                    <xdr:col>2</xdr:col>
                    <xdr:colOff>1371600</xdr:colOff>
                    <xdr:row>54</xdr:row>
                    <xdr:rowOff>158750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958850</xdr:colOff>
                    <xdr:row>56</xdr:row>
                    <xdr:rowOff>25400</xdr:rowOff>
                  </from>
                  <to>
                    <xdr:col>2</xdr:col>
                    <xdr:colOff>1371600</xdr:colOff>
                    <xdr:row>57</xdr:row>
                    <xdr:rowOff>158750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958850</xdr:colOff>
                    <xdr:row>59</xdr:row>
                    <xdr:rowOff>25400</xdr:rowOff>
                  </from>
                  <to>
                    <xdr:col>2</xdr:col>
                    <xdr:colOff>1371600</xdr:colOff>
                    <xdr:row>60</xdr:row>
                    <xdr:rowOff>158750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958850</xdr:colOff>
                    <xdr:row>62</xdr:row>
                    <xdr:rowOff>25400</xdr:rowOff>
                  </from>
                  <to>
                    <xdr:col>2</xdr:col>
                    <xdr:colOff>1371600</xdr:colOff>
                    <xdr:row>63</xdr:row>
                    <xdr:rowOff>158750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958850</xdr:colOff>
                    <xdr:row>65</xdr:row>
                    <xdr:rowOff>25400</xdr:rowOff>
                  </from>
                  <to>
                    <xdr:col>2</xdr:col>
                    <xdr:colOff>1371600</xdr:colOff>
                    <xdr:row>66</xdr:row>
                    <xdr:rowOff>158750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958850</xdr:colOff>
                    <xdr:row>68</xdr:row>
                    <xdr:rowOff>38100</xdr:rowOff>
                  </from>
                  <to>
                    <xdr:col>2</xdr:col>
                    <xdr:colOff>1371600</xdr:colOff>
                    <xdr:row>69</xdr:row>
                    <xdr:rowOff>177800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958850</xdr:colOff>
                    <xdr:row>71</xdr:row>
                    <xdr:rowOff>38100</xdr:rowOff>
                  </from>
                  <to>
                    <xdr:col>2</xdr:col>
                    <xdr:colOff>1371600</xdr:colOff>
                    <xdr:row>72</xdr:row>
                    <xdr:rowOff>177800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31750</xdr:rowOff>
                  </from>
                  <to>
                    <xdr:col>2</xdr:col>
                    <xdr:colOff>1371600</xdr:colOff>
                    <xdr:row>75</xdr:row>
                    <xdr:rowOff>165100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22" zoomScale="80" zoomScaleNormal="80" workbookViewId="0">
      <selection activeCell="D25" sqref="D25"/>
    </sheetView>
  </sheetViews>
  <sheetFormatPr defaultColWidth="9.08984375" defaultRowHeight="14.5"/>
  <cols>
    <col min="1" max="1" width="5.453125" style="12" customWidth="1"/>
    <col min="2" max="2" width="27" style="12" customWidth="1"/>
    <col min="3" max="3" width="24.36328125" style="12" customWidth="1"/>
    <col min="4" max="4" width="23.453125" style="12" customWidth="1"/>
    <col min="5" max="5" width="28.6328125" style="12" customWidth="1"/>
    <col min="6" max="6" width="43.90625" style="12" customWidth="1"/>
    <col min="7" max="7" width="72.6328125" style="12" customWidth="1"/>
    <col min="8" max="16384" width="9.08984375" style="12"/>
  </cols>
  <sheetData>
    <row r="13" spans="2:3" ht="15" thickBot="1"/>
    <row r="14" spans="2:3" ht="26.25" customHeight="1" thickBot="1">
      <c r="B14" s="530" t="s">
        <v>169</v>
      </c>
      <c r="C14" s="123" t="s">
        <v>173</v>
      </c>
    </row>
    <row r="15" spans="2:3" ht="26.25" customHeight="1" thickBot="1">
      <c r="C15" s="125" t="s">
        <v>404</v>
      </c>
    </row>
    <row r="16" spans="2:3" ht="27" customHeight="1" thickBot="1">
      <c r="C16" s="561" t="s">
        <v>549</v>
      </c>
    </row>
    <row r="19" spans="2:8" ht="15.5">
      <c r="B19" s="530" t="s">
        <v>607</v>
      </c>
    </row>
    <row r="20" spans="2:8" ht="13.5" customHeight="1"/>
    <row r="21" spans="2:8" ht="41" customHeight="1">
      <c r="B21" s="818" t="s">
        <v>670</v>
      </c>
      <c r="C21" s="818"/>
      <c r="D21" s="818"/>
      <c r="E21" s="818"/>
      <c r="F21" s="818"/>
      <c r="G21" s="818"/>
      <c r="H21" s="818"/>
    </row>
    <row r="23" spans="2:8" s="599" customFormat="1" ht="15.5">
      <c r="B23" s="607" t="s">
        <v>544</v>
      </c>
      <c r="C23" s="607" t="s">
        <v>559</v>
      </c>
      <c r="D23" s="607" t="s">
        <v>543</v>
      </c>
      <c r="E23" s="825" t="s">
        <v>33</v>
      </c>
      <c r="F23" s="826"/>
      <c r="G23" s="825" t="s">
        <v>542</v>
      </c>
      <c r="H23" s="826"/>
    </row>
    <row r="24" spans="2:8">
      <c r="B24" s="598">
        <v>1</v>
      </c>
      <c r="C24" s="632"/>
      <c r="D24" s="597"/>
      <c r="E24" s="823"/>
      <c r="F24" s="824"/>
      <c r="G24" s="827"/>
      <c r="H24" s="828"/>
    </row>
    <row r="25" spans="2:8">
      <c r="B25" s="598">
        <v>2</v>
      </c>
      <c r="C25" s="632"/>
      <c r="D25" s="597"/>
      <c r="E25" s="823"/>
      <c r="F25" s="824"/>
      <c r="G25" s="827"/>
      <c r="H25" s="828"/>
    </row>
    <row r="26" spans="2:8">
      <c r="B26" s="598">
        <v>3</v>
      </c>
      <c r="C26" s="632"/>
      <c r="D26" s="597"/>
      <c r="E26" s="823"/>
      <c r="F26" s="824"/>
      <c r="G26" s="827"/>
      <c r="H26" s="828"/>
    </row>
    <row r="27" spans="2:8">
      <c r="B27" s="598">
        <v>4</v>
      </c>
      <c r="C27" s="632"/>
      <c r="D27" s="597"/>
      <c r="E27" s="823"/>
      <c r="F27" s="824"/>
      <c r="G27" s="827"/>
      <c r="H27" s="828"/>
    </row>
    <row r="28" spans="2:8">
      <c r="B28" s="598">
        <v>5</v>
      </c>
      <c r="C28" s="632"/>
      <c r="D28" s="597"/>
      <c r="E28" s="823"/>
      <c r="F28" s="824"/>
      <c r="G28" s="827"/>
      <c r="H28" s="828"/>
    </row>
    <row r="29" spans="2:8">
      <c r="B29" s="598">
        <v>6</v>
      </c>
      <c r="C29" s="632"/>
      <c r="D29" s="597"/>
      <c r="E29" s="823"/>
      <c r="F29" s="824"/>
      <c r="G29" s="827"/>
      <c r="H29" s="828"/>
    </row>
    <row r="30" spans="2:8">
      <c r="B30" s="598">
        <v>7</v>
      </c>
      <c r="C30" s="632"/>
      <c r="D30" s="597"/>
      <c r="E30" s="823"/>
      <c r="F30" s="824"/>
      <c r="G30" s="827"/>
      <c r="H30" s="828"/>
    </row>
    <row r="31" spans="2:8">
      <c r="B31" s="598">
        <v>8</v>
      </c>
      <c r="C31" s="632"/>
      <c r="D31" s="597"/>
      <c r="E31" s="823"/>
      <c r="F31" s="824"/>
      <c r="G31" s="827"/>
      <c r="H31" s="828"/>
    </row>
    <row r="32" spans="2:8">
      <c r="B32" s="598">
        <v>9</v>
      </c>
      <c r="C32" s="632"/>
      <c r="D32" s="597"/>
      <c r="E32" s="823"/>
      <c r="F32" s="824"/>
      <c r="G32" s="827"/>
      <c r="H32" s="828"/>
    </row>
    <row r="33" spans="2:8">
      <c r="B33" s="598">
        <v>10</v>
      </c>
      <c r="C33" s="632"/>
      <c r="D33" s="597"/>
      <c r="E33" s="823"/>
      <c r="F33" s="824"/>
      <c r="G33" s="827"/>
      <c r="H33" s="828"/>
    </row>
    <row r="34" spans="2:8">
      <c r="B34" s="598" t="s">
        <v>478</v>
      </c>
      <c r="C34" s="632"/>
      <c r="D34" s="597"/>
      <c r="E34" s="823"/>
      <c r="F34" s="824"/>
      <c r="G34" s="827"/>
      <c r="H34" s="828"/>
    </row>
    <row r="36" spans="2:8" ht="30.75" customHeight="1">
      <c r="B36" s="530" t="s">
        <v>603</v>
      </c>
    </row>
    <row r="37" spans="2:8" ht="23.25" customHeight="1">
      <c r="B37" s="560" t="s">
        <v>608</v>
      </c>
      <c r="C37" s="595"/>
      <c r="D37" s="595"/>
      <c r="E37" s="595"/>
      <c r="F37" s="595"/>
      <c r="G37" s="595"/>
      <c r="H37" s="595"/>
    </row>
    <row r="39" spans="2:8" s="90" customFormat="1" ht="15.5">
      <c r="B39" s="607" t="s">
        <v>544</v>
      </c>
      <c r="C39" s="607" t="s">
        <v>559</v>
      </c>
      <c r="D39" s="607" t="s">
        <v>543</v>
      </c>
      <c r="E39" s="825" t="s">
        <v>33</v>
      </c>
      <c r="F39" s="826"/>
      <c r="G39" s="825" t="s">
        <v>542</v>
      </c>
      <c r="H39" s="826"/>
    </row>
    <row r="40" spans="2:8">
      <c r="B40" s="598">
        <v>1</v>
      </c>
      <c r="C40" s="632"/>
      <c r="D40" s="597"/>
      <c r="E40" s="823"/>
      <c r="F40" s="824"/>
      <c r="G40" s="827"/>
      <c r="H40" s="828"/>
    </row>
    <row r="41" spans="2:8">
      <c r="B41" s="598">
        <v>2</v>
      </c>
      <c r="C41" s="632"/>
      <c r="D41" s="597"/>
      <c r="E41" s="823"/>
      <c r="F41" s="824"/>
      <c r="G41" s="827"/>
      <c r="H41" s="828"/>
    </row>
    <row r="42" spans="2:8">
      <c r="B42" s="598">
        <v>3</v>
      </c>
      <c r="C42" s="632"/>
      <c r="D42" s="597"/>
      <c r="E42" s="823"/>
      <c r="F42" s="824"/>
      <c r="G42" s="827"/>
      <c r="H42" s="828"/>
    </row>
    <row r="43" spans="2:8">
      <c r="B43" s="598">
        <v>4</v>
      </c>
      <c r="C43" s="632"/>
      <c r="D43" s="597"/>
      <c r="E43" s="823"/>
      <c r="F43" s="824"/>
      <c r="G43" s="827"/>
      <c r="H43" s="828"/>
    </row>
    <row r="44" spans="2:8">
      <c r="B44" s="598">
        <v>5</v>
      </c>
      <c r="C44" s="632"/>
      <c r="D44" s="597"/>
      <c r="E44" s="823"/>
      <c r="F44" s="824"/>
      <c r="G44" s="827"/>
      <c r="H44" s="828"/>
    </row>
    <row r="45" spans="2:8">
      <c r="B45" s="598">
        <v>6</v>
      </c>
      <c r="C45" s="632"/>
      <c r="D45" s="597"/>
      <c r="E45" s="823"/>
      <c r="F45" s="824"/>
      <c r="G45" s="827"/>
      <c r="H45" s="828"/>
    </row>
    <row r="46" spans="2:8">
      <c r="B46" s="598">
        <v>7</v>
      </c>
      <c r="C46" s="632"/>
      <c r="D46" s="597"/>
      <c r="E46" s="823"/>
      <c r="F46" s="824"/>
      <c r="G46" s="827"/>
      <c r="H46" s="828"/>
    </row>
    <row r="47" spans="2:8">
      <c r="B47" s="598">
        <v>8</v>
      </c>
      <c r="C47" s="632"/>
      <c r="D47" s="597"/>
      <c r="E47" s="823"/>
      <c r="F47" s="824"/>
      <c r="G47" s="827"/>
      <c r="H47" s="828"/>
    </row>
    <row r="48" spans="2:8">
      <c r="B48" s="598">
        <v>9</v>
      </c>
      <c r="C48" s="632"/>
      <c r="D48" s="597"/>
      <c r="E48" s="823"/>
      <c r="F48" s="824"/>
      <c r="G48" s="827"/>
      <c r="H48" s="828"/>
    </row>
    <row r="49" spans="2:8">
      <c r="B49" s="598">
        <v>10</v>
      </c>
      <c r="C49" s="632"/>
      <c r="D49" s="597"/>
      <c r="E49" s="823"/>
      <c r="F49" s="824"/>
      <c r="G49" s="827"/>
      <c r="H49" s="828"/>
    </row>
    <row r="50" spans="2:8">
      <c r="B50" s="598" t="s">
        <v>478</v>
      </c>
      <c r="C50" s="632"/>
      <c r="D50" s="597"/>
      <c r="E50" s="823"/>
      <c r="F50" s="824"/>
      <c r="G50" s="827"/>
      <c r="H50" s="828"/>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A96"/>
  <sheetViews>
    <sheetView topLeftCell="A7" zoomScale="50" zoomScaleNormal="50" workbookViewId="0">
      <selection activeCell="D39" sqref="D39"/>
    </sheetView>
  </sheetViews>
  <sheetFormatPr defaultColWidth="9.08984375" defaultRowHeight="14.5"/>
  <cols>
    <col min="1" max="1" width="5.36328125" style="12" customWidth="1"/>
    <col min="2" max="2" width="27.36328125" style="10" customWidth="1"/>
    <col min="3" max="3" width="23" style="10" customWidth="1"/>
    <col min="4" max="4" width="32.36328125" style="12" customWidth="1"/>
    <col min="5" max="5" width="26.36328125" style="12" customWidth="1"/>
    <col min="6" max="6" width="24" style="12" customWidth="1"/>
    <col min="7" max="7" width="21.453125" style="12" customWidth="1"/>
    <col min="8" max="8" width="24.08984375" style="12" customWidth="1"/>
    <col min="9" max="12" width="22.08984375" style="12" customWidth="1"/>
    <col min="13" max="13" width="13.54296875" style="12" customWidth="1"/>
    <col min="14" max="14" width="13.90625" style="12" customWidth="1"/>
    <col min="15" max="15" width="20" style="12" customWidth="1"/>
    <col min="16" max="16" width="10.08984375" style="12" customWidth="1"/>
    <col min="17" max="25" width="14" style="12" customWidth="1"/>
    <col min="26" max="16384" width="9.08984375" style="12"/>
  </cols>
  <sheetData>
    <row r="1" spans="2:12" ht="151.5" customHeight="1"/>
    <row r="2" spans="2:12" ht="21.75" customHeight="1">
      <c r="B2" s="92"/>
      <c r="C2" s="92"/>
      <c r="D2" s="92"/>
      <c r="E2" s="92"/>
      <c r="F2" s="92"/>
      <c r="G2" s="92"/>
      <c r="H2" s="92"/>
      <c r="I2" s="92"/>
      <c r="J2" s="99"/>
      <c r="K2" s="99"/>
      <c r="L2" s="99"/>
    </row>
    <row r="3" spans="2:12" ht="22.5" customHeight="1" thickBot="1">
      <c r="B3" s="49"/>
      <c r="C3" s="29"/>
      <c r="D3" s="17"/>
      <c r="E3" s="162"/>
      <c r="F3" s="17"/>
      <c r="G3" s="17"/>
      <c r="H3" s="67"/>
      <c r="I3" s="162"/>
      <c r="J3" s="162"/>
      <c r="K3" s="162"/>
      <c r="L3" s="162"/>
    </row>
    <row r="4" spans="2:12" s="2" customFormat="1" ht="27" customHeight="1" thickBot="1">
      <c r="B4" s="267" t="s">
        <v>169</v>
      </c>
      <c r="C4" s="450"/>
      <c r="D4" s="253" t="s">
        <v>173</v>
      </c>
      <c r="E4" s="432"/>
      <c r="F4" s="432"/>
      <c r="G4" s="432"/>
      <c r="H4" s="432"/>
      <c r="I4" s="432"/>
      <c r="J4" s="432"/>
      <c r="K4" s="432"/>
      <c r="L4" s="432"/>
    </row>
    <row r="5" spans="2:12" s="2" customFormat="1" ht="24" customHeight="1" thickBot="1">
      <c r="B5" s="452"/>
      <c r="C5" s="450"/>
      <c r="D5" s="453" t="s">
        <v>404</v>
      </c>
      <c r="F5" s="432"/>
      <c r="G5" s="432"/>
      <c r="H5" s="432"/>
      <c r="I5" s="432"/>
      <c r="J5" s="432"/>
      <c r="K5" s="432"/>
      <c r="L5" s="432"/>
    </row>
    <row r="6" spans="2:12" s="2" customFormat="1" ht="28.5" customHeight="1" thickBot="1">
      <c r="B6" s="452"/>
      <c r="C6" s="450"/>
      <c r="D6" s="257" t="s">
        <v>170</v>
      </c>
      <c r="E6" s="432"/>
      <c r="F6" s="432"/>
      <c r="G6" s="432"/>
      <c r="H6" s="432"/>
      <c r="I6" s="432"/>
      <c r="J6" s="432"/>
      <c r="K6" s="432"/>
      <c r="L6" s="432"/>
    </row>
    <row r="7" spans="2:12" s="103" customFormat="1" ht="29.25" customHeight="1" thickBot="1">
      <c r="D7" s="561" t="s">
        <v>549</v>
      </c>
    </row>
    <row r="8" spans="2:12" s="103" customFormat="1" ht="30" customHeight="1">
      <c r="D8" s="566"/>
    </row>
    <row r="9" spans="2:12" s="2" customFormat="1" ht="24.75" customHeight="1">
      <c r="B9" s="115" t="s">
        <v>409</v>
      </c>
      <c r="C9" s="17"/>
      <c r="D9" s="740">
        <v>2013</v>
      </c>
    </row>
    <row r="10" spans="2:12" s="17" customFormat="1" ht="16.5" customHeight="1"/>
    <row r="11" spans="2:12" s="17" customFormat="1" ht="36.75" customHeight="1">
      <c r="B11" s="829" t="s">
        <v>748</v>
      </c>
      <c r="C11" s="829"/>
      <c r="D11" s="829"/>
      <c r="E11" s="829"/>
      <c r="F11" s="829"/>
      <c r="G11" s="829"/>
      <c r="H11" s="829"/>
      <c r="I11" s="829"/>
      <c r="J11" s="829"/>
      <c r="K11" s="829"/>
      <c r="L11" s="829"/>
    </row>
    <row r="12" spans="2:12" s="2" customFormat="1" ht="15.75" customHeight="1">
      <c r="D12" s="20"/>
    </row>
    <row r="13" spans="2:12" s="17" customFormat="1" ht="48" customHeight="1">
      <c r="C13" s="239" t="str">
        <f>'1.  LRAMVA Summary'!M52</f>
        <v>Total</v>
      </c>
      <c r="D13" s="239" t="str">
        <f>'1.  LRAMVA Summary'!D52</f>
        <v>Residential</v>
      </c>
      <c r="E13" s="239" t="str">
        <f>'1.  LRAMVA Summary'!E52</f>
        <v>GS&lt;50</v>
      </c>
      <c r="F13" s="239" t="str">
        <f>'1.  LRAMVA Summary'!F52</f>
        <v>GS&gt;50</v>
      </c>
      <c r="G13" s="239" t="str">
        <f>'1.  LRAMVA Summary'!G52</f>
        <v>Street Lights</v>
      </c>
      <c r="H13" s="239" t="str">
        <f>'1.  LRAMVA Summary'!H52</f>
        <v/>
      </c>
      <c r="I13" s="239" t="str">
        <f>'1.  LRAMVA Summary'!I52</f>
        <v/>
      </c>
      <c r="J13" s="239" t="str">
        <f>'1.  LRAMVA Summary'!J52</f>
        <v/>
      </c>
      <c r="K13" s="239" t="str">
        <f>'1.  LRAMVA Summary'!K52</f>
        <v/>
      </c>
      <c r="L13" s="239" t="str">
        <f>'1.  LRAMVA Summary'!L52</f>
        <v/>
      </c>
    </row>
    <row r="14" spans="2:12" s="2" customFormat="1" ht="15.75" customHeight="1">
      <c r="B14" s="82"/>
      <c r="C14" s="570"/>
      <c r="D14" s="571" t="str">
        <f>'1.  LRAMVA Summary'!D53</f>
        <v>kWh</v>
      </c>
      <c r="E14" s="571" t="str">
        <f>'1.  LRAMVA Summary'!E53</f>
        <v>kWh</v>
      </c>
      <c r="F14" s="571" t="str">
        <f>'1.  LRAMVA Summary'!F53</f>
        <v>kW</v>
      </c>
      <c r="G14" s="571" t="str">
        <f>'1.  LRAMVA Summary'!G53</f>
        <v>kW</v>
      </c>
      <c r="H14" s="571">
        <f>'1.  LRAMVA Summary'!H53</f>
        <v>0</v>
      </c>
      <c r="I14" s="571">
        <f>'1.  LRAMVA Summary'!I53</f>
        <v>0</v>
      </c>
      <c r="J14" s="571">
        <f>'1.  LRAMVA Summary'!J53</f>
        <v>0</v>
      </c>
      <c r="K14" s="571">
        <f>'1.  LRAMVA Summary'!K53</f>
        <v>0</v>
      </c>
      <c r="L14" s="571">
        <f>'1.  LRAMVA Summary'!L53</f>
        <v>0</v>
      </c>
    </row>
    <row r="15" spans="2:12" s="450" customFormat="1" ht="15.75" customHeight="1">
      <c r="B15" s="455" t="s">
        <v>26</v>
      </c>
      <c r="C15" s="614">
        <f>SUM(D15:L15)</f>
        <v>3299236</v>
      </c>
      <c r="D15" s="742">
        <v>494885</v>
      </c>
      <c r="E15" s="742">
        <v>2573404</v>
      </c>
      <c r="F15" s="742">
        <v>230947</v>
      </c>
      <c r="G15" s="742">
        <v>0</v>
      </c>
      <c r="H15" s="445"/>
      <c r="I15" s="445"/>
      <c r="J15" s="445"/>
      <c r="K15" s="445"/>
      <c r="L15" s="445"/>
    </row>
    <row r="16" spans="2:12" s="450" customFormat="1" ht="15.75" customHeight="1">
      <c r="B16" s="455" t="s">
        <v>27</v>
      </c>
      <c r="C16" s="614">
        <f>SUM(D16:L16)</f>
        <v>576</v>
      </c>
      <c r="D16" s="741"/>
      <c r="E16" s="741"/>
      <c r="F16" s="741">
        <v>576</v>
      </c>
      <c r="G16" s="741"/>
      <c r="H16" s="444"/>
      <c r="I16" s="444"/>
      <c r="J16" s="444"/>
      <c r="K16" s="446"/>
      <c r="L16" s="446"/>
    </row>
    <row r="17" spans="2:12" s="17" customFormat="1" ht="15.75" customHeight="1"/>
    <row r="18" spans="2:12" s="25" customFormat="1" ht="15.75" customHeight="1">
      <c r="B18" s="187" t="s">
        <v>449</v>
      </c>
      <c r="C18" s="188"/>
      <c r="D18" s="188">
        <f t="shared" ref="D18:E18" si="0">IF(D14="kw",HLOOKUP(D14,D14:D16,3,FALSE),HLOOKUP(D14,D14:D16,2,FALSE))</f>
        <v>494885</v>
      </c>
      <c r="E18" s="188">
        <f t="shared" si="0"/>
        <v>2573404</v>
      </c>
      <c r="F18" s="188">
        <f>IF(F14="kw",HLOOKUP(F14,F14:F16,3,FALSE),HLOOKUP(F14,F14:F16,2,FALSE))</f>
        <v>576</v>
      </c>
      <c r="G18" s="188">
        <f t="shared" ref="G18:L18" si="1">IF(G14="kw",HLOOKUP(G14,G14:G16,3,FALSE),HLOOKUP(G14,G14:G16,2,FALSE))</f>
        <v>0</v>
      </c>
      <c r="H18" s="188">
        <f t="shared" si="1"/>
        <v>0</v>
      </c>
      <c r="I18" s="188">
        <f t="shared" si="1"/>
        <v>0</v>
      </c>
      <c r="J18" s="188">
        <f t="shared" si="1"/>
        <v>0</v>
      </c>
      <c r="K18" s="188">
        <f t="shared" si="1"/>
        <v>0</v>
      </c>
      <c r="L18" s="188">
        <f t="shared" si="1"/>
        <v>0</v>
      </c>
    </row>
    <row r="19" spans="2:12" s="2" customFormat="1" ht="15.75" customHeight="1">
      <c r="B19" s="95"/>
      <c r="C19" s="93"/>
      <c r="D19" s="93"/>
      <c r="E19" s="93"/>
      <c r="F19" s="93"/>
      <c r="G19" s="93"/>
      <c r="H19" s="93"/>
      <c r="I19" s="93"/>
      <c r="J19" s="93"/>
      <c r="K19" s="93"/>
      <c r="L19" s="93"/>
    </row>
    <row r="20" spans="2:12" s="432" customFormat="1" ht="21" customHeight="1">
      <c r="B20" s="454" t="s">
        <v>664</v>
      </c>
      <c r="C20" s="362" t="s">
        <v>788</v>
      </c>
      <c r="D20" s="362"/>
    </row>
    <row r="21" spans="2:12" s="432" customFormat="1" ht="21" customHeight="1">
      <c r="B21" s="454" t="s">
        <v>364</v>
      </c>
      <c r="C21" s="362" t="s">
        <v>789</v>
      </c>
      <c r="D21" s="362"/>
    </row>
    <row r="22" spans="2:12" s="17" customFormat="1" ht="15.75" customHeight="1">
      <c r="B22" s="163"/>
      <c r="C22" s="164"/>
      <c r="D22" s="160"/>
    </row>
    <row r="23" spans="2:12" s="17" customFormat="1" ht="23.25" customHeight="1">
      <c r="B23" s="165"/>
      <c r="C23" s="165"/>
      <c r="D23" s="160"/>
    </row>
    <row r="24" spans="2:12" s="17" customFormat="1" ht="22.5" customHeight="1">
      <c r="B24" s="115" t="s">
        <v>410</v>
      </c>
      <c r="C24" s="115"/>
      <c r="D24" s="449"/>
    </row>
    <row r="25" spans="2:12" s="2" customFormat="1" ht="15.75" customHeight="1">
      <c r="D25" s="20"/>
    </row>
    <row r="26" spans="2:12" s="2" customFormat="1" ht="42" customHeight="1">
      <c r="B26" s="829" t="s">
        <v>748</v>
      </c>
      <c r="C26" s="829"/>
      <c r="D26" s="829"/>
      <c r="E26" s="829"/>
      <c r="F26" s="829"/>
      <c r="G26" s="829"/>
      <c r="H26" s="829"/>
      <c r="I26" s="829"/>
      <c r="J26" s="829"/>
      <c r="K26" s="829"/>
      <c r="L26" s="829"/>
    </row>
    <row r="27" spans="2:12" s="2" customFormat="1" ht="15.75" customHeight="1">
      <c r="D27" s="20"/>
    </row>
    <row r="28" spans="2:12" s="17" customFormat="1" ht="44.25" customHeight="1">
      <c r="C28" s="239" t="str">
        <f>'1.  LRAMVA Summary'!M52</f>
        <v>Total</v>
      </c>
      <c r="D28" s="239" t="str">
        <f>'1.  LRAMVA Summary'!D52</f>
        <v>Residential</v>
      </c>
      <c r="E28" s="239" t="str">
        <f>'1.  LRAMVA Summary'!E52</f>
        <v>GS&lt;50</v>
      </c>
      <c r="F28" s="239" t="str">
        <f>'1.  LRAMVA Summary'!F52</f>
        <v>GS&gt;50</v>
      </c>
      <c r="G28" s="239" t="str">
        <f>'1.  LRAMVA Summary'!G52</f>
        <v>Street Lights</v>
      </c>
      <c r="H28" s="239" t="str">
        <f>'1.  LRAMVA Summary'!H52</f>
        <v/>
      </c>
      <c r="I28" s="239" t="str">
        <f>'1.  LRAMVA Summary'!I52</f>
        <v/>
      </c>
      <c r="J28" s="239" t="str">
        <f>'1.  LRAMVA Summary'!J52</f>
        <v/>
      </c>
      <c r="K28" s="239" t="str">
        <f>'1.  LRAMVA Summary'!K52</f>
        <v/>
      </c>
      <c r="L28" s="239" t="str">
        <f>'1.  LRAMVA Summary'!L52</f>
        <v/>
      </c>
    </row>
    <row r="29" spans="2:12" s="2" customFormat="1" ht="15.75" customHeight="1">
      <c r="B29" s="82"/>
      <c r="C29" s="570"/>
      <c r="D29" s="571" t="str">
        <f>'1.  LRAMVA Summary'!D53</f>
        <v>kWh</v>
      </c>
      <c r="E29" s="571" t="str">
        <f>'1.  LRAMVA Summary'!E53</f>
        <v>kWh</v>
      </c>
      <c r="F29" s="571" t="str">
        <f>'1.  LRAMVA Summary'!F53</f>
        <v>kW</v>
      </c>
      <c r="G29" s="571" t="str">
        <f>'1.  LRAMVA Summary'!G53</f>
        <v>kW</v>
      </c>
      <c r="H29" s="571">
        <f>'1.  LRAMVA Summary'!H53</f>
        <v>0</v>
      </c>
      <c r="I29" s="571">
        <f>'1.  LRAMVA Summary'!I53</f>
        <v>0</v>
      </c>
      <c r="J29" s="571">
        <f>'1.  LRAMVA Summary'!J53</f>
        <v>0</v>
      </c>
      <c r="K29" s="571">
        <f>'1.  LRAMVA Summary'!K53</f>
        <v>0</v>
      </c>
      <c r="L29" s="571">
        <f>'1.  LRAMVA Summary'!L53</f>
        <v>0</v>
      </c>
    </row>
    <row r="30" spans="2:12" s="450" customFormat="1" ht="15.75" customHeight="1">
      <c r="B30" s="455" t="s">
        <v>26</v>
      </c>
      <c r="C30" s="614">
        <f>SUM(D30:L30)</f>
        <v>0</v>
      </c>
      <c r="D30" s="456"/>
      <c r="E30" s="456"/>
      <c r="F30" s="456"/>
      <c r="G30" s="456"/>
      <c r="H30" s="456"/>
      <c r="I30" s="456"/>
      <c r="J30" s="456"/>
      <c r="K30" s="456"/>
      <c r="L30" s="456"/>
    </row>
    <row r="31" spans="2:12" s="457" customFormat="1" ht="15" customHeight="1">
      <c r="B31" s="455" t="s">
        <v>27</v>
      </c>
      <c r="C31" s="614">
        <f>SUM(D31:L31)</f>
        <v>0</v>
      </c>
      <c r="D31" s="444"/>
      <c r="E31" s="444"/>
      <c r="F31" s="444"/>
      <c r="G31" s="444"/>
      <c r="H31" s="444"/>
      <c r="I31" s="444"/>
      <c r="J31" s="444"/>
      <c r="K31" s="446"/>
      <c r="L31" s="446"/>
    </row>
    <row r="32" spans="2:12" s="17" customFormat="1" ht="15.75" customHeight="1"/>
    <row r="33" spans="2:27" s="25" customFormat="1" ht="15.75" customHeight="1">
      <c r="B33" s="187" t="s">
        <v>449</v>
      </c>
      <c r="C33" s="188"/>
      <c r="D33" s="188">
        <f>IF(D29="kw",HLOOKUP(D29,D29:D31,3,FALSE),HLOOKUP(D29,D29:D31,2,FALSE))</f>
        <v>0</v>
      </c>
      <c r="E33" s="188">
        <f>IF(E29="kw",HLOOKUP(E29,E29:E31,3,FALSE),HLOOKUP(E29,E29:E31,2,FALSE))</f>
        <v>0</v>
      </c>
      <c r="F33" s="188">
        <f>IF(F29="kw",HLOOKUP(F29,F29:F31,3,FALSE),HLOOKUP(F29,F29:F31,2,FALSE))</f>
        <v>0</v>
      </c>
      <c r="G33" s="188">
        <f>IF(G29="kw",HLOOKUP(G29,G29:G31,3,FALSE),HLOOKUP(G29,G29:G31,2,FALSE))</f>
        <v>0</v>
      </c>
      <c r="H33" s="188">
        <f t="shared" ref="H33:L33" si="2">IF(H29="kw",HLOOKUP(H29,H29:H31,3,FALSE),HLOOKUP(H29,H29:H31,2,FALSE))</f>
        <v>0</v>
      </c>
      <c r="I33" s="188">
        <f t="shared" si="2"/>
        <v>0</v>
      </c>
      <c r="J33" s="188">
        <f t="shared" si="2"/>
        <v>0</v>
      </c>
      <c r="K33" s="188">
        <f t="shared" si="2"/>
        <v>0</v>
      </c>
      <c r="L33" s="188">
        <f t="shared" si="2"/>
        <v>0</v>
      </c>
    </row>
    <row r="34" spans="2:27" s="20" customFormat="1" ht="15.75" customHeight="1">
      <c r="B34" s="93"/>
      <c r="C34" s="93"/>
      <c r="D34" s="93"/>
      <c r="E34" s="93"/>
      <c r="F34" s="93"/>
      <c r="G34" s="93"/>
      <c r="H34" s="93"/>
      <c r="I34" s="93"/>
      <c r="J34" s="93"/>
      <c r="K34" s="93"/>
      <c r="L34" s="93"/>
    </row>
    <row r="35" spans="2:27" s="20" customFormat="1" ht="15.75" customHeight="1">
      <c r="B35" s="454" t="s">
        <v>664</v>
      </c>
      <c r="C35" s="447"/>
      <c r="D35" s="448"/>
      <c r="E35" s="93"/>
      <c r="F35" s="93"/>
      <c r="G35" s="93"/>
      <c r="H35" s="93"/>
      <c r="I35" s="93"/>
      <c r="J35" s="93"/>
      <c r="K35" s="93"/>
      <c r="L35" s="93"/>
    </row>
    <row r="36" spans="2:27" s="432" customFormat="1" ht="21" customHeight="1">
      <c r="B36" s="454" t="s">
        <v>364</v>
      </c>
      <c r="C36" s="447" t="s">
        <v>411</v>
      </c>
      <c r="D36" s="448"/>
    </row>
    <row r="37" spans="2:27" s="17" customFormat="1" ht="15.75" customHeight="1">
      <c r="B37" s="163"/>
      <c r="C37" s="164"/>
      <c r="D37" s="160"/>
      <c r="M37" s="160"/>
    </row>
    <row r="38" spans="2:27" s="17" customFormat="1" ht="15.75" customHeight="1">
      <c r="B38" s="163"/>
      <c r="C38" s="163"/>
      <c r="D38" s="160"/>
      <c r="M38" s="160"/>
    </row>
    <row r="39" spans="2:27" s="20" customFormat="1" ht="15.5">
      <c r="B39" s="115" t="s">
        <v>451</v>
      </c>
      <c r="C39" s="35"/>
      <c r="D39" s="34"/>
      <c r="E39" s="39"/>
      <c r="F39" s="40"/>
    </row>
    <row r="40" spans="2:27" s="70" customFormat="1" ht="39" customHeight="1">
      <c r="B40" s="829" t="s">
        <v>601</v>
      </c>
      <c r="C40" s="829"/>
      <c r="D40" s="829"/>
      <c r="E40" s="829"/>
      <c r="F40" s="829"/>
      <c r="G40" s="829"/>
      <c r="H40" s="829"/>
      <c r="I40" s="829"/>
      <c r="J40" s="829"/>
      <c r="K40" s="829"/>
      <c r="L40" s="829"/>
    </row>
    <row r="41" spans="2:27" s="2" customFormat="1" ht="16.5" customHeight="1">
      <c r="B41" s="10"/>
      <c r="C41" s="10"/>
      <c r="D41" s="22"/>
      <c r="E41" s="20"/>
      <c r="F41" s="20"/>
      <c r="G41" s="20"/>
      <c r="M41" s="20"/>
    </row>
    <row r="42" spans="2:27" s="17" customFormat="1" ht="56.25" customHeight="1">
      <c r="B42" s="239" t="s">
        <v>232</v>
      </c>
      <c r="C42" s="239" t="s">
        <v>598</v>
      </c>
      <c r="D42" s="239" t="str">
        <f>'1.  LRAMVA Summary'!D52</f>
        <v>Residential</v>
      </c>
      <c r="E42" s="239" t="str">
        <f>'1.  LRAMVA Summary'!E52</f>
        <v>GS&lt;50</v>
      </c>
      <c r="F42" s="239" t="str">
        <f>'1.  LRAMVA Summary'!F52</f>
        <v>GS&gt;50</v>
      </c>
      <c r="G42" s="239" t="str">
        <f>'1.  LRAMVA Summary'!G52</f>
        <v>Street Lights</v>
      </c>
      <c r="H42" s="239" t="str">
        <f>'1.  LRAMVA Summary'!H52</f>
        <v/>
      </c>
      <c r="I42" s="239" t="str">
        <f>'1.  LRAMVA Summary'!I52</f>
        <v/>
      </c>
      <c r="J42" s="239" t="str">
        <f>'1.  LRAMVA Summary'!J52</f>
        <v/>
      </c>
      <c r="K42" s="239" t="str">
        <f>'1.  LRAMVA Summary'!K52</f>
        <v/>
      </c>
      <c r="L42" s="239" t="str">
        <f>'1.  LRAMVA Summary'!L52</f>
        <v/>
      </c>
      <c r="M42" s="189"/>
    </row>
    <row r="43" spans="2:27" s="143" customFormat="1" ht="18" customHeight="1">
      <c r="B43" s="572"/>
      <c r="C43" s="573"/>
      <c r="D43" s="574" t="str">
        <f>'1.  LRAMVA Summary'!D53</f>
        <v>kWh</v>
      </c>
      <c r="E43" s="574" t="str">
        <f>'1.  LRAMVA Summary'!E53</f>
        <v>kWh</v>
      </c>
      <c r="F43" s="574" t="str">
        <f>'1.  LRAMVA Summary'!F53</f>
        <v>kW</v>
      </c>
      <c r="G43" s="574" t="str">
        <f>'1.  LRAMVA Summary'!G53</f>
        <v>kW</v>
      </c>
      <c r="H43" s="574">
        <f>'1.  LRAMVA Summary'!H53</f>
        <v>0</v>
      </c>
      <c r="I43" s="574">
        <f>'1.  LRAMVA Summary'!I53</f>
        <v>0</v>
      </c>
      <c r="J43" s="574">
        <f>'1.  LRAMVA Summary'!J53</f>
        <v>0</v>
      </c>
      <c r="K43" s="574">
        <f>'1.  LRAMVA Summary'!K53</f>
        <v>0</v>
      </c>
      <c r="L43" s="574">
        <f>'1.  LRAMVA Summary'!L53</f>
        <v>0</v>
      </c>
      <c r="M43" s="166"/>
    </row>
    <row r="44" spans="2:27" s="17" customFormat="1" ht="15.5">
      <c r="B44" s="167">
        <v>2011</v>
      </c>
      <c r="C44" s="527"/>
      <c r="D44" s="186">
        <f t="shared" ref="D44:L44" si="3">IF(ISBLANK($C$44),0,IF($C44=$D$9,HLOOKUP(D43,D14:D18,5,FALSE),HLOOKUP(D43,D29:D33,5,FALSE)))</f>
        <v>0</v>
      </c>
      <c r="E44" s="186">
        <f>IF(ISBLANK($C$44),0,IF($C44=$D$9,HLOOKUP(E43,E14:E18,5,FALSE),HLOOKUP(E43,E29:E33,5,FALSE)))</f>
        <v>0</v>
      </c>
      <c r="F44" s="186">
        <f t="shared" si="3"/>
        <v>0</v>
      </c>
      <c r="G44" s="186">
        <f t="shared" si="3"/>
        <v>0</v>
      </c>
      <c r="H44" s="186">
        <f t="shared" si="3"/>
        <v>0</v>
      </c>
      <c r="I44" s="186">
        <f t="shared" si="3"/>
        <v>0</v>
      </c>
      <c r="J44" s="186">
        <f t="shared" si="3"/>
        <v>0</v>
      </c>
      <c r="K44" s="186">
        <f t="shared" si="3"/>
        <v>0</v>
      </c>
      <c r="L44" s="186">
        <f t="shared" si="3"/>
        <v>0</v>
      </c>
      <c r="M44" s="190"/>
    </row>
    <row r="45" spans="2:27" s="17" customFormat="1" ht="15.5">
      <c r="B45" s="167">
        <v>2012</v>
      </c>
      <c r="C45" s="527"/>
      <c r="D45" s="186">
        <f t="shared" ref="D45:L45" si="4">IF(ISBLANK($C$45),0,IF($C$45=$D$9,HLOOKUP(D43,D14:D18,5,FALSE),HLOOKUP(D43,D29:D33,5,FALSE)))</f>
        <v>0</v>
      </c>
      <c r="E45" s="186">
        <f t="shared" si="4"/>
        <v>0</v>
      </c>
      <c r="F45" s="186">
        <f t="shared" si="4"/>
        <v>0</v>
      </c>
      <c r="G45" s="186">
        <f t="shared" si="4"/>
        <v>0</v>
      </c>
      <c r="H45" s="186">
        <f t="shared" si="4"/>
        <v>0</v>
      </c>
      <c r="I45" s="186">
        <f t="shared" si="4"/>
        <v>0</v>
      </c>
      <c r="J45" s="186">
        <f t="shared" si="4"/>
        <v>0</v>
      </c>
      <c r="K45" s="186">
        <f t="shared" si="4"/>
        <v>0</v>
      </c>
      <c r="L45" s="186">
        <f t="shared" si="4"/>
        <v>0</v>
      </c>
      <c r="M45" s="160"/>
    </row>
    <row r="46" spans="2:27" s="17" customFormat="1" ht="15.5">
      <c r="B46" s="168">
        <v>2013</v>
      </c>
      <c r="C46" s="754"/>
      <c r="D46" s="186">
        <f t="shared" ref="D46:L46" si="5">IF(ISBLANK($C$46),0,IF($C$46=$D$9,HLOOKUP(D43,D14:D18,5,FALSE),HLOOKUP(D43,D29:D33,5,FALSE)))</f>
        <v>0</v>
      </c>
      <c r="E46" s="186">
        <f t="shared" si="5"/>
        <v>0</v>
      </c>
      <c r="F46" s="186">
        <f t="shared" si="5"/>
        <v>0</v>
      </c>
      <c r="G46" s="186">
        <f t="shared" si="5"/>
        <v>0</v>
      </c>
      <c r="H46" s="186">
        <f t="shared" si="5"/>
        <v>0</v>
      </c>
      <c r="I46" s="186">
        <f t="shared" si="5"/>
        <v>0</v>
      </c>
      <c r="J46" s="186">
        <f t="shared" si="5"/>
        <v>0</v>
      </c>
      <c r="K46" s="186">
        <f t="shared" si="5"/>
        <v>0</v>
      </c>
      <c r="L46" s="186">
        <f t="shared" si="5"/>
        <v>0</v>
      </c>
      <c r="M46" s="160"/>
    </row>
    <row r="47" spans="2:27" s="17" customFormat="1" ht="15.5">
      <c r="B47" s="168">
        <v>2014</v>
      </c>
      <c r="C47" s="754"/>
      <c r="D47" s="186">
        <f t="shared" ref="D47:L47" si="6">IF(ISBLANK($C$47),0,IF($C$47=$D$9,HLOOKUP(D43,D14:D18,5,FALSE),HLOOKUP(D43,D29:D33,5,FALSE)))</f>
        <v>0</v>
      </c>
      <c r="E47" s="186">
        <f t="shared" si="6"/>
        <v>0</v>
      </c>
      <c r="F47" s="186">
        <f t="shared" si="6"/>
        <v>0</v>
      </c>
      <c r="G47" s="186">
        <f t="shared" si="6"/>
        <v>0</v>
      </c>
      <c r="H47" s="186">
        <f t="shared" si="6"/>
        <v>0</v>
      </c>
      <c r="I47" s="186">
        <f t="shared" si="6"/>
        <v>0</v>
      </c>
      <c r="J47" s="186">
        <f t="shared" si="6"/>
        <v>0</v>
      </c>
      <c r="K47" s="186">
        <f t="shared" si="6"/>
        <v>0</v>
      </c>
      <c r="L47" s="186">
        <f t="shared" si="6"/>
        <v>0</v>
      </c>
      <c r="M47" s="160"/>
    </row>
    <row r="48" spans="2:27" s="17" customFormat="1" ht="15.5">
      <c r="B48" s="168">
        <v>2015</v>
      </c>
      <c r="C48" s="754"/>
      <c r="D48" s="186">
        <f t="shared" ref="D48:L48" si="7">IF(ISBLANK($C$48),0,IF($C$48=$D$9,HLOOKUP(D43,D14:D18,5,FALSE),HLOOKUP(D43,D29:D33,5,FALSE)))</f>
        <v>0</v>
      </c>
      <c r="E48" s="186">
        <f t="shared" si="7"/>
        <v>0</v>
      </c>
      <c r="F48" s="186">
        <f t="shared" si="7"/>
        <v>0</v>
      </c>
      <c r="G48" s="186">
        <f t="shared" si="7"/>
        <v>0</v>
      </c>
      <c r="H48" s="186">
        <f t="shared" si="7"/>
        <v>0</v>
      </c>
      <c r="I48" s="186">
        <f t="shared" si="7"/>
        <v>0</v>
      </c>
      <c r="J48" s="186">
        <f t="shared" si="7"/>
        <v>0</v>
      </c>
      <c r="K48" s="186">
        <f t="shared" si="7"/>
        <v>0</v>
      </c>
      <c r="L48" s="186">
        <f t="shared" si="7"/>
        <v>0</v>
      </c>
      <c r="M48" s="160"/>
      <c r="AA48" s="160"/>
    </row>
    <row r="49" spans="2:27" s="17" customFormat="1" ht="15.5">
      <c r="B49" s="168">
        <v>2016</v>
      </c>
      <c r="C49" s="754"/>
      <c r="D49" s="186">
        <f t="shared" ref="D49:L49" si="8">IF(ISBLANK($C$49),0,IF($C$49=$D$9,HLOOKUP(D43,D14:D18,5,FALSE),HLOOKUP(D43,D29:D33,5,FALSE)))</f>
        <v>0</v>
      </c>
      <c r="E49" s="186">
        <f t="shared" si="8"/>
        <v>0</v>
      </c>
      <c r="F49" s="186">
        <f t="shared" si="8"/>
        <v>0</v>
      </c>
      <c r="G49" s="186">
        <f t="shared" si="8"/>
        <v>0</v>
      </c>
      <c r="H49" s="186">
        <f t="shared" si="8"/>
        <v>0</v>
      </c>
      <c r="I49" s="186">
        <f t="shared" si="8"/>
        <v>0</v>
      </c>
      <c r="J49" s="186">
        <f t="shared" si="8"/>
        <v>0</v>
      </c>
      <c r="K49" s="186">
        <f t="shared" si="8"/>
        <v>0</v>
      </c>
      <c r="L49" s="186">
        <f t="shared" si="8"/>
        <v>0</v>
      </c>
      <c r="M49" s="160"/>
      <c r="AA49" s="160"/>
    </row>
    <row r="50" spans="2:27" s="17" customFormat="1" ht="15.5">
      <c r="B50" s="168">
        <v>2017</v>
      </c>
      <c r="C50" s="754"/>
      <c r="D50" s="186">
        <f t="shared" ref="D50:I50" si="9">IF(ISBLANK($C$50),0,IF($C$50=$D$9,HLOOKUP(D43,D14:D18,5,FALSE),HLOOKUP(D43,D29:D33,5,FALSE)))</f>
        <v>0</v>
      </c>
      <c r="E50" s="186">
        <f t="shared" si="9"/>
        <v>0</v>
      </c>
      <c r="F50" s="186">
        <f t="shared" si="9"/>
        <v>0</v>
      </c>
      <c r="G50" s="186">
        <f t="shared" si="9"/>
        <v>0</v>
      </c>
      <c r="H50" s="186">
        <f t="shared" si="9"/>
        <v>0</v>
      </c>
      <c r="I50" s="186">
        <f t="shared" si="9"/>
        <v>0</v>
      </c>
      <c r="J50" s="186">
        <f t="shared" ref="J50:L50" si="10">IF(ISBLANK($C$50),0,IF($C$50=$D$9,HLOOKUP(J43,J14:J18,5,FALSE),HLOOKUP(J43,J29:J33,5,FALSE)))</f>
        <v>0</v>
      </c>
      <c r="K50" s="186">
        <f t="shared" si="10"/>
        <v>0</v>
      </c>
      <c r="L50" s="186">
        <f t="shared" si="10"/>
        <v>0</v>
      </c>
      <c r="M50" s="160"/>
      <c r="AA50" s="160"/>
    </row>
    <row r="51" spans="2:27" s="17" customFormat="1" ht="15.5">
      <c r="B51" s="168">
        <v>2018</v>
      </c>
      <c r="C51" s="754"/>
      <c r="D51" s="186">
        <f t="shared" ref="D51:L51" si="11">IF(ISBLANK($C$51),0,IF($C$51=$D$9,HLOOKUP(D43,D14:D18,5,FALSE),HLOOKUP(D43,D29:D33,5,FALSE)))</f>
        <v>0</v>
      </c>
      <c r="E51" s="186">
        <f t="shared" si="11"/>
        <v>0</v>
      </c>
      <c r="F51" s="186">
        <f t="shared" si="11"/>
        <v>0</v>
      </c>
      <c r="G51" s="186">
        <f t="shared" si="11"/>
        <v>0</v>
      </c>
      <c r="H51" s="186">
        <f t="shared" si="11"/>
        <v>0</v>
      </c>
      <c r="I51" s="186">
        <f t="shared" si="11"/>
        <v>0</v>
      </c>
      <c r="J51" s="186">
        <f t="shared" si="11"/>
        <v>0</v>
      </c>
      <c r="K51" s="186">
        <f t="shared" si="11"/>
        <v>0</v>
      </c>
      <c r="L51" s="186">
        <f t="shared" si="11"/>
        <v>0</v>
      </c>
      <c r="M51" s="160"/>
      <c r="AA51" s="160"/>
    </row>
    <row r="52" spans="2:27" s="17" customFormat="1" ht="15.5">
      <c r="B52" s="168">
        <v>2019</v>
      </c>
      <c r="C52" s="754">
        <v>2013</v>
      </c>
      <c r="D52" s="186">
        <f t="shared" ref="D52:L52" si="12">IF(ISBLANK($C$52),0,IF($C$52=$D$9,HLOOKUP(D43,D14:D18,5,FALSE),HLOOKUP(D43,D29:D33,5,FALSE)))</f>
        <v>494885</v>
      </c>
      <c r="E52" s="186">
        <f t="shared" si="12"/>
        <v>2573404</v>
      </c>
      <c r="F52" s="186">
        <f t="shared" si="12"/>
        <v>576</v>
      </c>
      <c r="G52" s="186">
        <f t="shared" si="12"/>
        <v>0</v>
      </c>
      <c r="H52" s="186">
        <f t="shared" si="12"/>
        <v>0</v>
      </c>
      <c r="I52" s="186">
        <f t="shared" si="12"/>
        <v>0</v>
      </c>
      <c r="J52" s="186">
        <f t="shared" si="12"/>
        <v>0</v>
      </c>
      <c r="K52" s="186">
        <f t="shared" si="12"/>
        <v>0</v>
      </c>
      <c r="L52" s="186">
        <f t="shared" si="12"/>
        <v>0</v>
      </c>
      <c r="M52" s="160"/>
      <c r="AA52" s="160"/>
    </row>
    <row r="53" spans="2:27" s="17" customFormat="1" ht="15.5" hidden="1">
      <c r="B53" s="168">
        <v>2020</v>
      </c>
      <c r="C53" s="527"/>
      <c r="D53" s="186">
        <f t="shared" ref="D53:L53" si="13">IF(ISBLANK($C$53),0,IF($C$53=$D$9,HLOOKUP(D43,D14:D18,5,FALSE),HLOOKUP(D43,D29:D33,5,FALSE)))</f>
        <v>0</v>
      </c>
      <c r="E53" s="186">
        <f t="shared" si="13"/>
        <v>0</v>
      </c>
      <c r="F53" s="186">
        <f t="shared" si="13"/>
        <v>0</v>
      </c>
      <c r="G53" s="186">
        <f t="shared" si="13"/>
        <v>0</v>
      </c>
      <c r="H53" s="186">
        <f t="shared" si="13"/>
        <v>0</v>
      </c>
      <c r="I53" s="186">
        <f t="shared" si="13"/>
        <v>0</v>
      </c>
      <c r="J53" s="186">
        <f t="shared" si="13"/>
        <v>0</v>
      </c>
      <c r="K53" s="186">
        <f t="shared" si="13"/>
        <v>0</v>
      </c>
      <c r="L53" s="186">
        <f t="shared" si="13"/>
        <v>0</v>
      </c>
      <c r="M53" s="160"/>
      <c r="AA53" s="160"/>
    </row>
    <row r="54" spans="2:27" s="432" customFormat="1" ht="21" customHeight="1">
      <c r="B54" s="447" t="s">
        <v>534</v>
      </c>
      <c r="C54" s="458"/>
      <c r="D54" s="459"/>
      <c r="E54" s="460"/>
      <c r="F54" s="460"/>
      <c r="G54" s="460"/>
      <c r="H54" s="460"/>
      <c r="I54" s="460"/>
      <c r="J54" s="460"/>
      <c r="K54" s="460"/>
      <c r="L54" s="460"/>
      <c r="M54" s="451"/>
    </row>
    <row r="55" spans="2:27" s="17" customFormat="1" ht="15.75" customHeight="1">
      <c r="B55" s="165"/>
      <c r="C55" s="165"/>
      <c r="D55" s="160"/>
    </row>
    <row r="56" spans="2:27" s="17" customFormat="1" ht="15.75" customHeight="1">
      <c r="B56" s="165"/>
      <c r="C56" s="165"/>
      <c r="D56" s="160"/>
    </row>
    <row r="57" spans="2:27" s="2" customFormat="1" ht="15.75" customHeight="1">
      <c r="B57" s="82"/>
      <c r="C57" s="82"/>
      <c r="D57" s="20"/>
    </row>
    <row r="58" spans="2:27" s="2" customFormat="1" ht="15.75" customHeight="1">
      <c r="B58" s="82"/>
      <c r="C58" s="82"/>
      <c r="D58" s="20"/>
    </row>
    <row r="59" spans="2:27" s="2" customFormat="1" ht="15.75" customHeight="1">
      <c r="B59" s="82"/>
      <c r="C59" s="82"/>
      <c r="D59" s="20"/>
    </row>
    <row r="60" spans="2:27" s="2" customFormat="1" ht="15.75" customHeight="1">
      <c r="B60" s="82"/>
      <c r="C60" s="82"/>
      <c r="D60" s="20"/>
    </row>
    <row r="61" spans="2:27" s="2" customFormat="1" ht="15.75" customHeight="1">
      <c r="B61" s="82"/>
      <c r="C61" s="82"/>
      <c r="D61" s="20"/>
    </row>
    <row r="62" spans="2:27" s="2" customFormat="1" ht="15.75" customHeight="1">
      <c r="B62" s="82"/>
      <c r="C62" s="82"/>
      <c r="D62" s="20"/>
    </row>
    <row r="63" spans="2:27" s="9" customFormat="1">
      <c r="B63" s="26"/>
      <c r="C63" s="26"/>
    </row>
    <row r="64" spans="2:27"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L11"/>
    <mergeCell ref="B26:L26"/>
    <mergeCell ref="B40:L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DropDownList!$C$2:$C$16</xm:f>
          </x14:formula1>
          <xm:sqref>D24</xm:sqref>
        </x14:dataValidation>
        <x14:dataValidation type="list" allowBlank="1" showInputMessage="1" showErrorMessage="1" xr:uid="{00000000-0002-0000-0600-000001000000}">
          <x14:formula1>
            <xm:f>DropDownList!$E$2:$E$4</xm:f>
          </x14:formula1>
          <xm:sqref>C44:C45 C53</xm:sqref>
        </x14:dataValidation>
        <x14:dataValidation type="list" allowBlank="1" showInputMessage="1" showErrorMessage="1" xr:uid="{261F2743-69FB-42DA-82D4-8325B8A30E36}">
          <x14:formula1>
            <xm:f>'N:\Regulatory\OEB\IRM\2020 IRM\5- Model LRAMVA 2018\MRZ\Source Files\[2019NTPower_MRZ_IRR_LRAMVAWorkform_Attachment_4_20190211.xlsx]DropDownList'!#REF!</xm:f>
          </x14:formula1>
          <xm:sqref>D9 C46:C52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80" zoomScaleNormal="80" workbookViewId="0">
      <pane ySplit="14" topLeftCell="A27" activePane="bottomLeft" state="frozen"/>
      <selection pane="bottomLeft" activeCell="D40" sqref="D40"/>
    </sheetView>
  </sheetViews>
  <sheetFormatPr defaultColWidth="9.08984375" defaultRowHeight="14.5" outlineLevelRow="1"/>
  <cols>
    <col min="1" max="1" width="6.54296875" style="4" customWidth="1"/>
    <col min="2" max="2" width="36.54296875" style="5" customWidth="1"/>
    <col min="3" max="3" width="16.90625" style="78" customWidth="1"/>
    <col min="4" max="5" width="17.90625" style="5" customWidth="1"/>
    <col min="6" max="6" width="18.6328125" style="5" customWidth="1"/>
    <col min="7" max="8" width="15.453125" style="5" customWidth="1"/>
    <col min="9" max="9" width="17.36328125" style="5" customWidth="1"/>
    <col min="10" max="13" width="15.90625" style="5" customWidth="1"/>
    <col min="14" max="14" width="18.90625" style="5" customWidth="1"/>
    <col min="15" max="15" width="16.54296875" style="5" customWidth="1"/>
    <col min="16" max="16" width="17.08984375" style="5" customWidth="1"/>
    <col min="17" max="16384" width="9.089843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30" t="s">
        <v>169</v>
      </c>
      <c r="C4" s="85" t="s">
        <v>173</v>
      </c>
      <c r="D4" s="85"/>
      <c r="E4" s="49"/>
    </row>
    <row r="5" spans="1:26" s="18" customFormat="1" ht="26.25" hidden="1" customHeight="1" outlineLevel="1" thickBot="1">
      <c r="A5" s="4"/>
      <c r="B5" s="830"/>
      <c r="C5" s="86" t="s">
        <v>170</v>
      </c>
      <c r="D5" s="86"/>
      <c r="E5" s="49"/>
    </row>
    <row r="6" spans="1:26" ht="26.25" hidden="1" customHeight="1" outlineLevel="1" thickBot="1">
      <c r="B6" s="830"/>
      <c r="C6" s="836" t="s">
        <v>549</v>
      </c>
      <c r="D6" s="837"/>
      <c r="F6" s="18"/>
      <c r="M6" s="6"/>
      <c r="N6" s="6"/>
      <c r="O6" s="6"/>
      <c r="P6" s="6"/>
      <c r="Q6" s="6"/>
      <c r="R6" s="6"/>
      <c r="S6" s="6"/>
      <c r="T6" s="6"/>
      <c r="U6" s="6"/>
      <c r="V6" s="6"/>
      <c r="W6" s="6"/>
      <c r="X6" s="6"/>
      <c r="Y6" s="6"/>
      <c r="Z6" s="6"/>
    </row>
    <row r="7" spans="1:26" s="18" customFormat="1" ht="26.25" hidden="1" customHeight="1" outlineLevel="1">
      <c r="A7" s="4"/>
      <c r="B7" s="533"/>
      <c r="M7" s="6"/>
      <c r="N7" s="6"/>
      <c r="O7" s="6"/>
      <c r="P7" s="6"/>
      <c r="Q7" s="6"/>
      <c r="R7" s="6"/>
      <c r="S7" s="6"/>
      <c r="T7" s="6"/>
      <c r="U7" s="6"/>
      <c r="V7" s="6"/>
      <c r="W7" s="6"/>
      <c r="X7" s="6"/>
      <c r="Y7" s="6"/>
      <c r="Z7" s="6"/>
    </row>
    <row r="8" spans="1:26" s="18" customFormat="1" ht="19.5" hidden="1" customHeight="1" outlineLevel="1">
      <c r="A8" s="4"/>
      <c r="B8" s="533" t="s">
        <v>525</v>
      </c>
      <c r="C8" s="584" t="s">
        <v>480</v>
      </c>
      <c r="D8" s="583"/>
      <c r="M8" s="6"/>
      <c r="N8" s="6"/>
      <c r="O8" s="6"/>
      <c r="P8" s="6"/>
      <c r="Q8" s="6"/>
      <c r="R8" s="6"/>
      <c r="S8" s="6"/>
      <c r="T8" s="6"/>
      <c r="U8" s="6"/>
      <c r="V8" s="6"/>
      <c r="W8" s="6"/>
      <c r="X8" s="6"/>
      <c r="Y8" s="6"/>
      <c r="Z8" s="6"/>
    </row>
    <row r="9" spans="1:26" s="18" customFormat="1" ht="19.5" hidden="1" customHeight="1" outlineLevel="1">
      <c r="A9" s="4"/>
      <c r="B9" s="533"/>
      <c r="C9" s="584" t="s">
        <v>526</v>
      </c>
      <c r="D9" s="583"/>
      <c r="M9" s="6"/>
      <c r="N9" s="6"/>
      <c r="O9" s="6"/>
      <c r="P9" s="6"/>
      <c r="Q9" s="6"/>
      <c r="R9" s="6"/>
      <c r="S9" s="6"/>
      <c r="T9" s="6"/>
      <c r="U9" s="6"/>
      <c r="V9" s="6"/>
      <c r="W9" s="6"/>
      <c r="X9" s="6"/>
      <c r="Y9" s="6"/>
      <c r="Z9" s="6"/>
    </row>
    <row r="10" spans="1:26" s="18" customFormat="1" hidden="1" outlineLevel="1">
      <c r="A10" s="4"/>
      <c r="B10" s="100"/>
      <c r="C10" s="87"/>
      <c r="D10" s="87"/>
      <c r="E10" s="87"/>
      <c r="M10" s="6"/>
      <c r="N10" s="6"/>
      <c r="O10" s="6"/>
      <c r="P10" s="6"/>
      <c r="Q10" s="6"/>
      <c r="R10" s="6"/>
      <c r="S10" s="6"/>
      <c r="T10" s="6"/>
      <c r="U10" s="6"/>
      <c r="V10" s="6"/>
      <c r="W10" s="6"/>
      <c r="X10" s="6"/>
      <c r="Y10" s="6"/>
      <c r="Z10" s="6"/>
    </row>
    <row r="11" spans="1:26" s="18" customFormat="1" ht="32.25" customHeight="1" collapsed="1">
      <c r="A11" s="15"/>
      <c r="B11" s="115" t="s">
        <v>481</v>
      </c>
      <c r="O11" s="545"/>
    </row>
    <row r="12" spans="1:26" ht="58.5" customHeight="1">
      <c r="B12" s="838" t="s">
        <v>609</v>
      </c>
      <c r="C12" s="838"/>
      <c r="D12" s="838"/>
      <c r="E12" s="838"/>
      <c r="F12" s="838"/>
      <c r="G12" s="838"/>
      <c r="H12" s="838"/>
      <c r="I12" s="838"/>
      <c r="J12" s="838"/>
      <c r="K12" s="838"/>
      <c r="L12" s="838"/>
      <c r="M12" s="838"/>
      <c r="N12" s="838"/>
      <c r="O12" s="838"/>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46"/>
      <c r="C14" s="465" t="s">
        <v>40</v>
      </c>
      <c r="D14" s="749" t="s">
        <v>758</v>
      </c>
      <c r="E14" s="749" t="s">
        <v>759</v>
      </c>
      <c r="F14" s="749" t="s">
        <v>760</v>
      </c>
      <c r="G14" s="749" t="s">
        <v>761</v>
      </c>
      <c r="H14" s="749" t="s">
        <v>762</v>
      </c>
      <c r="I14" s="749" t="s">
        <v>763</v>
      </c>
      <c r="J14" s="749" t="s">
        <v>764</v>
      </c>
      <c r="K14" s="749" t="s">
        <v>765</v>
      </c>
      <c r="L14" s="749" t="s">
        <v>766</v>
      </c>
      <c r="M14" s="749" t="s">
        <v>754</v>
      </c>
      <c r="N14" s="466" t="s">
        <v>750</v>
      </c>
      <c r="O14" s="466" t="s">
        <v>561</v>
      </c>
      <c r="P14" s="7"/>
    </row>
    <row r="15" spans="1:26" s="7" customFormat="1" ht="18.75" customHeight="1">
      <c r="B15" s="467" t="s">
        <v>186</v>
      </c>
      <c r="C15" s="831"/>
      <c r="D15" s="750">
        <v>2010</v>
      </c>
      <c r="E15" s="750">
        <v>2011</v>
      </c>
      <c r="F15" s="750">
        <v>2012</v>
      </c>
      <c r="G15" s="750">
        <v>2013</v>
      </c>
      <c r="H15" s="750">
        <v>2014</v>
      </c>
      <c r="I15" s="750">
        <v>2015</v>
      </c>
      <c r="J15" s="750">
        <v>2016</v>
      </c>
      <c r="K15" s="750">
        <v>2017</v>
      </c>
      <c r="L15" s="750">
        <v>2018</v>
      </c>
      <c r="M15" s="750">
        <v>2019</v>
      </c>
      <c r="N15" s="468">
        <v>2020</v>
      </c>
      <c r="O15" s="469">
        <v>2021</v>
      </c>
    </row>
    <row r="16" spans="1:26" s="108" customFormat="1" ht="18" customHeight="1">
      <c r="B16" s="470" t="s">
        <v>557</v>
      </c>
      <c r="C16" s="832"/>
      <c r="D16" s="751">
        <v>4</v>
      </c>
      <c r="E16" s="751">
        <v>4</v>
      </c>
      <c r="F16" s="751">
        <v>4</v>
      </c>
      <c r="G16" s="751">
        <v>4</v>
      </c>
      <c r="H16" s="751">
        <v>4</v>
      </c>
      <c r="I16" s="751">
        <v>4</v>
      </c>
      <c r="J16" s="751">
        <v>4</v>
      </c>
      <c r="K16" s="751">
        <v>4</v>
      </c>
      <c r="L16" s="751">
        <v>4</v>
      </c>
      <c r="M16" s="751">
        <v>4</v>
      </c>
      <c r="N16" s="471"/>
      <c r="O16" s="472"/>
    </row>
    <row r="17" spans="1:15" s="108" customFormat="1" ht="17.25" customHeight="1">
      <c r="B17" s="473" t="s">
        <v>558</v>
      </c>
      <c r="C17" s="833"/>
      <c r="D17" s="109">
        <f>12-D16</f>
        <v>8</v>
      </c>
      <c r="E17" s="109">
        <f>12-E16</f>
        <v>8</v>
      </c>
      <c r="F17" s="109">
        <f t="shared" ref="F17:M17" si="0">12-F16</f>
        <v>8</v>
      </c>
      <c r="G17" s="109">
        <f t="shared" si="0"/>
        <v>8</v>
      </c>
      <c r="H17" s="109">
        <f t="shared" si="0"/>
        <v>8</v>
      </c>
      <c r="I17" s="109">
        <f t="shared" si="0"/>
        <v>8</v>
      </c>
      <c r="J17" s="109">
        <f t="shared" si="0"/>
        <v>8</v>
      </c>
      <c r="K17" s="109">
        <f t="shared" si="0"/>
        <v>8</v>
      </c>
      <c r="L17" s="109">
        <f t="shared" si="0"/>
        <v>8</v>
      </c>
      <c r="M17" s="109">
        <f t="shared" si="0"/>
        <v>8</v>
      </c>
      <c r="N17" s="109">
        <f t="shared" ref="N17:O17" si="1">12-N16</f>
        <v>12</v>
      </c>
      <c r="O17" s="110">
        <f t="shared" si="1"/>
        <v>12</v>
      </c>
    </row>
    <row r="18" spans="1:15" s="7" customFormat="1" ht="17.25" customHeight="1">
      <c r="B18" s="474" t="str">
        <f>'1.  LRAMVA Summary'!B29</f>
        <v>Residential</v>
      </c>
      <c r="C18" s="834" t="str">
        <f>'2. LRAMVA Threshold'!D43</f>
        <v>kWh</v>
      </c>
      <c r="D18" s="46">
        <v>1.9400000000000001E-2</v>
      </c>
      <c r="E18" s="46">
        <v>1.9400000000000001E-2</v>
      </c>
      <c r="F18" s="46">
        <v>1.9599999999999999E-2</v>
      </c>
      <c r="G18" s="46">
        <v>0.02</v>
      </c>
      <c r="H18" s="46">
        <v>2.0299999999999999E-2</v>
      </c>
      <c r="I18" s="46">
        <v>2.0500000000000001E-2</v>
      </c>
      <c r="J18" s="46">
        <v>1.5699999999999999E-2</v>
      </c>
      <c r="K18" s="46">
        <v>1.0699999999999999E-2</v>
      </c>
      <c r="L18" s="46">
        <v>5.4000000000000003E-3</v>
      </c>
      <c r="M18" s="46"/>
      <c r="N18" s="46"/>
      <c r="O18" s="69"/>
    </row>
    <row r="19" spans="1:15" s="7" customFormat="1" ht="15" customHeight="1" outlineLevel="1">
      <c r="B19" s="529" t="s">
        <v>509</v>
      </c>
      <c r="C19" s="832"/>
      <c r="D19" s="46"/>
      <c r="E19" s="46"/>
      <c r="F19" s="46"/>
      <c r="G19" s="46"/>
      <c r="H19" s="46"/>
      <c r="I19" s="46"/>
      <c r="J19" s="46"/>
      <c r="K19" s="46"/>
      <c r="L19" s="46"/>
      <c r="M19" s="46"/>
      <c r="N19" s="46"/>
      <c r="O19" s="69"/>
    </row>
    <row r="20" spans="1:15" s="7" customFormat="1" ht="15" customHeight="1" outlineLevel="1">
      <c r="B20" s="529" t="s">
        <v>510</v>
      </c>
      <c r="C20" s="832"/>
      <c r="D20" s="46"/>
      <c r="E20" s="46"/>
      <c r="F20" s="46"/>
      <c r="G20" s="46"/>
      <c r="H20" s="46"/>
      <c r="I20" s="46"/>
      <c r="J20" s="46"/>
      <c r="K20" s="46"/>
      <c r="L20" s="46"/>
      <c r="M20" s="46"/>
      <c r="N20" s="46"/>
      <c r="O20" s="69"/>
    </row>
    <row r="21" spans="1:15" s="7" customFormat="1" ht="15" customHeight="1" outlineLevel="1">
      <c r="B21" s="529" t="s">
        <v>488</v>
      </c>
      <c r="C21" s="832"/>
      <c r="D21" s="46"/>
      <c r="E21" s="46"/>
      <c r="F21" s="46"/>
      <c r="G21" s="46"/>
      <c r="H21" s="46"/>
      <c r="I21" s="46"/>
      <c r="J21" s="46"/>
      <c r="K21" s="46"/>
      <c r="L21" s="46"/>
      <c r="M21" s="46"/>
      <c r="N21" s="46"/>
      <c r="O21" s="69"/>
    </row>
    <row r="22" spans="1:15" s="7" customFormat="1" ht="14.25" customHeight="1">
      <c r="B22" s="529" t="s">
        <v>511</v>
      </c>
      <c r="C22" s="835"/>
      <c r="D22" s="65">
        <f>SUM(D18:D21)</f>
        <v>1.9400000000000001E-2</v>
      </c>
      <c r="E22" s="65">
        <f>SUM(E18:E21)</f>
        <v>1.9400000000000001E-2</v>
      </c>
      <c r="F22" s="65">
        <f>SUM(F18:F21)</f>
        <v>1.9599999999999999E-2</v>
      </c>
      <c r="G22" s="65">
        <f t="shared" ref="G22:M22" si="2">SUM(G18:G21)</f>
        <v>0.02</v>
      </c>
      <c r="H22" s="65">
        <f t="shared" si="2"/>
        <v>2.0299999999999999E-2</v>
      </c>
      <c r="I22" s="65">
        <f t="shared" si="2"/>
        <v>2.0500000000000001E-2</v>
      </c>
      <c r="J22" s="65">
        <f t="shared" si="2"/>
        <v>1.5699999999999999E-2</v>
      </c>
      <c r="K22" s="65">
        <f t="shared" si="2"/>
        <v>1.0699999999999999E-2</v>
      </c>
      <c r="L22" s="65">
        <f t="shared" si="2"/>
        <v>5.4000000000000003E-3</v>
      </c>
      <c r="M22" s="65">
        <f t="shared" si="2"/>
        <v>0</v>
      </c>
      <c r="N22" s="65">
        <f t="shared" ref="N22" si="3">SUM(N18:N21)</f>
        <v>0</v>
      </c>
      <c r="O22" s="76"/>
    </row>
    <row r="23" spans="1:15" s="63" customFormat="1">
      <c r="A23" s="62"/>
      <c r="B23" s="485" t="s">
        <v>512</v>
      </c>
      <c r="C23" s="476"/>
      <c r="D23" s="477"/>
      <c r="E23" s="478">
        <f>ROUND(SUM(D22*E16+E22*E17)/12,4)</f>
        <v>1.9400000000000001E-2</v>
      </c>
      <c r="F23" s="478">
        <f>ROUND(SUM(E22*F16+F22*F17)/12,4)</f>
        <v>1.95E-2</v>
      </c>
      <c r="G23" s="478">
        <f>ROUND(SUM(F22*G16+G22*G17)/12,4)</f>
        <v>1.9900000000000001E-2</v>
      </c>
      <c r="H23" s="478">
        <f>ROUND(SUM(G22*H16+H22*H17)/12,4)</f>
        <v>2.0199999999999999E-2</v>
      </c>
      <c r="I23" s="478">
        <f>ROUND(SUM(H22*I16+I22*I17)/12,4)</f>
        <v>2.0400000000000001E-2</v>
      </c>
      <c r="J23" s="478">
        <f t="shared" ref="J23:L23" si="4">ROUND(SUM(I22*J16+J22*J17)/12,4)</f>
        <v>1.7299999999999999E-2</v>
      </c>
      <c r="K23" s="478">
        <f t="shared" si="4"/>
        <v>1.24E-2</v>
      </c>
      <c r="L23" s="478">
        <f t="shared" si="4"/>
        <v>7.1999999999999998E-3</v>
      </c>
      <c r="M23" s="478">
        <f>ROUND(SUM(L22*M16+M22*M17)/12,4)</f>
        <v>1.8E-3</v>
      </c>
      <c r="N23" s="478">
        <f t="shared" ref="N23" si="5">ROUND(SUM(M22*N16+N22*N17)/12,4)</f>
        <v>0</v>
      </c>
      <c r="O23" s="479"/>
    </row>
    <row r="24" spans="1:15" s="63" customFormat="1">
      <c r="A24" s="62"/>
      <c r="B24" s="475"/>
      <c r="C24" s="480"/>
      <c r="D24" s="477"/>
      <c r="E24" s="478"/>
      <c r="F24" s="478"/>
      <c r="G24" s="478"/>
      <c r="H24" s="478"/>
      <c r="I24" s="478"/>
      <c r="J24" s="478"/>
      <c r="K24" s="478"/>
      <c r="L24" s="756"/>
      <c r="M24" s="756"/>
      <c r="N24" s="481"/>
      <c r="O24" s="479"/>
    </row>
    <row r="25" spans="1:15" s="63" customFormat="1" ht="15.75" customHeight="1">
      <c r="A25" s="62"/>
      <c r="B25" s="594" t="str">
        <f>'1.  LRAMVA Summary'!B30</f>
        <v>GS&lt;50</v>
      </c>
      <c r="C25" s="834" t="str">
        <f>'2. LRAMVA Threshold'!E43</f>
        <v>kWh</v>
      </c>
      <c r="D25" s="46">
        <v>1.54E-2</v>
      </c>
      <c r="E25" s="46">
        <v>1.54E-2</v>
      </c>
      <c r="F25" s="46">
        <v>1.55E-2</v>
      </c>
      <c r="G25" s="46">
        <v>1.5800000000000002E-2</v>
      </c>
      <c r="H25" s="46">
        <v>1.6E-2</v>
      </c>
      <c r="I25" s="46">
        <v>1.6199999999999999E-2</v>
      </c>
      <c r="J25" s="46">
        <v>1.6500000000000001E-2</v>
      </c>
      <c r="K25" s="46">
        <v>1.67E-2</v>
      </c>
      <c r="L25" s="46">
        <v>1.6799999999999999E-2</v>
      </c>
      <c r="M25" s="46">
        <v>1.7000000000000001E-2</v>
      </c>
      <c r="N25" s="46">
        <v>1.7299999999999999E-2</v>
      </c>
      <c r="O25" s="69"/>
    </row>
    <row r="26" spans="1:15" s="18" customFormat="1" outlineLevel="1">
      <c r="A26" s="4"/>
      <c r="B26" s="529" t="s">
        <v>509</v>
      </c>
      <c r="C26" s="832"/>
      <c r="D26" s="46"/>
      <c r="E26" s="46"/>
      <c r="F26" s="46"/>
      <c r="G26" s="46"/>
      <c r="H26" s="46"/>
      <c r="I26" s="46"/>
      <c r="J26" s="46"/>
      <c r="K26" s="46"/>
      <c r="L26" s="46"/>
      <c r="M26" s="46"/>
      <c r="N26" s="46"/>
      <c r="O26" s="69"/>
    </row>
    <row r="27" spans="1:15" s="18" customFormat="1" outlineLevel="1">
      <c r="A27" s="4"/>
      <c r="B27" s="529" t="s">
        <v>510</v>
      </c>
      <c r="C27" s="832"/>
      <c r="D27" s="46"/>
      <c r="E27" s="46"/>
      <c r="F27" s="46"/>
      <c r="G27" s="46"/>
      <c r="H27" s="46"/>
      <c r="I27" s="46"/>
      <c r="J27" s="46"/>
      <c r="K27" s="46"/>
      <c r="L27" s="46"/>
      <c r="M27" s="46"/>
      <c r="N27" s="46"/>
      <c r="O27" s="69"/>
    </row>
    <row r="28" spans="1:15" s="18" customFormat="1" outlineLevel="1">
      <c r="A28" s="4"/>
      <c r="B28" s="529" t="s">
        <v>488</v>
      </c>
      <c r="C28" s="832"/>
      <c r="D28" s="46"/>
      <c r="E28" s="46"/>
      <c r="F28" s="46"/>
      <c r="G28" s="46"/>
      <c r="H28" s="46"/>
      <c r="I28" s="46"/>
      <c r="J28" s="46"/>
      <c r="K28" s="46"/>
      <c r="L28" s="46"/>
      <c r="M28" s="46"/>
      <c r="N28" s="46"/>
      <c r="O28" s="69"/>
    </row>
    <row r="29" spans="1:15" s="18" customFormat="1">
      <c r="A29" s="4"/>
      <c r="B29" s="529" t="s">
        <v>511</v>
      </c>
      <c r="C29" s="835"/>
      <c r="D29" s="65">
        <f>SUM(D25:D28)</f>
        <v>1.54E-2</v>
      </c>
      <c r="E29" s="65">
        <f t="shared" ref="E29:M29" si="6">SUM(E25:E28)</f>
        <v>1.54E-2</v>
      </c>
      <c r="F29" s="65">
        <f t="shared" si="6"/>
        <v>1.55E-2</v>
      </c>
      <c r="G29" s="65">
        <f t="shared" si="6"/>
        <v>1.5800000000000002E-2</v>
      </c>
      <c r="H29" s="65">
        <f t="shared" si="6"/>
        <v>1.6E-2</v>
      </c>
      <c r="I29" s="65">
        <f t="shared" si="6"/>
        <v>1.6199999999999999E-2</v>
      </c>
      <c r="J29" s="65">
        <f t="shared" si="6"/>
        <v>1.6500000000000001E-2</v>
      </c>
      <c r="K29" s="65">
        <f t="shared" si="6"/>
        <v>1.67E-2</v>
      </c>
      <c r="L29" s="65">
        <f t="shared" si="6"/>
        <v>1.6799999999999999E-2</v>
      </c>
      <c r="M29" s="65">
        <f t="shared" si="6"/>
        <v>1.7000000000000001E-2</v>
      </c>
      <c r="N29" s="65">
        <f t="shared" ref="N29" si="7">SUM(N25:N28)</f>
        <v>1.7299999999999999E-2</v>
      </c>
      <c r="O29" s="76"/>
    </row>
    <row r="30" spans="1:15" s="18" customFormat="1">
      <c r="A30" s="4"/>
      <c r="B30" s="485" t="s">
        <v>512</v>
      </c>
      <c r="C30" s="482"/>
      <c r="D30" s="71"/>
      <c r="E30" s="478">
        <f>ROUND(SUM(D29*E16+E29*E17)/12,4)</f>
        <v>1.54E-2</v>
      </c>
      <c r="F30" s="478">
        <f t="shared" ref="F30:M30" si="8">ROUND(SUM(E29*F16+F29*F17)/12,4)</f>
        <v>1.55E-2</v>
      </c>
      <c r="G30" s="478">
        <f t="shared" si="8"/>
        <v>1.5699999999999999E-2</v>
      </c>
      <c r="H30" s="478">
        <f t="shared" si="8"/>
        <v>1.5900000000000001E-2</v>
      </c>
      <c r="I30" s="478">
        <f t="shared" si="8"/>
        <v>1.61E-2</v>
      </c>
      <c r="J30" s="478">
        <f>ROUND(SUM(I29*J16+J29*J17)/12,4)</f>
        <v>1.6400000000000001E-2</v>
      </c>
      <c r="K30" s="478">
        <f t="shared" si="8"/>
        <v>1.66E-2</v>
      </c>
      <c r="L30" s="478">
        <f t="shared" si="8"/>
        <v>1.6799999999999999E-2</v>
      </c>
      <c r="M30" s="478">
        <f t="shared" si="8"/>
        <v>1.6899999999999998E-2</v>
      </c>
      <c r="N30" s="478">
        <f t="shared" ref="N30" si="9">ROUND(SUM(M29*N16+N29*N17)/12,4)</f>
        <v>1.7299999999999999E-2</v>
      </c>
      <c r="O30" s="483"/>
    </row>
    <row r="31" spans="1:15" s="18" customFormat="1">
      <c r="A31" s="4"/>
      <c r="B31" s="475"/>
      <c r="C31" s="484"/>
      <c r="D31" s="757"/>
      <c r="E31" s="757"/>
      <c r="F31" s="757"/>
      <c r="G31" s="757"/>
      <c r="H31" s="757"/>
      <c r="I31" s="757"/>
      <c r="J31" s="757"/>
      <c r="K31" s="757"/>
      <c r="L31" s="757"/>
      <c r="M31" s="757"/>
      <c r="N31" s="481"/>
      <c r="O31" s="483"/>
    </row>
    <row r="32" spans="1:15" s="64" customFormat="1" ht="14">
      <c r="B32" s="594" t="str">
        <f>'1.  LRAMVA Summary'!B31</f>
        <v>GS&gt;50</v>
      </c>
      <c r="C32" s="834" t="str">
        <f>'2. LRAMVA Threshold'!F43</f>
        <v>kW</v>
      </c>
      <c r="D32" s="46">
        <v>2.964</v>
      </c>
      <c r="E32" s="46">
        <v>2.9693000000000001</v>
      </c>
      <c r="F32" s="46">
        <v>2.9954000000000001</v>
      </c>
      <c r="G32" s="46">
        <v>3.0849000000000002</v>
      </c>
      <c r="H32" s="46">
        <v>3.1234999999999999</v>
      </c>
      <c r="I32" s="46">
        <v>3.1594000000000002</v>
      </c>
      <c r="J32" s="46">
        <v>3.2115</v>
      </c>
      <c r="K32" s="46">
        <v>3.2581000000000002</v>
      </c>
      <c r="L32" s="46">
        <v>3.2825000000000002</v>
      </c>
      <c r="M32" s="46">
        <v>3.3170000000000002</v>
      </c>
      <c r="N32" s="46">
        <v>3.5895000000000001</v>
      </c>
      <c r="O32" s="69"/>
    </row>
    <row r="33" spans="1:15" s="18" customFormat="1" outlineLevel="1">
      <c r="A33" s="4"/>
      <c r="B33" s="529" t="s">
        <v>509</v>
      </c>
      <c r="C33" s="832"/>
      <c r="D33" s="46"/>
      <c r="E33" s="46"/>
      <c r="F33" s="46"/>
      <c r="G33" s="46"/>
      <c r="H33" s="46"/>
      <c r="I33" s="46"/>
      <c r="J33" s="46"/>
      <c r="K33" s="46"/>
      <c r="L33" s="46"/>
      <c r="M33" s="46"/>
      <c r="N33" s="46"/>
      <c r="O33" s="69"/>
    </row>
    <row r="34" spans="1:15" s="18" customFormat="1" outlineLevel="1">
      <c r="A34" s="4"/>
      <c r="B34" s="529" t="s">
        <v>510</v>
      </c>
      <c r="C34" s="832"/>
      <c r="D34" s="46"/>
      <c r="E34" s="46"/>
      <c r="F34" s="46"/>
      <c r="G34" s="46"/>
      <c r="H34" s="46"/>
      <c r="I34" s="46"/>
      <c r="J34" s="46"/>
      <c r="K34" s="46"/>
      <c r="L34" s="46"/>
      <c r="M34" s="46"/>
      <c r="N34" s="46"/>
      <c r="O34" s="69"/>
    </row>
    <row r="35" spans="1:15" s="18" customFormat="1" outlineLevel="1">
      <c r="A35" s="4"/>
      <c r="B35" s="529" t="s">
        <v>488</v>
      </c>
      <c r="C35" s="832"/>
      <c r="D35" s="46"/>
      <c r="E35" s="46"/>
      <c r="F35" s="46"/>
      <c r="G35" s="46"/>
      <c r="H35" s="46"/>
      <c r="I35" s="46"/>
      <c r="J35" s="46"/>
      <c r="K35" s="46"/>
      <c r="L35" s="46"/>
      <c r="M35" s="46"/>
      <c r="N35" s="46"/>
      <c r="O35" s="69"/>
    </row>
    <row r="36" spans="1:15" s="18" customFormat="1">
      <c r="A36" s="4"/>
      <c r="B36" s="529" t="s">
        <v>511</v>
      </c>
      <c r="C36" s="835"/>
      <c r="D36" s="65">
        <f>SUM(D32:D35)</f>
        <v>2.964</v>
      </c>
      <c r="E36" s="65">
        <f>SUM(E32:E35)</f>
        <v>2.9693000000000001</v>
      </c>
      <c r="F36" s="65">
        <f t="shared" ref="F36:M36" si="10">SUM(F32:F35)</f>
        <v>2.9954000000000001</v>
      </c>
      <c r="G36" s="65">
        <f t="shared" si="10"/>
        <v>3.0849000000000002</v>
      </c>
      <c r="H36" s="65">
        <f t="shared" si="10"/>
        <v>3.1234999999999999</v>
      </c>
      <c r="I36" s="65">
        <f t="shared" si="10"/>
        <v>3.1594000000000002</v>
      </c>
      <c r="J36" s="65">
        <f t="shared" si="10"/>
        <v>3.2115</v>
      </c>
      <c r="K36" s="65">
        <f t="shared" si="10"/>
        <v>3.2581000000000002</v>
      </c>
      <c r="L36" s="65">
        <f t="shared" si="10"/>
        <v>3.2825000000000002</v>
      </c>
      <c r="M36" s="65">
        <f t="shared" si="10"/>
        <v>3.3170000000000002</v>
      </c>
      <c r="N36" s="65">
        <f>SUM(N32:N35)</f>
        <v>3.5895000000000001</v>
      </c>
      <c r="O36" s="76"/>
    </row>
    <row r="37" spans="1:15" s="18" customFormat="1">
      <c r="A37" s="4"/>
      <c r="B37" s="485" t="s">
        <v>512</v>
      </c>
      <c r="C37" s="482"/>
      <c r="D37" s="71"/>
      <c r="E37" s="478">
        <f t="shared" ref="E37:M37" si="11">ROUND(SUM(D36*E16+E36*E17)/12,4)</f>
        <v>2.9674999999999998</v>
      </c>
      <c r="F37" s="478">
        <f t="shared" si="11"/>
        <v>2.9866999999999999</v>
      </c>
      <c r="G37" s="478">
        <f t="shared" si="11"/>
        <v>3.0550999999999999</v>
      </c>
      <c r="H37" s="478">
        <f t="shared" si="11"/>
        <v>3.1105999999999998</v>
      </c>
      <c r="I37" s="478">
        <f t="shared" si="11"/>
        <v>3.1474000000000002</v>
      </c>
      <c r="J37" s="478">
        <f t="shared" si="11"/>
        <v>3.1941000000000002</v>
      </c>
      <c r="K37" s="478">
        <f t="shared" si="11"/>
        <v>3.2425999999999999</v>
      </c>
      <c r="L37" s="478">
        <f t="shared" si="11"/>
        <v>3.2744</v>
      </c>
      <c r="M37" s="478">
        <f t="shared" si="11"/>
        <v>3.3054999999999999</v>
      </c>
      <c r="N37" s="478">
        <f t="shared" ref="N37" si="12">ROUND(SUM(M36*N16+N36*N17)/12,4)</f>
        <v>3.5895000000000001</v>
      </c>
      <c r="O37" s="483"/>
    </row>
    <row r="38" spans="1:15" s="70" customFormat="1" ht="15.75" customHeight="1">
      <c r="B38" s="485"/>
      <c r="C38" s="482"/>
      <c r="D38" s="71"/>
      <c r="E38" s="71"/>
      <c r="F38" s="71"/>
      <c r="G38" s="71"/>
      <c r="H38" s="71"/>
      <c r="I38" s="71"/>
      <c r="J38" s="71"/>
      <c r="K38" s="71"/>
      <c r="L38" s="756"/>
      <c r="M38" s="756"/>
      <c r="N38" s="481"/>
      <c r="O38" s="486"/>
    </row>
    <row r="39" spans="1:15" s="64" customFormat="1" ht="14">
      <c r="A39" s="62"/>
      <c r="B39" s="594" t="str">
        <f>'1.  LRAMVA Summary'!B32</f>
        <v>Street Lights</v>
      </c>
      <c r="C39" s="834" t="str">
        <f>'2. LRAMVA Threshold'!G43</f>
        <v>kW</v>
      </c>
      <c r="D39" s="46">
        <v>8.5358000000000001</v>
      </c>
      <c r="E39" s="46">
        <v>8.5511999999999997</v>
      </c>
      <c r="F39" s="46">
        <v>8.6265000000000001</v>
      </c>
      <c r="G39" s="46">
        <v>8.4572000000000003</v>
      </c>
      <c r="H39" s="46">
        <v>8.5629000000000008</v>
      </c>
      <c r="I39" s="46">
        <v>8.6614000000000004</v>
      </c>
      <c r="J39" s="46">
        <v>8.8042999999999996</v>
      </c>
      <c r="K39" s="46">
        <v>8.9320000000000004</v>
      </c>
      <c r="L39" s="46">
        <v>8.9990000000000006</v>
      </c>
      <c r="M39" s="46">
        <v>9.0935000000000006</v>
      </c>
      <c r="N39" s="46">
        <v>3.8429000000000002</v>
      </c>
      <c r="O39" s="69"/>
    </row>
    <row r="40" spans="1:15" s="18" customFormat="1" outlineLevel="1">
      <c r="A40" s="4"/>
      <c r="B40" s="529" t="s">
        <v>509</v>
      </c>
      <c r="C40" s="832"/>
      <c r="D40" s="46"/>
      <c r="E40" s="46"/>
      <c r="F40" s="46"/>
      <c r="G40" s="46"/>
      <c r="H40" s="46"/>
      <c r="I40" s="46"/>
      <c r="J40" s="46"/>
      <c r="K40" s="46"/>
      <c r="L40" s="46"/>
      <c r="M40" s="46"/>
      <c r="N40" s="46"/>
      <c r="O40" s="69"/>
    </row>
    <row r="41" spans="1:15" s="18" customFormat="1" outlineLevel="1">
      <c r="A41" s="4"/>
      <c r="B41" s="529" t="s">
        <v>510</v>
      </c>
      <c r="C41" s="832"/>
      <c r="D41" s="46"/>
      <c r="E41" s="46"/>
      <c r="F41" s="46"/>
      <c r="G41" s="46"/>
      <c r="H41" s="46"/>
      <c r="I41" s="46"/>
      <c r="J41" s="46"/>
      <c r="K41" s="46"/>
      <c r="L41" s="46"/>
      <c r="M41" s="46"/>
      <c r="N41" s="46"/>
      <c r="O41" s="69"/>
    </row>
    <row r="42" spans="1:15" s="18" customFormat="1" outlineLevel="1">
      <c r="A42" s="4"/>
      <c r="B42" s="529" t="s">
        <v>488</v>
      </c>
      <c r="C42" s="832"/>
      <c r="D42" s="46"/>
      <c r="E42" s="46"/>
      <c r="F42" s="46"/>
      <c r="G42" s="46"/>
      <c r="H42" s="46"/>
      <c r="I42" s="46"/>
      <c r="J42" s="46"/>
      <c r="K42" s="46"/>
      <c r="L42" s="46"/>
      <c r="M42" s="46"/>
      <c r="N42" s="46"/>
      <c r="O42" s="69"/>
    </row>
    <row r="43" spans="1:15" s="18" customFormat="1">
      <c r="A43" s="4"/>
      <c r="B43" s="529" t="s">
        <v>511</v>
      </c>
      <c r="C43" s="835"/>
      <c r="D43" s="65">
        <f>SUM(D39:D42)</f>
        <v>8.5358000000000001</v>
      </c>
      <c r="E43" s="65">
        <f t="shared" ref="E43:M43" si="13">SUM(E39:E42)</f>
        <v>8.5511999999999997</v>
      </c>
      <c r="F43" s="65">
        <f t="shared" si="13"/>
        <v>8.6265000000000001</v>
      </c>
      <c r="G43" s="65">
        <f t="shared" si="13"/>
        <v>8.4572000000000003</v>
      </c>
      <c r="H43" s="65">
        <f t="shared" si="13"/>
        <v>8.5629000000000008</v>
      </c>
      <c r="I43" s="65">
        <f t="shared" si="13"/>
        <v>8.6614000000000004</v>
      </c>
      <c r="J43" s="65">
        <f t="shared" si="13"/>
        <v>8.8042999999999996</v>
      </c>
      <c r="K43" s="65">
        <f t="shared" si="13"/>
        <v>8.9320000000000004</v>
      </c>
      <c r="L43" s="65">
        <f t="shared" si="13"/>
        <v>8.9990000000000006</v>
      </c>
      <c r="M43" s="65">
        <f t="shared" si="13"/>
        <v>9.0935000000000006</v>
      </c>
      <c r="N43" s="65">
        <f t="shared" ref="N43" si="14">SUM(N39:N42)</f>
        <v>3.8429000000000002</v>
      </c>
      <c r="O43" s="76"/>
    </row>
    <row r="44" spans="1:15" s="14" customFormat="1">
      <c r="A44" s="72"/>
      <c r="B44" s="485" t="s">
        <v>512</v>
      </c>
      <c r="C44" s="482"/>
      <c r="D44" s="71"/>
      <c r="E44" s="478">
        <f t="shared" ref="E44:M44" si="15">ROUND(SUM(D43*E16+E43*E17)/12,4)</f>
        <v>8.5460999999999991</v>
      </c>
      <c r="F44" s="478">
        <f t="shared" si="15"/>
        <v>8.6013999999999999</v>
      </c>
      <c r="G44" s="478">
        <f t="shared" si="15"/>
        <v>8.5136000000000003</v>
      </c>
      <c r="H44" s="478">
        <f t="shared" si="15"/>
        <v>8.5276999999999994</v>
      </c>
      <c r="I44" s="478">
        <f t="shared" si="15"/>
        <v>8.6286000000000005</v>
      </c>
      <c r="J44" s="478">
        <f t="shared" si="15"/>
        <v>8.7567000000000004</v>
      </c>
      <c r="K44" s="478">
        <f t="shared" si="15"/>
        <v>8.8894000000000002</v>
      </c>
      <c r="L44" s="478">
        <f t="shared" si="15"/>
        <v>8.9766999999999992</v>
      </c>
      <c r="M44" s="478">
        <f t="shared" si="15"/>
        <v>9.0619999999999994</v>
      </c>
      <c r="N44" s="478">
        <f t="shared" ref="N44" si="16">ROUND(SUM(M43*N16+N43*N17)/12,4)</f>
        <v>3.8429000000000002</v>
      </c>
      <c r="O44" s="483"/>
    </row>
    <row r="45" spans="1:15" s="70" customFormat="1" ht="14">
      <c r="A45" s="72"/>
      <c r="B45" s="485"/>
      <c r="C45" s="482"/>
      <c r="D45" s="743"/>
      <c r="E45" s="743"/>
      <c r="F45" s="743"/>
      <c r="G45" s="743"/>
      <c r="H45" s="743"/>
      <c r="I45" s="743"/>
      <c r="J45" s="743"/>
      <c r="K45" s="743"/>
      <c r="L45" s="756"/>
      <c r="M45" s="481"/>
      <c r="N45" s="481"/>
      <c r="O45" s="486"/>
    </row>
    <row r="46" spans="1:15" s="64" customFormat="1" ht="14">
      <c r="A46" s="62"/>
      <c r="B46" s="594">
        <f>'1.  LRAMVA Summary'!B33</f>
        <v>0</v>
      </c>
      <c r="C46" s="834">
        <f>'2. LRAMVA Threshold'!H43</f>
        <v>0</v>
      </c>
      <c r="D46" s="46"/>
      <c r="E46" s="46"/>
      <c r="F46" s="46"/>
      <c r="G46" s="46"/>
      <c r="H46" s="46"/>
      <c r="I46" s="46"/>
      <c r="J46" s="46"/>
      <c r="K46" s="46"/>
      <c r="L46" s="46"/>
      <c r="M46" s="46"/>
      <c r="N46" s="46"/>
      <c r="O46" s="69"/>
    </row>
    <row r="47" spans="1:15" s="18" customFormat="1" outlineLevel="1">
      <c r="A47" s="4"/>
      <c r="B47" s="529" t="s">
        <v>509</v>
      </c>
      <c r="C47" s="832"/>
      <c r="D47" s="46"/>
      <c r="E47" s="46"/>
      <c r="F47" s="46"/>
      <c r="G47" s="46"/>
      <c r="H47" s="46"/>
      <c r="I47" s="46"/>
      <c r="J47" s="46"/>
      <c r="K47" s="46"/>
      <c r="L47" s="46"/>
      <c r="M47" s="46"/>
      <c r="N47" s="46"/>
      <c r="O47" s="69"/>
    </row>
    <row r="48" spans="1:15" s="18" customFormat="1" outlineLevel="1">
      <c r="A48" s="4"/>
      <c r="B48" s="529" t="s">
        <v>510</v>
      </c>
      <c r="C48" s="832"/>
      <c r="D48" s="46"/>
      <c r="E48" s="46"/>
      <c r="F48" s="46"/>
      <c r="G48" s="46"/>
      <c r="H48" s="46"/>
      <c r="I48" s="46"/>
      <c r="J48" s="46"/>
      <c r="K48" s="46"/>
      <c r="L48" s="46"/>
      <c r="M48" s="46"/>
      <c r="N48" s="46"/>
      <c r="O48" s="69"/>
    </row>
    <row r="49" spans="1:15" s="18" customFormat="1" outlineLevel="1">
      <c r="A49" s="4"/>
      <c r="B49" s="529" t="s">
        <v>488</v>
      </c>
      <c r="C49" s="832"/>
      <c r="D49" s="46"/>
      <c r="E49" s="46"/>
      <c r="F49" s="46"/>
      <c r="G49" s="46"/>
      <c r="H49" s="46"/>
      <c r="I49" s="46"/>
      <c r="J49" s="46"/>
      <c r="K49" s="46"/>
      <c r="L49" s="46"/>
      <c r="M49" s="46"/>
      <c r="N49" s="46"/>
      <c r="O49" s="69"/>
    </row>
    <row r="50" spans="1:15" s="18" customFormat="1">
      <c r="A50" s="4"/>
      <c r="B50" s="529" t="s">
        <v>511</v>
      </c>
      <c r="C50" s="835"/>
      <c r="D50" s="65">
        <f t="shared" ref="D50:L50" si="17">SUM(D46:D49)</f>
        <v>0</v>
      </c>
      <c r="E50" s="65">
        <f t="shared" si="17"/>
        <v>0</v>
      </c>
      <c r="F50" s="65">
        <f t="shared" si="17"/>
        <v>0</v>
      </c>
      <c r="G50" s="65">
        <f t="shared" si="17"/>
        <v>0</v>
      </c>
      <c r="H50" s="65">
        <f t="shared" si="17"/>
        <v>0</v>
      </c>
      <c r="I50" s="65">
        <f t="shared" si="17"/>
        <v>0</v>
      </c>
      <c r="J50" s="65">
        <f t="shared" si="17"/>
        <v>0</v>
      </c>
      <c r="K50" s="65">
        <f t="shared" si="17"/>
        <v>0</v>
      </c>
      <c r="L50" s="65">
        <f t="shared" si="17"/>
        <v>0</v>
      </c>
      <c r="M50" s="65">
        <f t="shared" ref="M50:N50" si="18">SUM(M46:M49)</f>
        <v>0</v>
      </c>
      <c r="N50" s="65">
        <f t="shared" si="18"/>
        <v>0</v>
      </c>
      <c r="O50" s="76"/>
    </row>
    <row r="51" spans="1:15" s="14" customFormat="1">
      <c r="A51" s="72"/>
      <c r="B51" s="485" t="s">
        <v>512</v>
      </c>
      <c r="C51" s="482"/>
      <c r="D51" s="744">
        <f t="shared" ref="D51:L51" si="19">ROUND(SUM(C50*D16+D50*D17)/12,4)</f>
        <v>0</v>
      </c>
      <c r="E51" s="744">
        <f t="shared" si="19"/>
        <v>0</v>
      </c>
      <c r="F51" s="744">
        <f t="shared" si="19"/>
        <v>0</v>
      </c>
      <c r="G51" s="744">
        <f t="shared" si="19"/>
        <v>0</v>
      </c>
      <c r="H51" s="744">
        <f t="shared" si="19"/>
        <v>0</v>
      </c>
      <c r="I51" s="744">
        <f t="shared" si="19"/>
        <v>0</v>
      </c>
      <c r="J51" s="744">
        <f t="shared" si="19"/>
        <v>0</v>
      </c>
      <c r="K51" s="744">
        <f t="shared" si="19"/>
        <v>0</v>
      </c>
      <c r="L51" s="478">
        <f t="shared" si="19"/>
        <v>0</v>
      </c>
      <c r="M51" s="478">
        <f t="shared" ref="M51:N51" si="20">ROUND(SUM(L50*M16+M50*M17)/12,4)</f>
        <v>0</v>
      </c>
      <c r="N51" s="478">
        <f t="shared" si="20"/>
        <v>0</v>
      </c>
      <c r="O51" s="483"/>
    </row>
    <row r="52" spans="1:15" s="70" customFormat="1" ht="14">
      <c r="A52" s="72"/>
      <c r="B52" s="485"/>
      <c r="C52" s="482"/>
      <c r="D52" s="71"/>
      <c r="E52" s="71"/>
      <c r="F52" s="71"/>
      <c r="G52" s="71"/>
      <c r="H52" s="71"/>
      <c r="I52" s="71"/>
      <c r="J52" s="71"/>
      <c r="K52" s="71"/>
      <c r="L52" s="487"/>
      <c r="M52" s="487"/>
      <c r="N52" s="487"/>
      <c r="O52" s="486"/>
    </row>
    <row r="53" spans="1:15" s="64" customFormat="1" ht="14">
      <c r="A53" s="62"/>
      <c r="B53" s="594">
        <f>'1.  LRAMVA Summary'!B34</f>
        <v>0</v>
      </c>
      <c r="C53" s="834">
        <f>'2. LRAMVA Threshold'!I43</f>
        <v>0</v>
      </c>
      <c r="D53" s="46"/>
      <c r="E53" s="46"/>
      <c r="F53" s="46"/>
      <c r="G53" s="46"/>
      <c r="H53" s="46"/>
      <c r="I53" s="46"/>
      <c r="J53" s="46"/>
      <c r="K53" s="46"/>
      <c r="L53" s="46"/>
      <c r="M53" s="46"/>
      <c r="N53" s="46"/>
      <c r="O53" s="69"/>
    </row>
    <row r="54" spans="1:15" s="18" customFormat="1" outlineLevel="1">
      <c r="A54" s="4"/>
      <c r="B54" s="529" t="s">
        <v>509</v>
      </c>
      <c r="C54" s="832"/>
      <c r="D54" s="46"/>
      <c r="E54" s="46"/>
      <c r="F54" s="46"/>
      <c r="G54" s="46"/>
      <c r="H54" s="46"/>
      <c r="I54" s="46"/>
      <c r="J54" s="46"/>
      <c r="K54" s="46"/>
      <c r="L54" s="46"/>
      <c r="M54" s="46"/>
      <c r="N54" s="46"/>
      <c r="O54" s="69"/>
    </row>
    <row r="55" spans="1:15" s="18" customFormat="1" outlineLevel="1">
      <c r="A55" s="4"/>
      <c r="B55" s="529" t="s">
        <v>510</v>
      </c>
      <c r="C55" s="832"/>
      <c r="D55" s="46"/>
      <c r="E55" s="46"/>
      <c r="F55" s="46"/>
      <c r="G55" s="46"/>
      <c r="H55" s="46"/>
      <c r="I55" s="46"/>
      <c r="J55" s="46"/>
      <c r="K55" s="46"/>
      <c r="L55" s="46"/>
      <c r="M55" s="46"/>
      <c r="N55" s="46"/>
      <c r="O55" s="69"/>
    </row>
    <row r="56" spans="1:15" s="18" customFormat="1" outlineLevel="1">
      <c r="A56" s="4"/>
      <c r="B56" s="529" t="s">
        <v>488</v>
      </c>
      <c r="C56" s="832"/>
      <c r="D56" s="46"/>
      <c r="E56" s="46"/>
      <c r="F56" s="46"/>
      <c r="G56" s="46"/>
      <c r="H56" s="46"/>
      <c r="I56" s="46"/>
      <c r="J56" s="46"/>
      <c r="K56" s="46"/>
      <c r="L56" s="46"/>
      <c r="M56" s="46"/>
      <c r="N56" s="46"/>
      <c r="O56" s="69"/>
    </row>
    <row r="57" spans="1:15" s="18" customFormat="1">
      <c r="A57" s="4"/>
      <c r="B57" s="529" t="s">
        <v>511</v>
      </c>
      <c r="C57" s="835"/>
      <c r="D57" s="65">
        <f>SUM(D53:D56)</f>
        <v>0</v>
      </c>
      <c r="E57" s="65">
        <f t="shared" ref="E57:N57" si="21">SUM(E53:E56)</f>
        <v>0</v>
      </c>
      <c r="F57" s="65">
        <f t="shared" si="21"/>
        <v>0</v>
      </c>
      <c r="G57" s="65">
        <f t="shared" si="21"/>
        <v>0</v>
      </c>
      <c r="H57" s="65">
        <f t="shared" si="21"/>
        <v>0</v>
      </c>
      <c r="I57" s="65">
        <f t="shared" si="21"/>
        <v>0</v>
      </c>
      <c r="J57" s="65">
        <f t="shared" si="21"/>
        <v>0</v>
      </c>
      <c r="K57" s="65">
        <f t="shared" si="21"/>
        <v>0</v>
      </c>
      <c r="L57" s="65">
        <f t="shared" si="21"/>
        <v>0</v>
      </c>
      <c r="M57" s="65">
        <f t="shared" si="21"/>
        <v>0</v>
      </c>
      <c r="N57" s="65">
        <f t="shared" si="21"/>
        <v>0</v>
      </c>
      <c r="O57" s="77"/>
    </row>
    <row r="58" spans="1:15" s="14" customFormat="1">
      <c r="A58" s="72"/>
      <c r="B58" s="485" t="s">
        <v>512</v>
      </c>
      <c r="C58" s="482"/>
      <c r="D58" s="71"/>
      <c r="E58" s="478">
        <f t="shared" ref="E58:N58" si="22">ROUND(SUM(D57*E16+E57*E17)/12,4)</f>
        <v>0</v>
      </c>
      <c r="F58" s="478">
        <f t="shared" si="22"/>
        <v>0</v>
      </c>
      <c r="G58" s="478">
        <f t="shared" si="22"/>
        <v>0</v>
      </c>
      <c r="H58" s="478">
        <f t="shared" si="22"/>
        <v>0</v>
      </c>
      <c r="I58" s="478">
        <f t="shared" si="22"/>
        <v>0</v>
      </c>
      <c r="J58" s="478">
        <f t="shared" si="22"/>
        <v>0</v>
      </c>
      <c r="K58" s="478">
        <f t="shared" si="22"/>
        <v>0</v>
      </c>
      <c r="L58" s="478">
        <f t="shared" si="22"/>
        <v>0</v>
      </c>
      <c r="M58" s="478">
        <f t="shared" si="22"/>
        <v>0</v>
      </c>
      <c r="N58" s="478">
        <f t="shared" si="22"/>
        <v>0</v>
      </c>
      <c r="O58" s="483"/>
    </row>
    <row r="59" spans="1:15" s="70" customFormat="1" ht="14">
      <c r="A59" s="72"/>
      <c r="B59" s="485"/>
      <c r="C59" s="482"/>
      <c r="D59" s="71"/>
      <c r="E59" s="71"/>
      <c r="F59" s="71"/>
      <c r="G59" s="71"/>
      <c r="H59" s="71"/>
      <c r="I59" s="71"/>
      <c r="J59" s="71"/>
      <c r="K59" s="71"/>
      <c r="L59" s="487"/>
      <c r="M59" s="487"/>
      <c r="N59" s="487"/>
      <c r="O59" s="486"/>
    </row>
    <row r="60" spans="1:15" s="64" customFormat="1" ht="14">
      <c r="A60" s="62"/>
      <c r="B60" s="594">
        <f>'1.  LRAMVA Summary'!B35</f>
        <v>0</v>
      </c>
      <c r="C60" s="834">
        <f>'2. LRAMVA Threshold'!J43</f>
        <v>0</v>
      </c>
      <c r="D60" s="46"/>
      <c r="E60" s="46"/>
      <c r="F60" s="46"/>
      <c r="G60" s="46"/>
      <c r="H60" s="46"/>
      <c r="I60" s="46"/>
      <c r="J60" s="46"/>
      <c r="K60" s="46"/>
      <c r="L60" s="46"/>
      <c r="M60" s="46"/>
      <c r="N60" s="46"/>
      <c r="O60" s="69"/>
    </row>
    <row r="61" spans="1:15" s="18" customFormat="1" outlineLevel="1">
      <c r="A61" s="4"/>
      <c r="B61" s="529" t="s">
        <v>509</v>
      </c>
      <c r="C61" s="832"/>
      <c r="D61" s="46"/>
      <c r="E61" s="46"/>
      <c r="F61" s="46"/>
      <c r="G61" s="46"/>
      <c r="H61" s="46"/>
      <c r="I61" s="46"/>
      <c r="J61" s="46"/>
      <c r="K61" s="46"/>
      <c r="L61" s="46"/>
      <c r="M61" s="46"/>
      <c r="N61" s="46"/>
      <c r="O61" s="69"/>
    </row>
    <row r="62" spans="1:15" s="18" customFormat="1" outlineLevel="1">
      <c r="A62" s="4"/>
      <c r="B62" s="529" t="s">
        <v>510</v>
      </c>
      <c r="C62" s="832"/>
      <c r="D62" s="46"/>
      <c r="E62" s="46"/>
      <c r="F62" s="46"/>
      <c r="G62" s="46"/>
      <c r="H62" s="46"/>
      <c r="I62" s="46"/>
      <c r="J62" s="46"/>
      <c r="K62" s="46"/>
      <c r="L62" s="46"/>
      <c r="M62" s="46"/>
      <c r="N62" s="46"/>
      <c r="O62" s="69"/>
    </row>
    <row r="63" spans="1:15" s="18" customFormat="1" outlineLevel="1">
      <c r="A63" s="4"/>
      <c r="B63" s="529" t="s">
        <v>488</v>
      </c>
      <c r="C63" s="832"/>
      <c r="D63" s="46"/>
      <c r="E63" s="46"/>
      <c r="F63" s="46"/>
      <c r="G63" s="46"/>
      <c r="H63" s="46"/>
      <c r="I63" s="46"/>
      <c r="J63" s="46"/>
      <c r="K63" s="46"/>
      <c r="L63" s="46"/>
      <c r="M63" s="46"/>
      <c r="N63" s="46"/>
      <c r="O63" s="69"/>
    </row>
    <row r="64" spans="1:15" s="18" customFormat="1">
      <c r="A64" s="4"/>
      <c r="B64" s="529" t="s">
        <v>511</v>
      </c>
      <c r="C64" s="835"/>
      <c r="D64" s="65">
        <f>SUM(D60:D63)</f>
        <v>0</v>
      </c>
      <c r="E64" s="65">
        <f t="shared" ref="E64:N64" si="23">SUM(E60:E63)</f>
        <v>0</v>
      </c>
      <c r="F64" s="65">
        <f t="shared" si="23"/>
        <v>0</v>
      </c>
      <c r="G64" s="65">
        <f t="shared" si="23"/>
        <v>0</v>
      </c>
      <c r="H64" s="65">
        <f t="shared" si="23"/>
        <v>0</v>
      </c>
      <c r="I64" s="65">
        <f t="shared" si="23"/>
        <v>0</v>
      </c>
      <c r="J64" s="65">
        <f t="shared" si="23"/>
        <v>0</v>
      </c>
      <c r="K64" s="65">
        <f t="shared" si="23"/>
        <v>0</v>
      </c>
      <c r="L64" s="65">
        <f t="shared" si="23"/>
        <v>0</v>
      </c>
      <c r="M64" s="65">
        <f t="shared" si="23"/>
        <v>0</v>
      </c>
      <c r="N64" s="65">
        <f t="shared" si="23"/>
        <v>0</v>
      </c>
      <c r="O64" s="77"/>
    </row>
    <row r="65" spans="1:15" s="14" customFormat="1">
      <c r="A65" s="72"/>
      <c r="B65" s="485" t="s">
        <v>512</v>
      </c>
      <c r="C65" s="482"/>
      <c r="D65" s="71"/>
      <c r="E65" s="478">
        <f t="shared" ref="E65:N65" si="24">ROUND(SUM(D64*E16+E64*E17)/12,4)</f>
        <v>0</v>
      </c>
      <c r="F65" s="478">
        <f t="shared" si="24"/>
        <v>0</v>
      </c>
      <c r="G65" s="478">
        <f t="shared" si="24"/>
        <v>0</v>
      </c>
      <c r="H65" s="478">
        <f t="shared" si="24"/>
        <v>0</v>
      </c>
      <c r="I65" s="478">
        <f>ROUND(SUM(H64*I16+I64*I17)/12,4)</f>
        <v>0</v>
      </c>
      <c r="J65" s="478">
        <f t="shared" si="24"/>
        <v>0</v>
      </c>
      <c r="K65" s="478">
        <f t="shared" si="24"/>
        <v>0</v>
      </c>
      <c r="L65" s="478">
        <f t="shared" si="24"/>
        <v>0</v>
      </c>
      <c r="M65" s="478">
        <f t="shared" si="24"/>
        <v>0</v>
      </c>
      <c r="N65" s="478">
        <f t="shared" si="24"/>
        <v>0</v>
      </c>
      <c r="O65" s="483"/>
    </row>
    <row r="66" spans="1:15" s="14" customFormat="1">
      <c r="A66" s="72"/>
      <c r="B66" s="73"/>
      <c r="C66" s="80"/>
      <c r="D66" s="71"/>
      <c r="E66" s="71"/>
      <c r="F66" s="71"/>
      <c r="G66" s="71"/>
      <c r="H66" s="71"/>
      <c r="I66" s="71"/>
      <c r="J66" s="71"/>
      <c r="K66" s="71"/>
      <c r="L66" s="481"/>
      <c r="M66" s="481"/>
      <c r="N66" s="481"/>
      <c r="O66" s="483"/>
    </row>
    <row r="67" spans="1:15" s="64" customFormat="1" ht="14">
      <c r="A67" s="62"/>
      <c r="B67" s="594">
        <f>'1.  LRAMVA Summary'!B36</f>
        <v>0</v>
      </c>
      <c r="C67" s="834">
        <f>'2. LRAMVA Threshold'!K43</f>
        <v>0</v>
      </c>
      <c r="D67" s="46"/>
      <c r="E67" s="46"/>
      <c r="F67" s="46"/>
      <c r="G67" s="46"/>
      <c r="H67" s="46"/>
      <c r="I67" s="46"/>
      <c r="J67" s="46"/>
      <c r="K67" s="46"/>
      <c r="L67" s="46"/>
      <c r="M67" s="46"/>
      <c r="N67" s="46"/>
      <c r="O67" s="69"/>
    </row>
    <row r="68" spans="1:15" s="18" customFormat="1" outlineLevel="1">
      <c r="A68" s="4"/>
      <c r="B68" s="529" t="s">
        <v>509</v>
      </c>
      <c r="C68" s="832"/>
      <c r="D68" s="46"/>
      <c r="E68" s="46"/>
      <c r="F68" s="46"/>
      <c r="G68" s="46"/>
      <c r="H68" s="46"/>
      <c r="I68" s="46"/>
      <c r="J68" s="46"/>
      <c r="K68" s="46"/>
      <c r="L68" s="46"/>
      <c r="M68" s="46"/>
      <c r="N68" s="46"/>
      <c r="O68" s="69"/>
    </row>
    <row r="69" spans="1:15" s="18" customFormat="1" outlineLevel="1">
      <c r="A69" s="4"/>
      <c r="B69" s="529" t="s">
        <v>510</v>
      </c>
      <c r="C69" s="832"/>
      <c r="D69" s="46"/>
      <c r="E69" s="46"/>
      <c r="F69" s="46"/>
      <c r="G69" s="46"/>
      <c r="H69" s="46"/>
      <c r="I69" s="46"/>
      <c r="J69" s="46"/>
      <c r="K69" s="46"/>
      <c r="L69" s="46"/>
      <c r="M69" s="46"/>
      <c r="N69" s="46"/>
      <c r="O69" s="69"/>
    </row>
    <row r="70" spans="1:15" s="18" customFormat="1" outlineLevel="1">
      <c r="A70" s="4"/>
      <c r="B70" s="529" t="s">
        <v>488</v>
      </c>
      <c r="C70" s="832"/>
      <c r="D70" s="46"/>
      <c r="E70" s="46"/>
      <c r="F70" s="46"/>
      <c r="G70" s="46"/>
      <c r="H70" s="46"/>
      <c r="I70" s="46"/>
      <c r="J70" s="46"/>
      <c r="K70" s="46"/>
      <c r="L70" s="46"/>
      <c r="M70" s="46"/>
      <c r="N70" s="46"/>
      <c r="O70" s="69"/>
    </row>
    <row r="71" spans="1:15" s="18" customFormat="1">
      <c r="A71" s="4"/>
      <c r="B71" s="529" t="s">
        <v>511</v>
      </c>
      <c r="C71" s="835"/>
      <c r="D71" s="65">
        <f>SUM(D67:D70)</f>
        <v>0</v>
      </c>
      <c r="E71" s="65">
        <f t="shared" ref="E71:N71" si="25">SUM(E67:E70)</f>
        <v>0</v>
      </c>
      <c r="F71" s="65">
        <f>SUM(F67:F70)</f>
        <v>0</v>
      </c>
      <c r="G71" s="65">
        <f t="shared" si="25"/>
        <v>0</v>
      </c>
      <c r="H71" s="65">
        <f t="shared" si="25"/>
        <v>0</v>
      </c>
      <c r="I71" s="65">
        <f t="shared" si="25"/>
        <v>0</v>
      </c>
      <c r="J71" s="65">
        <f t="shared" si="25"/>
        <v>0</v>
      </c>
      <c r="K71" s="65">
        <f t="shared" si="25"/>
        <v>0</v>
      </c>
      <c r="L71" s="65">
        <f t="shared" si="25"/>
        <v>0</v>
      </c>
      <c r="M71" s="65">
        <f t="shared" si="25"/>
        <v>0</v>
      </c>
      <c r="N71" s="65">
        <f t="shared" si="25"/>
        <v>0</v>
      </c>
      <c r="O71" s="77"/>
    </row>
    <row r="72" spans="1:15" s="14" customFormat="1">
      <c r="A72" s="72"/>
      <c r="B72" s="485" t="s">
        <v>512</v>
      </c>
      <c r="C72" s="482"/>
      <c r="D72" s="71"/>
      <c r="E72" s="478">
        <f t="shared" ref="E72:N72" si="26">ROUND(SUM(D71*E16+E71*E17)/12,4)</f>
        <v>0</v>
      </c>
      <c r="F72" s="478">
        <f t="shared" si="26"/>
        <v>0</v>
      </c>
      <c r="G72" s="478">
        <f t="shared" si="26"/>
        <v>0</v>
      </c>
      <c r="H72" s="478">
        <f t="shared" si="26"/>
        <v>0</v>
      </c>
      <c r="I72" s="478">
        <f t="shared" si="26"/>
        <v>0</v>
      </c>
      <c r="J72" s="478">
        <f t="shared" si="26"/>
        <v>0</v>
      </c>
      <c r="K72" s="478">
        <f t="shared" si="26"/>
        <v>0</v>
      </c>
      <c r="L72" s="478">
        <f t="shared" si="26"/>
        <v>0</v>
      </c>
      <c r="M72" s="478">
        <f t="shared" si="26"/>
        <v>0</v>
      </c>
      <c r="N72" s="478">
        <f t="shared" si="26"/>
        <v>0</v>
      </c>
      <c r="O72" s="483"/>
    </row>
    <row r="73" spans="1:15" s="14" customFormat="1">
      <c r="A73" s="72"/>
      <c r="B73" s="475"/>
      <c r="C73" s="482"/>
      <c r="D73" s="71"/>
      <c r="E73" s="478"/>
      <c r="F73" s="478"/>
      <c r="G73" s="478"/>
      <c r="H73" s="478"/>
      <c r="I73" s="478"/>
      <c r="J73" s="478"/>
      <c r="K73" s="478"/>
      <c r="L73" s="478"/>
      <c r="M73" s="478"/>
      <c r="N73" s="478"/>
      <c r="O73" s="483"/>
    </row>
    <row r="74" spans="1:15" s="64" customFormat="1" ht="14">
      <c r="A74" s="62"/>
      <c r="B74" s="594">
        <f>'1.  LRAMVA Summary'!B37</f>
        <v>0</v>
      </c>
      <c r="C74" s="834">
        <f>'2. LRAMVA Threshold'!L43</f>
        <v>0</v>
      </c>
      <c r="D74" s="46"/>
      <c r="E74" s="46"/>
      <c r="F74" s="46"/>
      <c r="G74" s="46"/>
      <c r="H74" s="46"/>
      <c r="I74" s="46"/>
      <c r="J74" s="46"/>
      <c r="K74" s="46"/>
      <c r="L74" s="46"/>
      <c r="M74" s="46"/>
      <c r="N74" s="46"/>
      <c r="O74" s="69"/>
    </row>
    <row r="75" spans="1:15" s="18" customFormat="1" outlineLevel="1">
      <c r="A75" s="4"/>
      <c r="B75" s="529" t="s">
        <v>509</v>
      </c>
      <c r="C75" s="832"/>
      <c r="D75" s="46"/>
      <c r="E75" s="46"/>
      <c r="F75" s="46"/>
      <c r="G75" s="46"/>
      <c r="H75" s="46"/>
      <c r="I75" s="46"/>
      <c r="J75" s="46"/>
      <c r="K75" s="46"/>
      <c r="L75" s="46"/>
      <c r="M75" s="46"/>
      <c r="N75" s="46"/>
      <c r="O75" s="69"/>
    </row>
    <row r="76" spans="1:15" s="18" customFormat="1" outlineLevel="1">
      <c r="A76" s="4"/>
      <c r="B76" s="529" t="s">
        <v>510</v>
      </c>
      <c r="C76" s="832"/>
      <c r="D76" s="46"/>
      <c r="E76" s="46"/>
      <c r="F76" s="46"/>
      <c r="G76" s="46"/>
      <c r="H76" s="46"/>
      <c r="I76" s="46"/>
      <c r="J76" s="46"/>
      <c r="K76" s="46"/>
      <c r="L76" s="46"/>
      <c r="M76" s="46"/>
      <c r="N76" s="46"/>
      <c r="O76" s="69"/>
    </row>
    <row r="77" spans="1:15" s="18" customFormat="1" outlineLevel="1">
      <c r="A77" s="4"/>
      <c r="B77" s="529" t="s">
        <v>488</v>
      </c>
      <c r="C77" s="832"/>
      <c r="D77" s="46"/>
      <c r="E77" s="46"/>
      <c r="F77" s="46"/>
      <c r="G77" s="46"/>
      <c r="H77" s="46"/>
      <c r="I77" s="46"/>
      <c r="J77" s="46"/>
      <c r="K77" s="46"/>
      <c r="L77" s="46"/>
      <c r="M77" s="46"/>
      <c r="N77" s="46"/>
      <c r="O77" s="69"/>
    </row>
    <row r="78" spans="1:15" s="18" customFormat="1">
      <c r="A78" s="4"/>
      <c r="B78" s="529" t="s">
        <v>511</v>
      </c>
      <c r="C78" s="835"/>
      <c r="D78" s="65">
        <f>SUM(D74:D77)</f>
        <v>0</v>
      </c>
      <c r="E78" s="65">
        <f>SUM(E74:E77)</f>
        <v>0</v>
      </c>
      <c r="F78" s="65">
        <f t="shared" ref="F78:N78" si="27">SUM(F74:F77)</f>
        <v>0</v>
      </c>
      <c r="G78" s="65">
        <f t="shared" si="27"/>
        <v>0</v>
      </c>
      <c r="H78" s="65">
        <f t="shared" si="27"/>
        <v>0</v>
      </c>
      <c r="I78" s="65">
        <f t="shared" si="27"/>
        <v>0</v>
      </c>
      <c r="J78" s="65">
        <f t="shared" si="27"/>
        <v>0</v>
      </c>
      <c r="K78" s="65">
        <f t="shared" si="27"/>
        <v>0</v>
      </c>
      <c r="L78" s="65">
        <f t="shared" si="27"/>
        <v>0</v>
      </c>
      <c r="M78" s="65">
        <f t="shared" si="27"/>
        <v>0</v>
      </c>
      <c r="N78" s="65">
        <f t="shared" si="27"/>
        <v>0</v>
      </c>
      <c r="O78" s="77"/>
    </row>
    <row r="79" spans="1:15" s="14" customFormat="1">
      <c r="A79" s="72"/>
      <c r="B79" s="485" t="s">
        <v>512</v>
      </c>
      <c r="C79" s="482"/>
      <c r="D79" s="71"/>
      <c r="E79" s="478">
        <f t="shared" ref="E79:N79" si="28">ROUND(SUM(D78*E16+E78*E17)/12,4)</f>
        <v>0</v>
      </c>
      <c r="F79" s="478">
        <f t="shared" si="28"/>
        <v>0</v>
      </c>
      <c r="G79" s="478">
        <f t="shared" si="28"/>
        <v>0</v>
      </c>
      <c r="H79" s="478">
        <f t="shared" si="28"/>
        <v>0</v>
      </c>
      <c r="I79" s="478">
        <f t="shared" si="28"/>
        <v>0</v>
      </c>
      <c r="J79" s="478">
        <f t="shared" si="28"/>
        <v>0</v>
      </c>
      <c r="K79" s="478">
        <f t="shared" si="28"/>
        <v>0</v>
      </c>
      <c r="L79" s="478">
        <f t="shared" si="28"/>
        <v>0</v>
      </c>
      <c r="M79" s="478">
        <f t="shared" si="28"/>
        <v>0</v>
      </c>
      <c r="N79" s="478">
        <f t="shared" si="28"/>
        <v>0</v>
      </c>
      <c r="O79" s="483"/>
    </row>
    <row r="80" spans="1:15" s="14" customFormat="1">
      <c r="A80" s="72"/>
      <c r="B80" s="475"/>
      <c r="C80" s="482"/>
      <c r="D80" s="71"/>
      <c r="E80" s="478"/>
      <c r="F80" s="478"/>
      <c r="G80" s="478"/>
      <c r="H80" s="478"/>
      <c r="I80" s="478"/>
      <c r="J80" s="478"/>
      <c r="K80" s="478"/>
      <c r="L80" s="478"/>
      <c r="M80" s="478"/>
      <c r="N80" s="478"/>
      <c r="O80" s="483"/>
    </row>
    <row r="81" spans="1:15" s="64" customFormat="1" ht="14">
      <c r="A81" s="62"/>
      <c r="B81" s="594">
        <f>'1.  LRAMVA Summary'!B38</f>
        <v>0</v>
      </c>
      <c r="C81" s="834"/>
      <c r="D81" s="46"/>
      <c r="E81" s="46"/>
      <c r="F81" s="46"/>
      <c r="G81" s="46"/>
      <c r="H81" s="46"/>
      <c r="I81" s="46"/>
      <c r="J81" s="46"/>
      <c r="K81" s="46"/>
      <c r="L81" s="46"/>
      <c r="M81" s="46"/>
      <c r="N81" s="46"/>
      <c r="O81" s="69"/>
    </row>
    <row r="82" spans="1:15" s="18" customFormat="1" outlineLevel="1">
      <c r="A82" s="4"/>
      <c r="B82" s="529" t="s">
        <v>509</v>
      </c>
      <c r="C82" s="832"/>
      <c r="D82" s="46"/>
      <c r="E82" s="46"/>
      <c r="F82" s="46"/>
      <c r="G82" s="46"/>
      <c r="H82" s="46"/>
      <c r="I82" s="46"/>
      <c r="J82" s="46"/>
      <c r="K82" s="46"/>
      <c r="L82" s="46"/>
      <c r="M82" s="46"/>
      <c r="N82" s="46"/>
      <c r="O82" s="69"/>
    </row>
    <row r="83" spans="1:15" s="18" customFormat="1" outlineLevel="1">
      <c r="A83" s="4"/>
      <c r="B83" s="529" t="s">
        <v>510</v>
      </c>
      <c r="C83" s="832"/>
      <c r="D83" s="46"/>
      <c r="E83" s="46"/>
      <c r="F83" s="46"/>
      <c r="G83" s="46"/>
      <c r="H83" s="46"/>
      <c r="I83" s="46"/>
      <c r="J83" s="46"/>
      <c r="K83" s="46"/>
      <c r="L83" s="46"/>
      <c r="M83" s="46"/>
      <c r="N83" s="46"/>
      <c r="O83" s="69"/>
    </row>
    <row r="84" spans="1:15" s="18" customFormat="1" outlineLevel="1">
      <c r="A84" s="4"/>
      <c r="B84" s="529" t="s">
        <v>488</v>
      </c>
      <c r="C84" s="832"/>
      <c r="D84" s="46"/>
      <c r="E84" s="46"/>
      <c r="F84" s="46"/>
      <c r="G84" s="46"/>
      <c r="H84" s="46"/>
      <c r="I84" s="46"/>
      <c r="J84" s="46"/>
      <c r="K84" s="46"/>
      <c r="L84" s="46"/>
      <c r="M84" s="46"/>
      <c r="N84" s="46"/>
      <c r="O84" s="69"/>
    </row>
    <row r="85" spans="1:15" s="18" customFormat="1">
      <c r="A85" s="4"/>
      <c r="B85" s="529" t="s">
        <v>511</v>
      </c>
      <c r="C85" s="835"/>
      <c r="D85" s="65">
        <f>SUM(D81:D84)</f>
        <v>0</v>
      </c>
      <c r="E85" s="65">
        <f>SUM(E81:E84)</f>
        <v>0</v>
      </c>
      <c r="F85" s="65">
        <f t="shared" ref="F85:N85" si="29">SUM(F81:F84)</f>
        <v>0</v>
      </c>
      <c r="G85" s="65">
        <f t="shared" si="29"/>
        <v>0</v>
      </c>
      <c r="H85" s="65">
        <f t="shared" si="29"/>
        <v>0</v>
      </c>
      <c r="I85" s="65">
        <f t="shared" si="29"/>
        <v>0</v>
      </c>
      <c r="J85" s="65">
        <f t="shared" si="29"/>
        <v>0</v>
      </c>
      <c r="K85" s="65">
        <f t="shared" si="29"/>
        <v>0</v>
      </c>
      <c r="L85" s="65">
        <f t="shared" si="29"/>
        <v>0</v>
      </c>
      <c r="M85" s="65">
        <f t="shared" si="29"/>
        <v>0</v>
      </c>
      <c r="N85" s="65">
        <f t="shared" si="29"/>
        <v>0</v>
      </c>
      <c r="O85" s="77"/>
    </row>
    <row r="86" spans="1:15" s="14" customFormat="1">
      <c r="A86" s="72"/>
      <c r="B86" s="485" t="s">
        <v>512</v>
      </c>
      <c r="C86" s="482"/>
      <c r="D86" s="71"/>
      <c r="E86" s="478">
        <f t="shared" ref="E86:N86" si="30">ROUND(SUM(D85*E16+E85*E17)/12,4)</f>
        <v>0</v>
      </c>
      <c r="F86" s="478">
        <f t="shared" si="30"/>
        <v>0</v>
      </c>
      <c r="G86" s="478">
        <f t="shared" si="30"/>
        <v>0</v>
      </c>
      <c r="H86" s="478">
        <f t="shared" si="30"/>
        <v>0</v>
      </c>
      <c r="I86" s="478">
        <f t="shared" si="30"/>
        <v>0</v>
      </c>
      <c r="J86" s="478">
        <f t="shared" si="30"/>
        <v>0</v>
      </c>
      <c r="K86" s="478">
        <f t="shared" si="30"/>
        <v>0</v>
      </c>
      <c r="L86" s="478">
        <f t="shared" si="30"/>
        <v>0</v>
      </c>
      <c r="M86" s="478">
        <f t="shared" si="30"/>
        <v>0</v>
      </c>
      <c r="N86" s="478">
        <f t="shared" si="30"/>
        <v>0</v>
      </c>
      <c r="O86" s="483"/>
    </row>
    <row r="87" spans="1:15" s="14" customFormat="1">
      <c r="A87" s="72"/>
      <c r="B87" s="475"/>
      <c r="C87" s="482"/>
      <c r="D87" s="71"/>
      <c r="E87" s="478"/>
      <c r="F87" s="478"/>
      <c r="G87" s="478"/>
      <c r="H87" s="478"/>
      <c r="I87" s="478"/>
      <c r="J87" s="478"/>
      <c r="K87" s="478"/>
      <c r="L87" s="478"/>
      <c r="M87" s="478"/>
      <c r="N87" s="478"/>
      <c r="O87" s="483"/>
    </row>
    <row r="88" spans="1:15" s="64" customFormat="1" ht="14">
      <c r="A88" s="62"/>
      <c r="B88" s="594">
        <f>'1.  LRAMVA Summary'!B39</f>
        <v>0</v>
      </c>
      <c r="C88" s="834"/>
      <c r="D88" s="46"/>
      <c r="E88" s="46"/>
      <c r="F88" s="46"/>
      <c r="G88" s="46"/>
      <c r="H88" s="46"/>
      <c r="I88" s="46"/>
      <c r="J88" s="46"/>
      <c r="K88" s="46"/>
      <c r="L88" s="46"/>
      <c r="M88" s="46"/>
      <c r="N88" s="46"/>
      <c r="O88" s="69"/>
    </row>
    <row r="89" spans="1:15" s="18" customFormat="1" outlineLevel="1">
      <c r="A89" s="4"/>
      <c r="B89" s="529" t="s">
        <v>509</v>
      </c>
      <c r="C89" s="832"/>
      <c r="D89" s="46"/>
      <c r="E89" s="46"/>
      <c r="F89" s="46"/>
      <c r="G89" s="46"/>
      <c r="H89" s="46"/>
      <c r="I89" s="46"/>
      <c r="J89" s="46"/>
      <c r="K89" s="46"/>
      <c r="L89" s="46"/>
      <c r="M89" s="46"/>
      <c r="N89" s="46"/>
      <c r="O89" s="69"/>
    </row>
    <row r="90" spans="1:15" s="18" customFormat="1" outlineLevel="1">
      <c r="A90" s="4"/>
      <c r="B90" s="529" t="s">
        <v>510</v>
      </c>
      <c r="C90" s="832"/>
      <c r="D90" s="46"/>
      <c r="E90" s="46"/>
      <c r="F90" s="46"/>
      <c r="G90" s="46"/>
      <c r="H90" s="46"/>
      <c r="I90" s="46"/>
      <c r="J90" s="46"/>
      <c r="K90" s="46"/>
      <c r="L90" s="46"/>
      <c r="M90" s="46"/>
      <c r="N90" s="46"/>
      <c r="O90" s="69"/>
    </row>
    <row r="91" spans="1:15" s="18" customFormat="1" outlineLevel="1">
      <c r="A91" s="4"/>
      <c r="B91" s="529" t="s">
        <v>488</v>
      </c>
      <c r="C91" s="832"/>
      <c r="D91" s="46"/>
      <c r="E91" s="46"/>
      <c r="F91" s="46"/>
      <c r="G91" s="46"/>
      <c r="H91" s="46"/>
      <c r="I91" s="46"/>
      <c r="J91" s="46"/>
      <c r="K91" s="46"/>
      <c r="L91" s="46"/>
      <c r="M91" s="46"/>
      <c r="N91" s="46"/>
      <c r="O91" s="69"/>
    </row>
    <row r="92" spans="1:15" s="18" customFormat="1">
      <c r="A92" s="4"/>
      <c r="B92" s="529" t="s">
        <v>511</v>
      </c>
      <c r="C92" s="835"/>
      <c r="D92" s="65">
        <f>SUM(D88:D91)</f>
        <v>0</v>
      </c>
      <c r="E92" s="65">
        <f>SUM(E88:E91)</f>
        <v>0</v>
      </c>
      <c r="F92" s="65">
        <f t="shared" ref="F92:N92" si="31">SUM(F88:F91)</f>
        <v>0</v>
      </c>
      <c r="G92" s="65">
        <f t="shared" si="31"/>
        <v>0</v>
      </c>
      <c r="H92" s="65">
        <f t="shared" si="31"/>
        <v>0</v>
      </c>
      <c r="I92" s="65">
        <f t="shared" si="31"/>
        <v>0</v>
      </c>
      <c r="J92" s="65">
        <f t="shared" si="31"/>
        <v>0</v>
      </c>
      <c r="K92" s="65">
        <f t="shared" si="31"/>
        <v>0</v>
      </c>
      <c r="L92" s="65">
        <f t="shared" si="31"/>
        <v>0</v>
      </c>
      <c r="M92" s="65">
        <f t="shared" si="31"/>
        <v>0</v>
      </c>
      <c r="N92" s="65">
        <f t="shared" si="31"/>
        <v>0</v>
      </c>
      <c r="O92" s="77"/>
    </row>
    <row r="93" spans="1:15" s="14" customFormat="1">
      <c r="A93" s="72"/>
      <c r="B93" s="485" t="s">
        <v>512</v>
      </c>
      <c r="C93" s="482"/>
      <c r="D93" s="71"/>
      <c r="E93" s="478">
        <f t="shared" ref="E93:N93" si="32">ROUND(SUM(D92*E16+E92*E17)/12,4)</f>
        <v>0</v>
      </c>
      <c r="F93" s="478">
        <f t="shared" si="32"/>
        <v>0</v>
      </c>
      <c r="G93" s="478">
        <f t="shared" si="32"/>
        <v>0</v>
      </c>
      <c r="H93" s="478">
        <f t="shared" si="32"/>
        <v>0</v>
      </c>
      <c r="I93" s="478">
        <f t="shared" si="32"/>
        <v>0</v>
      </c>
      <c r="J93" s="478">
        <f t="shared" si="32"/>
        <v>0</v>
      </c>
      <c r="K93" s="478">
        <f t="shared" si="32"/>
        <v>0</v>
      </c>
      <c r="L93" s="478">
        <f t="shared" si="32"/>
        <v>0</v>
      </c>
      <c r="M93" s="478">
        <f t="shared" si="32"/>
        <v>0</v>
      </c>
      <c r="N93" s="478">
        <f t="shared" si="32"/>
        <v>0</v>
      </c>
      <c r="O93" s="483"/>
    </row>
    <row r="94" spans="1:15" s="14" customFormat="1">
      <c r="A94" s="72"/>
      <c r="B94" s="475"/>
      <c r="C94" s="482"/>
      <c r="D94" s="71"/>
      <c r="E94" s="478"/>
      <c r="F94" s="478"/>
      <c r="G94" s="478"/>
      <c r="H94" s="478"/>
      <c r="I94" s="478"/>
      <c r="J94" s="478"/>
      <c r="K94" s="478"/>
      <c r="L94" s="478"/>
      <c r="M94" s="478"/>
      <c r="N94" s="478"/>
      <c r="O94" s="483"/>
    </row>
    <row r="95" spans="1:15" s="64" customFormat="1" ht="14">
      <c r="A95" s="62"/>
      <c r="B95" s="594">
        <f>'1.  LRAMVA Summary'!B40</f>
        <v>0</v>
      </c>
      <c r="C95" s="834"/>
      <c r="D95" s="46"/>
      <c r="E95" s="46"/>
      <c r="F95" s="46"/>
      <c r="G95" s="46"/>
      <c r="H95" s="46"/>
      <c r="I95" s="46"/>
      <c r="J95" s="46"/>
      <c r="K95" s="46"/>
      <c r="L95" s="46"/>
      <c r="M95" s="46"/>
      <c r="N95" s="46"/>
      <c r="O95" s="69"/>
    </row>
    <row r="96" spans="1:15" s="18" customFormat="1" outlineLevel="1">
      <c r="A96" s="4"/>
      <c r="B96" s="529" t="s">
        <v>509</v>
      </c>
      <c r="C96" s="832"/>
      <c r="D96" s="46"/>
      <c r="E96" s="46"/>
      <c r="F96" s="46"/>
      <c r="G96" s="46"/>
      <c r="H96" s="46"/>
      <c r="I96" s="46"/>
      <c r="J96" s="46"/>
      <c r="K96" s="46"/>
      <c r="L96" s="46"/>
      <c r="M96" s="46"/>
      <c r="N96" s="46"/>
      <c r="O96" s="69"/>
    </row>
    <row r="97" spans="1:15" s="18" customFormat="1" outlineLevel="1">
      <c r="A97" s="4"/>
      <c r="B97" s="529" t="s">
        <v>510</v>
      </c>
      <c r="C97" s="832"/>
      <c r="D97" s="46"/>
      <c r="E97" s="46"/>
      <c r="F97" s="46"/>
      <c r="G97" s="46"/>
      <c r="H97" s="46"/>
      <c r="I97" s="46"/>
      <c r="J97" s="46"/>
      <c r="K97" s="46"/>
      <c r="L97" s="46"/>
      <c r="M97" s="46"/>
      <c r="N97" s="46"/>
      <c r="O97" s="69"/>
    </row>
    <row r="98" spans="1:15" s="18" customFormat="1" outlineLevel="1">
      <c r="A98" s="4"/>
      <c r="B98" s="529" t="s">
        <v>488</v>
      </c>
      <c r="C98" s="832"/>
      <c r="D98" s="46"/>
      <c r="E98" s="46"/>
      <c r="F98" s="46"/>
      <c r="G98" s="46"/>
      <c r="H98" s="46"/>
      <c r="I98" s="46"/>
      <c r="J98" s="46"/>
      <c r="K98" s="46"/>
      <c r="L98" s="46"/>
      <c r="M98" s="46"/>
      <c r="N98" s="46"/>
      <c r="O98" s="69"/>
    </row>
    <row r="99" spans="1:15" s="18" customFormat="1">
      <c r="A99" s="4"/>
      <c r="B99" s="529" t="s">
        <v>511</v>
      </c>
      <c r="C99" s="835"/>
      <c r="D99" s="65">
        <f>SUM(D95:D98)</f>
        <v>0</v>
      </c>
      <c r="E99" s="65">
        <f>SUM(E95:E98)</f>
        <v>0</v>
      </c>
      <c r="F99" s="65">
        <f t="shared" ref="F99:N99" si="33">SUM(F95:F98)</f>
        <v>0</v>
      </c>
      <c r="G99" s="65">
        <f t="shared" si="33"/>
        <v>0</v>
      </c>
      <c r="H99" s="65">
        <f t="shared" si="33"/>
        <v>0</v>
      </c>
      <c r="I99" s="65">
        <f t="shared" si="33"/>
        <v>0</v>
      </c>
      <c r="J99" s="65">
        <f t="shared" si="33"/>
        <v>0</v>
      </c>
      <c r="K99" s="65">
        <f t="shared" si="33"/>
        <v>0</v>
      </c>
      <c r="L99" s="65">
        <f t="shared" si="33"/>
        <v>0</v>
      </c>
      <c r="M99" s="65">
        <f t="shared" si="33"/>
        <v>0</v>
      </c>
      <c r="N99" s="65">
        <f t="shared" si="33"/>
        <v>0</v>
      </c>
      <c r="O99" s="77"/>
    </row>
    <row r="100" spans="1:15" s="14" customFormat="1">
      <c r="A100" s="72"/>
      <c r="B100" s="485" t="s">
        <v>512</v>
      </c>
      <c r="C100" s="482"/>
      <c r="D100" s="71"/>
      <c r="E100" s="478">
        <f t="shared" ref="E100:N100" si="34">ROUND(SUM(D99*E16+E99*E17)/12,4)</f>
        <v>0</v>
      </c>
      <c r="F100" s="478">
        <f t="shared" si="34"/>
        <v>0</v>
      </c>
      <c r="G100" s="478">
        <f t="shared" si="34"/>
        <v>0</v>
      </c>
      <c r="H100" s="478">
        <f t="shared" si="34"/>
        <v>0</v>
      </c>
      <c r="I100" s="478">
        <f t="shared" si="34"/>
        <v>0</v>
      </c>
      <c r="J100" s="478">
        <f t="shared" si="34"/>
        <v>0</v>
      </c>
      <c r="K100" s="478">
        <f t="shared" si="34"/>
        <v>0</v>
      </c>
      <c r="L100" s="478">
        <f t="shared" si="34"/>
        <v>0</v>
      </c>
      <c r="M100" s="478">
        <f t="shared" si="34"/>
        <v>0</v>
      </c>
      <c r="N100" s="478">
        <f t="shared" si="34"/>
        <v>0</v>
      </c>
      <c r="O100" s="483"/>
    </row>
    <row r="101" spans="1:15" s="14" customFormat="1">
      <c r="A101" s="72"/>
      <c r="B101" s="475"/>
      <c r="C101" s="482"/>
      <c r="D101" s="71"/>
      <c r="E101" s="478"/>
      <c r="F101" s="478"/>
      <c r="G101" s="478"/>
      <c r="H101" s="478"/>
      <c r="I101" s="478"/>
      <c r="J101" s="478"/>
      <c r="K101" s="478"/>
      <c r="L101" s="478"/>
      <c r="M101" s="478"/>
      <c r="N101" s="478"/>
      <c r="O101" s="483"/>
    </row>
    <row r="102" spans="1:15" s="64" customFormat="1" ht="14">
      <c r="A102" s="62"/>
      <c r="B102" s="594">
        <f>'1.  LRAMVA Summary'!B41</f>
        <v>0</v>
      </c>
      <c r="C102" s="834"/>
      <c r="D102" s="46"/>
      <c r="E102" s="46"/>
      <c r="F102" s="46"/>
      <c r="G102" s="46"/>
      <c r="H102" s="46"/>
      <c r="I102" s="46"/>
      <c r="J102" s="46"/>
      <c r="K102" s="46"/>
      <c r="L102" s="46"/>
      <c r="M102" s="46"/>
      <c r="N102" s="46"/>
      <c r="O102" s="69"/>
    </row>
    <row r="103" spans="1:15" s="18" customFormat="1" outlineLevel="1">
      <c r="A103" s="4"/>
      <c r="B103" s="529" t="s">
        <v>509</v>
      </c>
      <c r="C103" s="832"/>
      <c r="D103" s="46"/>
      <c r="E103" s="46"/>
      <c r="F103" s="46"/>
      <c r="G103" s="46"/>
      <c r="H103" s="46"/>
      <c r="I103" s="46"/>
      <c r="J103" s="46"/>
      <c r="K103" s="46"/>
      <c r="L103" s="46"/>
      <c r="M103" s="46"/>
      <c r="N103" s="46"/>
      <c r="O103" s="69"/>
    </row>
    <row r="104" spans="1:15" s="18" customFormat="1" outlineLevel="1">
      <c r="A104" s="4"/>
      <c r="B104" s="529" t="s">
        <v>510</v>
      </c>
      <c r="C104" s="832"/>
      <c r="D104" s="46"/>
      <c r="E104" s="46"/>
      <c r="F104" s="46"/>
      <c r="G104" s="46"/>
      <c r="H104" s="46"/>
      <c r="I104" s="46"/>
      <c r="J104" s="46"/>
      <c r="K104" s="46"/>
      <c r="L104" s="46"/>
      <c r="M104" s="46"/>
      <c r="N104" s="46"/>
      <c r="O104" s="69"/>
    </row>
    <row r="105" spans="1:15" s="18" customFormat="1" outlineLevel="1">
      <c r="A105" s="4"/>
      <c r="B105" s="529" t="s">
        <v>488</v>
      </c>
      <c r="C105" s="832"/>
      <c r="D105" s="46"/>
      <c r="E105" s="46"/>
      <c r="F105" s="46"/>
      <c r="G105" s="46"/>
      <c r="H105" s="46"/>
      <c r="I105" s="46"/>
      <c r="J105" s="46"/>
      <c r="K105" s="46"/>
      <c r="L105" s="46"/>
      <c r="M105" s="46"/>
      <c r="N105" s="46"/>
      <c r="O105" s="69"/>
    </row>
    <row r="106" spans="1:15" s="18" customFormat="1">
      <c r="A106" s="4"/>
      <c r="B106" s="529" t="s">
        <v>511</v>
      </c>
      <c r="C106" s="835"/>
      <c r="D106" s="65">
        <f>SUM(D102:D105)</f>
        <v>0</v>
      </c>
      <c r="E106" s="65">
        <f>SUM(E102:E105)</f>
        <v>0</v>
      </c>
      <c r="F106" s="65">
        <f>SUM(F102:F105)</f>
        <v>0</v>
      </c>
      <c r="G106" s="65">
        <f t="shared" ref="G106:N106" si="35">SUM(G102:G105)</f>
        <v>0</v>
      </c>
      <c r="H106" s="65">
        <f t="shared" si="35"/>
        <v>0</v>
      </c>
      <c r="I106" s="65">
        <f t="shared" si="35"/>
        <v>0</v>
      </c>
      <c r="J106" s="65">
        <f t="shared" si="35"/>
        <v>0</v>
      </c>
      <c r="K106" s="65">
        <f t="shared" si="35"/>
        <v>0</v>
      </c>
      <c r="L106" s="65">
        <f t="shared" si="35"/>
        <v>0</v>
      </c>
      <c r="M106" s="65">
        <f t="shared" si="35"/>
        <v>0</v>
      </c>
      <c r="N106" s="65">
        <f t="shared" si="35"/>
        <v>0</v>
      </c>
      <c r="O106" s="77"/>
    </row>
    <row r="107" spans="1:15" s="14" customFormat="1">
      <c r="A107" s="72"/>
      <c r="B107" s="485" t="s">
        <v>512</v>
      </c>
      <c r="C107" s="482"/>
      <c r="D107" s="71"/>
      <c r="E107" s="478">
        <f t="shared" ref="E107:N107" si="36">ROUND(SUM(D106*E16+E106*E17)/12,4)</f>
        <v>0</v>
      </c>
      <c r="F107" s="478">
        <f t="shared" si="36"/>
        <v>0</v>
      </c>
      <c r="G107" s="478">
        <f t="shared" si="36"/>
        <v>0</v>
      </c>
      <c r="H107" s="478">
        <f t="shared" si="36"/>
        <v>0</v>
      </c>
      <c r="I107" s="478">
        <f t="shared" si="36"/>
        <v>0</v>
      </c>
      <c r="J107" s="478">
        <f t="shared" si="36"/>
        <v>0</v>
      </c>
      <c r="K107" s="478">
        <f t="shared" si="36"/>
        <v>0</v>
      </c>
      <c r="L107" s="478">
        <f t="shared" si="36"/>
        <v>0</v>
      </c>
      <c r="M107" s="478">
        <f t="shared" si="36"/>
        <v>0</v>
      </c>
      <c r="N107" s="478">
        <f t="shared" si="36"/>
        <v>0</v>
      </c>
      <c r="O107" s="483"/>
    </row>
    <row r="108" spans="1:15" s="14" customFormat="1">
      <c r="A108" s="72"/>
      <c r="B108" s="475"/>
      <c r="C108" s="482"/>
      <c r="D108" s="71"/>
      <c r="E108" s="478"/>
      <c r="F108" s="478"/>
      <c r="G108" s="478"/>
      <c r="H108" s="478"/>
      <c r="I108" s="478"/>
      <c r="J108" s="478"/>
      <c r="K108" s="478"/>
      <c r="L108" s="478"/>
      <c r="M108" s="478"/>
      <c r="N108" s="478"/>
      <c r="O108" s="483"/>
    </row>
    <row r="109" spans="1:15" s="64" customFormat="1" ht="14">
      <c r="A109" s="62"/>
      <c r="B109" s="594">
        <f>'1.  LRAMVA Summary'!B42</f>
        <v>0</v>
      </c>
      <c r="C109" s="834"/>
      <c r="D109" s="46"/>
      <c r="E109" s="46"/>
      <c r="F109" s="46"/>
      <c r="G109" s="46"/>
      <c r="H109" s="46"/>
      <c r="I109" s="46"/>
      <c r="J109" s="46"/>
      <c r="K109" s="46"/>
      <c r="L109" s="46"/>
      <c r="M109" s="46"/>
      <c r="N109" s="46"/>
      <c r="O109" s="69"/>
    </row>
    <row r="110" spans="1:15" s="18" customFormat="1" outlineLevel="1">
      <c r="A110" s="4"/>
      <c r="B110" s="529" t="s">
        <v>509</v>
      </c>
      <c r="C110" s="832"/>
      <c r="D110" s="46"/>
      <c r="E110" s="46"/>
      <c r="F110" s="46"/>
      <c r="G110" s="46"/>
      <c r="H110" s="46"/>
      <c r="I110" s="46"/>
      <c r="J110" s="46"/>
      <c r="K110" s="46"/>
      <c r="L110" s="46"/>
      <c r="M110" s="46"/>
      <c r="N110" s="46"/>
      <c r="O110" s="69"/>
    </row>
    <row r="111" spans="1:15" s="18" customFormat="1" outlineLevel="1">
      <c r="A111" s="4"/>
      <c r="B111" s="529" t="s">
        <v>510</v>
      </c>
      <c r="C111" s="832"/>
      <c r="D111" s="46"/>
      <c r="E111" s="46"/>
      <c r="F111" s="46"/>
      <c r="G111" s="46"/>
      <c r="H111" s="46"/>
      <c r="I111" s="46"/>
      <c r="J111" s="46"/>
      <c r="K111" s="46"/>
      <c r="L111" s="46"/>
      <c r="M111" s="46"/>
      <c r="N111" s="46"/>
      <c r="O111" s="69"/>
    </row>
    <row r="112" spans="1:15" s="18" customFormat="1" outlineLevel="1">
      <c r="A112" s="4"/>
      <c r="B112" s="529" t="s">
        <v>488</v>
      </c>
      <c r="C112" s="832"/>
      <c r="D112" s="46"/>
      <c r="E112" s="46"/>
      <c r="F112" s="46"/>
      <c r="G112" s="46"/>
      <c r="H112" s="46"/>
      <c r="I112" s="46"/>
      <c r="J112" s="46"/>
      <c r="K112" s="46"/>
      <c r="L112" s="46"/>
      <c r="M112" s="46"/>
      <c r="N112" s="46"/>
      <c r="O112" s="69"/>
    </row>
    <row r="113" spans="1:17" s="18" customFormat="1">
      <c r="A113" s="4"/>
      <c r="B113" s="529" t="s">
        <v>511</v>
      </c>
      <c r="C113" s="835"/>
      <c r="D113" s="65">
        <f>SUM(D109:D112)</f>
        <v>0</v>
      </c>
      <c r="E113" s="65">
        <f>SUM(E109:E112)</f>
        <v>0</v>
      </c>
      <c r="F113" s="65">
        <f>SUM(F109:F112)</f>
        <v>0</v>
      </c>
      <c r="G113" s="65">
        <f>SUM(G109:G112)</f>
        <v>0</v>
      </c>
      <c r="H113" s="65">
        <f t="shared" ref="H113:N113" si="37">SUM(H109:H112)</f>
        <v>0</v>
      </c>
      <c r="I113" s="65">
        <f t="shared" si="37"/>
        <v>0</v>
      </c>
      <c r="J113" s="65">
        <f t="shared" si="37"/>
        <v>0</v>
      </c>
      <c r="K113" s="65">
        <f t="shared" si="37"/>
        <v>0</v>
      </c>
      <c r="L113" s="65">
        <f t="shared" si="37"/>
        <v>0</v>
      </c>
      <c r="M113" s="65">
        <f t="shared" si="37"/>
        <v>0</v>
      </c>
      <c r="N113" s="65">
        <f t="shared" si="37"/>
        <v>0</v>
      </c>
      <c r="O113" s="77"/>
    </row>
    <row r="114" spans="1:17" s="14" customFormat="1">
      <c r="A114" s="72"/>
      <c r="B114" s="485" t="s">
        <v>512</v>
      </c>
      <c r="C114" s="482"/>
      <c r="D114" s="71"/>
      <c r="E114" s="478">
        <f t="shared" ref="E114:N114" si="38">ROUND(SUM(D113*E16+E113*E17)/12,4)</f>
        <v>0</v>
      </c>
      <c r="F114" s="478">
        <f t="shared" si="38"/>
        <v>0</v>
      </c>
      <c r="G114" s="478">
        <f t="shared" si="38"/>
        <v>0</v>
      </c>
      <c r="H114" s="478">
        <f t="shared" si="38"/>
        <v>0</v>
      </c>
      <c r="I114" s="478">
        <f t="shared" si="38"/>
        <v>0</v>
      </c>
      <c r="J114" s="478">
        <f t="shared" si="38"/>
        <v>0</v>
      </c>
      <c r="K114" s="478">
        <f t="shared" si="38"/>
        <v>0</v>
      </c>
      <c r="L114" s="478">
        <f t="shared" si="38"/>
        <v>0</v>
      </c>
      <c r="M114" s="478">
        <f t="shared" si="38"/>
        <v>0</v>
      </c>
      <c r="N114" s="478">
        <f t="shared" si="38"/>
        <v>0</v>
      </c>
      <c r="O114" s="483"/>
    </row>
    <row r="115" spans="1:17" s="70" customFormat="1" ht="14">
      <c r="A115" s="72"/>
      <c r="B115" s="74"/>
      <c r="C115" s="81"/>
      <c r="D115" s="75"/>
      <c r="E115" s="75"/>
      <c r="F115" s="75"/>
      <c r="G115" s="75"/>
      <c r="H115" s="75"/>
      <c r="I115" s="75"/>
      <c r="J115" s="75"/>
      <c r="K115" s="488"/>
      <c r="L115" s="489"/>
      <c r="M115" s="489"/>
      <c r="N115" s="489"/>
      <c r="O115" s="490"/>
    </row>
    <row r="116" spans="1:17" s="3" customFormat="1" ht="21" customHeight="1">
      <c r="A116" s="4"/>
      <c r="B116" s="491" t="s">
        <v>605</v>
      </c>
      <c r="C116" s="98"/>
      <c r="D116" s="492"/>
      <c r="E116" s="492"/>
      <c r="F116" s="492"/>
      <c r="G116" s="492"/>
      <c r="H116" s="492"/>
      <c r="I116" s="492"/>
      <c r="J116" s="492"/>
      <c r="K116" s="492"/>
      <c r="L116" s="492"/>
      <c r="M116" s="492"/>
      <c r="N116" s="492"/>
      <c r="O116" s="492"/>
    </row>
    <row r="119" spans="1:17" ht="15.5">
      <c r="B119" s="115" t="s">
        <v>482</v>
      </c>
      <c r="J119" s="18"/>
    </row>
    <row r="120" spans="1:17" s="14" customFormat="1" ht="75.75" customHeight="1">
      <c r="A120" s="72"/>
      <c r="B120" s="839" t="s">
        <v>666</v>
      </c>
      <c r="C120" s="839"/>
      <c r="D120" s="839"/>
      <c r="E120" s="839"/>
      <c r="F120" s="839"/>
      <c r="G120" s="839"/>
      <c r="H120" s="839"/>
      <c r="I120" s="839"/>
      <c r="J120" s="839"/>
      <c r="K120" s="839"/>
      <c r="L120" s="839"/>
      <c r="M120" s="839"/>
      <c r="N120" s="839"/>
      <c r="O120" s="839"/>
      <c r="P120" s="839"/>
    </row>
    <row r="121" spans="1:17" s="18" customFormat="1" ht="9" customHeight="1">
      <c r="A121" s="4"/>
      <c r="B121" s="115"/>
      <c r="C121" s="78"/>
    </row>
    <row r="122" spans="1:17" ht="63.75" customHeight="1">
      <c r="B122" s="240" t="s">
        <v>232</v>
      </c>
      <c r="C122" s="240" t="str">
        <f>'1.  LRAMVA Summary'!D52</f>
        <v>Residential</v>
      </c>
      <c r="D122" s="240" t="str">
        <f>'1.  LRAMVA Summary'!E52</f>
        <v>GS&lt;50</v>
      </c>
      <c r="E122" s="240" t="str">
        <f>'1.  LRAMVA Summary'!F52</f>
        <v>GS&gt;50</v>
      </c>
      <c r="F122" s="240" t="str">
        <f>'1.  LRAMVA Summary'!G52</f>
        <v>Street Lights</v>
      </c>
      <c r="G122" s="240" t="str">
        <f>'1.  LRAMVA Summary'!H52</f>
        <v/>
      </c>
      <c r="H122" s="240" t="str">
        <f>'1.  LRAMVA Summary'!I52</f>
        <v/>
      </c>
      <c r="I122" s="240" t="str">
        <f>'1.  LRAMVA Summary'!J52</f>
        <v/>
      </c>
      <c r="J122" s="240" t="str">
        <f>'1.  LRAMVA Summary'!K52</f>
        <v/>
      </c>
      <c r="K122" s="240" t="str">
        <f>'1.  LRAMVA Summary'!L52</f>
        <v/>
      </c>
      <c r="L122" s="240" t="e">
        <f>'1.  LRAMVA Summary'!#REF!</f>
        <v>#REF!</v>
      </c>
      <c r="M122" s="240" t="e">
        <f>'1.  LRAMVA Summary'!#REF!</f>
        <v>#REF!</v>
      </c>
      <c r="N122" s="240" t="e">
        <f>'1.  LRAMVA Summary'!#REF!</f>
        <v>#REF!</v>
      </c>
      <c r="O122" s="240" t="e">
        <f>'1.  LRAMVA Summary'!#REF!</f>
        <v>#REF!</v>
      </c>
      <c r="P122" s="240" t="e">
        <f>'1.  LRAMVA Summary'!#REF!</f>
        <v>#REF!</v>
      </c>
      <c r="Q122" s="18"/>
    </row>
    <row r="123" spans="1:17" s="18" customFormat="1">
      <c r="A123" s="91"/>
      <c r="B123" s="575"/>
      <c r="C123" s="576" t="str">
        <f>'1.  LRAMVA Summary'!D53</f>
        <v>kWh</v>
      </c>
      <c r="D123" s="576" t="str">
        <f>'1.  LRAMVA Summary'!E53</f>
        <v>kWh</v>
      </c>
      <c r="E123" s="576" t="str">
        <f>'1.  LRAMVA Summary'!F53</f>
        <v>kW</v>
      </c>
      <c r="F123" s="576" t="str">
        <f>'1.  LRAMVA Summary'!G53</f>
        <v>kW</v>
      </c>
      <c r="G123" s="576">
        <f>'1.  LRAMVA Summary'!H53</f>
        <v>0</v>
      </c>
      <c r="H123" s="576">
        <f>'1.  LRAMVA Summary'!I53</f>
        <v>0</v>
      </c>
      <c r="I123" s="576">
        <f>'1.  LRAMVA Summary'!J53</f>
        <v>0</v>
      </c>
      <c r="J123" s="576">
        <f>'1.  LRAMVA Summary'!K53</f>
        <v>0</v>
      </c>
      <c r="K123" s="576">
        <f>'1.  LRAMVA Summary'!L53</f>
        <v>0</v>
      </c>
      <c r="L123" s="576" t="e">
        <f>'1.  LRAMVA Summary'!#REF!</f>
        <v>#REF!</v>
      </c>
      <c r="M123" s="576" t="e">
        <f>'1.  LRAMVA Summary'!#REF!</f>
        <v>#REF!</v>
      </c>
      <c r="N123" s="576" t="e">
        <f>'1.  LRAMVA Summary'!#REF!</f>
        <v>#REF!</v>
      </c>
      <c r="O123" s="576" t="e">
        <f>'1.  LRAMVA Summary'!#REF!</f>
        <v>#REF!</v>
      </c>
      <c r="P123" s="577" t="e">
        <f>'1.  LRAMVA Summary'!#REF!</f>
        <v>#REF!</v>
      </c>
    </row>
    <row r="124" spans="1:17">
      <c r="B124" s="493">
        <v>2011</v>
      </c>
      <c r="C124" s="669">
        <f t="shared" ref="C124:C129" si="39">HLOOKUP(B124,$E$15:$O$114,9,FALSE)</f>
        <v>1.9400000000000001E-2</v>
      </c>
      <c r="D124" s="670">
        <f>HLOOKUP(B124,$E$15:$O$114,16,FALSE)</f>
        <v>1.54E-2</v>
      </c>
      <c r="E124" s="671">
        <f>HLOOKUP(B124,$E$15:$O$114,23,FALSE)</f>
        <v>2.9674999999999998</v>
      </c>
      <c r="F124" s="670">
        <f>HLOOKUP(B124,$E$15:$O$114,30,FALSE)</f>
        <v>8.5460999999999991</v>
      </c>
      <c r="G124" s="671">
        <f>HLOOKUP(B124,$E$15:$O$114,37,FALSE)</f>
        <v>0</v>
      </c>
      <c r="H124" s="670">
        <f>HLOOKUP(B124,$E$15:$O$114,44,FALSE)</f>
        <v>0</v>
      </c>
      <c r="I124" s="671">
        <f>HLOOKUP(B124,$E$15:$O$114,51,FALSE)</f>
        <v>0</v>
      </c>
      <c r="J124" s="671">
        <f>HLOOKUP(B124,$E$15:$O$114,58,FALSE)</f>
        <v>0</v>
      </c>
      <c r="K124" s="671">
        <f>HLOOKUP(B124,$E$15:$O$114,65,FALSE)</f>
        <v>0</v>
      </c>
      <c r="L124" s="671">
        <f>HLOOKUP(B124,$E$15:$O$114,72,FALSE)</f>
        <v>0</v>
      </c>
      <c r="M124" s="671">
        <f>HLOOKUP(B124,$E$15:$O$114,79,FALSE)</f>
        <v>0</v>
      </c>
      <c r="N124" s="671">
        <f>HLOOKUP(B124,$E$15:$O$114,86,FALSE)</f>
        <v>0</v>
      </c>
      <c r="O124" s="671">
        <f>HLOOKUP(B124,$E$15:$O$114,93,FALSE)</f>
        <v>0</v>
      </c>
      <c r="P124" s="671">
        <f>HLOOKUP(B124,$E$15:$O$114,100,FALSE)</f>
        <v>0</v>
      </c>
    </row>
    <row r="125" spans="1:17">
      <c r="B125" s="494">
        <v>2012</v>
      </c>
      <c r="C125" s="672">
        <f t="shared" si="39"/>
        <v>1.95E-2</v>
      </c>
      <c r="D125" s="673">
        <f>HLOOKUP(B125,$E$15:$O$114,16,FALSE)</f>
        <v>1.55E-2</v>
      </c>
      <c r="E125" s="674">
        <f>HLOOKUP(B125,$E$15:$O$114,23,FALSE)</f>
        <v>2.9866999999999999</v>
      </c>
      <c r="F125" s="673">
        <f>HLOOKUP(B125,$E$15:$O$114,30,FALSE)</f>
        <v>8.6013999999999999</v>
      </c>
      <c r="G125" s="674">
        <f>HLOOKUP(B125,$E$15:$O$114,37,FALSE)</f>
        <v>0</v>
      </c>
      <c r="H125" s="673">
        <f>HLOOKUP(B125,$E$15:$O$114,44,FALSE)</f>
        <v>0</v>
      </c>
      <c r="I125" s="674">
        <f>HLOOKUP(B125,$E$15:$O$114,51,FALSE)</f>
        <v>0</v>
      </c>
      <c r="J125" s="674">
        <f>HLOOKUP(B125,$E$15:$O$114,58,FALSE)</f>
        <v>0</v>
      </c>
      <c r="K125" s="674">
        <f>HLOOKUP(B125,$E$15:$O$114,65,FALSE)</f>
        <v>0</v>
      </c>
      <c r="L125" s="674">
        <f>HLOOKUP(B125,$E$15:$O$114,72,FALSE)</f>
        <v>0</v>
      </c>
      <c r="M125" s="674">
        <f>HLOOKUP(B125,$E$15:$O$114,79,FALSE)</f>
        <v>0</v>
      </c>
      <c r="N125" s="674">
        <f>HLOOKUP(B125,$E$15:$O$114,86,FALSE)</f>
        <v>0</v>
      </c>
      <c r="O125" s="674">
        <f>HLOOKUP(B125,$E$15:$O$114,93,FALSE)</f>
        <v>0</v>
      </c>
      <c r="P125" s="674">
        <f t="shared" ref="P125:P133" si="40">HLOOKUP(B125,$E$15:$O$114,100,FALSE)</f>
        <v>0</v>
      </c>
    </row>
    <row r="126" spans="1:17">
      <c r="B126" s="494">
        <v>2013</v>
      </c>
      <c r="C126" s="672">
        <f t="shared" si="39"/>
        <v>1.9900000000000001E-2</v>
      </c>
      <c r="D126" s="673">
        <f t="shared" ref="D126:D133" si="41">HLOOKUP(B126,$E$15:$O$114,16,FALSE)</f>
        <v>1.5699999999999999E-2</v>
      </c>
      <c r="E126" s="674">
        <f t="shared" ref="E126:E133" si="42">HLOOKUP(B126,$E$15:$O$114,23,FALSE)</f>
        <v>3.0550999999999999</v>
      </c>
      <c r="F126" s="673">
        <f t="shared" ref="F126:F133" si="43">HLOOKUP(B126,$E$15:$O$114,30,FALSE)</f>
        <v>8.5136000000000003</v>
      </c>
      <c r="G126" s="674">
        <f t="shared" ref="G126:G132" si="44">HLOOKUP(B126,$E$15:$O$114,37,FALSE)</f>
        <v>0</v>
      </c>
      <c r="H126" s="673">
        <f t="shared" ref="H126:H133" si="45">HLOOKUP(B126,$E$15:$O$114,44,FALSE)</f>
        <v>0</v>
      </c>
      <c r="I126" s="674">
        <f t="shared" ref="I126:I133" si="46">HLOOKUP(B126,$E$15:$O$114,51,FALSE)</f>
        <v>0</v>
      </c>
      <c r="J126" s="674">
        <f t="shared" ref="J126:J133" si="47">HLOOKUP(B126,$E$15:$O$114,58,FALSE)</f>
        <v>0</v>
      </c>
      <c r="K126" s="674">
        <f t="shared" ref="K126:K133" si="48">HLOOKUP(B126,$E$15:$O$114,65,FALSE)</f>
        <v>0</v>
      </c>
      <c r="L126" s="674">
        <f>HLOOKUP(B126,$E$15:$O$114,72,FALSE)</f>
        <v>0</v>
      </c>
      <c r="M126" s="674">
        <f t="shared" ref="M126:M133" si="49">HLOOKUP(B126,$E$15:$O$114,79,FALSE)</f>
        <v>0</v>
      </c>
      <c r="N126" s="674">
        <f t="shared" ref="N126:N133" si="50">HLOOKUP(B126,$E$15:$O$114,86,FALSE)</f>
        <v>0</v>
      </c>
      <c r="O126" s="674">
        <f t="shared" ref="O126:O133" si="51">HLOOKUP(B126,$E$15:$O$114,93,FALSE)</f>
        <v>0</v>
      </c>
      <c r="P126" s="674">
        <f t="shared" si="40"/>
        <v>0</v>
      </c>
    </row>
    <row r="127" spans="1:17">
      <c r="B127" s="494">
        <v>2014</v>
      </c>
      <c r="C127" s="672">
        <f t="shared" si="39"/>
        <v>2.0199999999999999E-2</v>
      </c>
      <c r="D127" s="673">
        <f>HLOOKUP(B127,$E$15:$O$114,16,FALSE)</f>
        <v>1.5900000000000001E-2</v>
      </c>
      <c r="E127" s="674">
        <f>HLOOKUP(B127,$E$15:$O$114,23,FALSE)</f>
        <v>3.1105999999999998</v>
      </c>
      <c r="F127" s="673">
        <f>HLOOKUP(B127,$E$15:$O$114,30,FALSE)</f>
        <v>8.5276999999999994</v>
      </c>
      <c r="G127" s="674">
        <f>HLOOKUP(B127,$E$15:$O$114,37,FALSE)</f>
        <v>0</v>
      </c>
      <c r="H127" s="673">
        <f>HLOOKUP(B127,$E$15:$O$114,44,FALSE)</f>
        <v>0</v>
      </c>
      <c r="I127" s="674">
        <f>HLOOKUP(B127,$E$15:$O$114,51,FALSE)</f>
        <v>0</v>
      </c>
      <c r="J127" s="674">
        <f>HLOOKUP(B127,$E$15:$O$114,58,FALSE)</f>
        <v>0</v>
      </c>
      <c r="K127" s="674">
        <f>HLOOKUP(B127,$E$15:$O$114,65,FALSE)</f>
        <v>0</v>
      </c>
      <c r="L127" s="674">
        <f>HLOOKUP(B127,$E$15:$O$114,72,FALSE)</f>
        <v>0</v>
      </c>
      <c r="M127" s="674">
        <f>HLOOKUP(B127,$E$15:$O$114,79,FALSE)</f>
        <v>0</v>
      </c>
      <c r="N127" s="674">
        <f>HLOOKUP(B127,$E$15:$O$114,86,FALSE)</f>
        <v>0</v>
      </c>
      <c r="O127" s="674">
        <f>HLOOKUP(B127,$E$15:$O$114,93,FALSE)</f>
        <v>0</v>
      </c>
      <c r="P127" s="674">
        <f>HLOOKUP(B127,$E$15:$O$114,100,FALSE)</f>
        <v>0</v>
      </c>
    </row>
    <row r="128" spans="1:17">
      <c r="B128" s="494">
        <v>2015</v>
      </c>
      <c r="C128" s="672">
        <f t="shared" si="39"/>
        <v>2.0400000000000001E-2</v>
      </c>
      <c r="D128" s="673">
        <f t="shared" si="41"/>
        <v>1.61E-2</v>
      </c>
      <c r="E128" s="674">
        <f t="shared" si="42"/>
        <v>3.1474000000000002</v>
      </c>
      <c r="F128" s="673">
        <f t="shared" si="43"/>
        <v>8.6286000000000005</v>
      </c>
      <c r="G128" s="674">
        <f t="shared" si="44"/>
        <v>0</v>
      </c>
      <c r="H128" s="673">
        <f t="shared" si="45"/>
        <v>0</v>
      </c>
      <c r="I128" s="674">
        <f t="shared" si="46"/>
        <v>0</v>
      </c>
      <c r="J128" s="674">
        <f t="shared" si="47"/>
        <v>0</v>
      </c>
      <c r="K128" s="674">
        <f t="shared" si="48"/>
        <v>0</v>
      </c>
      <c r="L128" s="674">
        <f t="shared" ref="L128:L133" si="52">HLOOKUP(B128,$E$15:$O$114,72,FALSE)</f>
        <v>0</v>
      </c>
      <c r="M128" s="674">
        <f t="shared" si="49"/>
        <v>0</v>
      </c>
      <c r="N128" s="674">
        <f t="shared" si="50"/>
        <v>0</v>
      </c>
      <c r="O128" s="674">
        <f t="shared" si="51"/>
        <v>0</v>
      </c>
      <c r="P128" s="674">
        <f t="shared" si="40"/>
        <v>0</v>
      </c>
    </row>
    <row r="129" spans="2:16">
      <c r="B129" s="494">
        <v>2016</v>
      </c>
      <c r="C129" s="672">
        <f t="shared" si="39"/>
        <v>1.7299999999999999E-2</v>
      </c>
      <c r="D129" s="673">
        <f t="shared" si="41"/>
        <v>1.6400000000000001E-2</v>
      </c>
      <c r="E129" s="674">
        <f t="shared" si="42"/>
        <v>3.1941000000000002</v>
      </c>
      <c r="F129" s="673">
        <f t="shared" si="43"/>
        <v>8.7567000000000004</v>
      </c>
      <c r="G129" s="674">
        <f t="shared" si="44"/>
        <v>0</v>
      </c>
      <c r="H129" s="673">
        <f t="shared" si="45"/>
        <v>0</v>
      </c>
      <c r="I129" s="674">
        <f t="shared" si="46"/>
        <v>0</v>
      </c>
      <c r="J129" s="674">
        <f t="shared" si="47"/>
        <v>0</v>
      </c>
      <c r="K129" s="674">
        <f t="shared" si="48"/>
        <v>0</v>
      </c>
      <c r="L129" s="674">
        <f t="shared" si="52"/>
        <v>0</v>
      </c>
      <c r="M129" s="674">
        <f t="shared" si="49"/>
        <v>0</v>
      </c>
      <c r="N129" s="674">
        <f t="shared" si="50"/>
        <v>0</v>
      </c>
      <c r="O129" s="674">
        <f t="shared" si="51"/>
        <v>0</v>
      </c>
      <c r="P129" s="674">
        <f t="shared" si="40"/>
        <v>0</v>
      </c>
    </row>
    <row r="130" spans="2:16">
      <c r="B130" s="494">
        <v>2017</v>
      </c>
      <c r="C130" s="672">
        <f>HLOOKUP(B130,$E$15:$O$114,9,FALSE)</f>
        <v>1.24E-2</v>
      </c>
      <c r="D130" s="673">
        <f t="shared" si="41"/>
        <v>1.66E-2</v>
      </c>
      <c r="E130" s="674">
        <f t="shared" si="42"/>
        <v>3.2425999999999999</v>
      </c>
      <c r="F130" s="673">
        <f t="shared" si="43"/>
        <v>8.8894000000000002</v>
      </c>
      <c r="G130" s="674">
        <f t="shared" si="44"/>
        <v>0</v>
      </c>
      <c r="H130" s="673">
        <f t="shared" si="45"/>
        <v>0</v>
      </c>
      <c r="I130" s="674">
        <f t="shared" si="46"/>
        <v>0</v>
      </c>
      <c r="J130" s="674">
        <f t="shared" si="47"/>
        <v>0</v>
      </c>
      <c r="K130" s="674">
        <f t="shared" si="48"/>
        <v>0</v>
      </c>
      <c r="L130" s="674">
        <f t="shared" si="52"/>
        <v>0</v>
      </c>
      <c r="M130" s="674">
        <f t="shared" si="49"/>
        <v>0</v>
      </c>
      <c r="N130" s="674">
        <f t="shared" si="50"/>
        <v>0</v>
      </c>
      <c r="O130" s="674">
        <f t="shared" si="51"/>
        <v>0</v>
      </c>
      <c r="P130" s="674">
        <f t="shared" si="40"/>
        <v>0</v>
      </c>
    </row>
    <row r="131" spans="2:16">
      <c r="B131" s="494">
        <v>2018</v>
      </c>
      <c r="C131" s="672">
        <f t="shared" ref="C131:C133" si="53">HLOOKUP(B131,$E$15:$O$114,9,FALSE)</f>
        <v>7.1999999999999998E-3</v>
      </c>
      <c r="D131" s="673">
        <f t="shared" si="41"/>
        <v>1.6799999999999999E-2</v>
      </c>
      <c r="E131" s="674">
        <f t="shared" si="42"/>
        <v>3.2744</v>
      </c>
      <c r="F131" s="673">
        <f t="shared" si="43"/>
        <v>8.9766999999999992</v>
      </c>
      <c r="G131" s="674">
        <f t="shared" si="44"/>
        <v>0</v>
      </c>
      <c r="H131" s="673">
        <f t="shared" si="45"/>
        <v>0</v>
      </c>
      <c r="I131" s="674">
        <f t="shared" si="46"/>
        <v>0</v>
      </c>
      <c r="J131" s="674">
        <f t="shared" si="47"/>
        <v>0</v>
      </c>
      <c r="K131" s="674">
        <f t="shared" si="48"/>
        <v>0</v>
      </c>
      <c r="L131" s="674">
        <f t="shared" si="52"/>
        <v>0</v>
      </c>
      <c r="M131" s="674">
        <f t="shared" si="49"/>
        <v>0</v>
      </c>
      <c r="N131" s="674">
        <f t="shared" si="50"/>
        <v>0</v>
      </c>
      <c r="O131" s="674">
        <f t="shared" si="51"/>
        <v>0</v>
      </c>
      <c r="P131" s="674">
        <f t="shared" si="40"/>
        <v>0</v>
      </c>
    </row>
    <row r="132" spans="2:16">
      <c r="B132" s="494">
        <v>2019</v>
      </c>
      <c r="C132" s="672">
        <f t="shared" si="53"/>
        <v>1.8E-3</v>
      </c>
      <c r="D132" s="673">
        <f t="shared" si="41"/>
        <v>1.6899999999999998E-2</v>
      </c>
      <c r="E132" s="674">
        <f t="shared" si="42"/>
        <v>3.3054999999999999</v>
      </c>
      <c r="F132" s="673">
        <f t="shared" si="43"/>
        <v>9.0619999999999994</v>
      </c>
      <c r="G132" s="674">
        <f t="shared" si="44"/>
        <v>0</v>
      </c>
      <c r="H132" s="673">
        <f t="shared" si="45"/>
        <v>0</v>
      </c>
      <c r="I132" s="674">
        <f t="shared" si="46"/>
        <v>0</v>
      </c>
      <c r="J132" s="674">
        <f t="shared" si="47"/>
        <v>0</v>
      </c>
      <c r="K132" s="674">
        <f t="shared" si="48"/>
        <v>0</v>
      </c>
      <c r="L132" s="674">
        <f t="shared" si="52"/>
        <v>0</v>
      </c>
      <c r="M132" s="674">
        <f t="shared" si="49"/>
        <v>0</v>
      </c>
      <c r="N132" s="674">
        <f t="shared" si="50"/>
        <v>0</v>
      </c>
      <c r="O132" s="674">
        <f t="shared" si="51"/>
        <v>0</v>
      </c>
      <c r="P132" s="674">
        <f t="shared" si="40"/>
        <v>0</v>
      </c>
    </row>
    <row r="133" spans="2:16" hidden="1">
      <c r="B133" s="495">
        <v>2020</v>
      </c>
      <c r="C133" s="675">
        <f t="shared" si="53"/>
        <v>0</v>
      </c>
      <c r="D133" s="676">
        <f t="shared" si="41"/>
        <v>1.7299999999999999E-2</v>
      </c>
      <c r="E133" s="677">
        <f t="shared" si="42"/>
        <v>3.5895000000000001</v>
      </c>
      <c r="F133" s="676">
        <f t="shared" si="43"/>
        <v>3.8429000000000002</v>
      </c>
      <c r="G133" s="677">
        <f>HLOOKUP(B133,$E$15:$O$114,37,FALSE)</f>
        <v>0</v>
      </c>
      <c r="H133" s="676">
        <f t="shared" si="45"/>
        <v>0</v>
      </c>
      <c r="I133" s="677">
        <f t="shared" si="46"/>
        <v>0</v>
      </c>
      <c r="J133" s="677">
        <f t="shared" si="47"/>
        <v>0</v>
      </c>
      <c r="K133" s="677">
        <f t="shared" si="48"/>
        <v>0</v>
      </c>
      <c r="L133" s="677">
        <f t="shared" si="52"/>
        <v>0</v>
      </c>
      <c r="M133" s="677">
        <f t="shared" si="49"/>
        <v>0</v>
      </c>
      <c r="N133" s="677">
        <f t="shared" si="50"/>
        <v>0</v>
      </c>
      <c r="O133" s="677">
        <f t="shared" si="51"/>
        <v>0</v>
      </c>
      <c r="P133" s="677">
        <f t="shared" si="40"/>
        <v>0</v>
      </c>
    </row>
    <row r="134" spans="2:16" ht="18.75" customHeight="1">
      <c r="B134" s="491" t="s">
        <v>622</v>
      </c>
      <c r="C134" s="588"/>
      <c r="D134" s="589"/>
      <c r="E134" s="590"/>
      <c r="F134" s="589"/>
      <c r="G134" s="589"/>
      <c r="H134" s="589"/>
      <c r="I134" s="589"/>
      <c r="J134" s="589"/>
      <c r="K134" s="589"/>
      <c r="L134" s="589"/>
      <c r="M134" s="589"/>
      <c r="N134" s="589"/>
      <c r="O134" s="589"/>
      <c r="P134" s="589"/>
    </row>
    <row r="136" spans="2:16">
      <c r="B136" s="582" t="s">
        <v>524</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X33"/>
  <sheetViews>
    <sheetView topLeftCell="A4" zoomScale="90" zoomScaleNormal="90" workbookViewId="0">
      <selection activeCell="L26" sqref="L26"/>
    </sheetView>
  </sheetViews>
  <sheetFormatPr defaultColWidth="9.08984375" defaultRowHeight="14.5"/>
  <cols>
    <col min="1" max="1" width="9.08984375" style="12"/>
    <col min="2" max="2" width="44.90625" style="12" bestFit="1" customWidth="1"/>
    <col min="3" max="3" width="9" style="12" bestFit="1" customWidth="1"/>
    <col min="4" max="5" width="7.26953125" style="12" bestFit="1" customWidth="1"/>
    <col min="6" max="6" width="8.6328125" style="12" bestFit="1" customWidth="1"/>
    <col min="7" max="7" width="6.08984375" style="12" bestFit="1" customWidth="1"/>
    <col min="8" max="16384" width="9.08984375" style="12"/>
  </cols>
  <sheetData>
    <row r="14" spans="2:24" ht="15.5">
      <c r="B14" s="578" t="s">
        <v>503</v>
      </c>
    </row>
    <row r="15" spans="2:24" ht="15.5">
      <c r="B15" s="578"/>
    </row>
    <row r="16" spans="2:24" s="656" customFormat="1" ht="15.5">
      <c r="B16" s="840" t="s">
        <v>625</v>
      </c>
      <c r="C16" s="840"/>
      <c r="D16" s="840"/>
      <c r="E16" s="840"/>
      <c r="F16" s="840"/>
      <c r="G16" s="840"/>
      <c r="H16" s="840"/>
      <c r="I16" s="840"/>
      <c r="J16" s="840"/>
      <c r="K16" s="840"/>
      <c r="L16" s="840"/>
      <c r="M16" s="840"/>
      <c r="N16" s="840"/>
      <c r="O16" s="840"/>
      <c r="P16" s="840"/>
      <c r="Q16" s="840"/>
      <c r="R16" s="840"/>
      <c r="S16" s="840"/>
      <c r="T16" s="840"/>
      <c r="U16" s="840"/>
      <c r="V16" s="840"/>
      <c r="W16" s="840"/>
      <c r="X16" s="840"/>
    </row>
    <row r="21" spans="2:7">
      <c r="B21" s="841" t="s">
        <v>769</v>
      </c>
      <c r="C21" s="843" t="s">
        <v>241</v>
      </c>
      <c r="D21" s="844"/>
      <c r="E21" s="844"/>
      <c r="F21" s="844"/>
      <c r="G21" s="844"/>
    </row>
    <row r="22" spans="2:7" ht="28">
      <c r="B22" s="842"/>
      <c r="C22" s="758" t="s">
        <v>28</v>
      </c>
      <c r="D22" s="758" t="s">
        <v>369</v>
      </c>
      <c r="E22" s="739" t="s">
        <v>767</v>
      </c>
      <c r="F22" s="758" t="s">
        <v>30</v>
      </c>
      <c r="G22" s="759" t="s">
        <v>25</v>
      </c>
    </row>
    <row r="23" spans="2:7" ht="15.5">
      <c r="B23" s="752" t="s">
        <v>501</v>
      </c>
      <c r="C23" s="764"/>
      <c r="D23" s="765"/>
      <c r="E23" s="765"/>
      <c r="F23" s="765"/>
      <c r="G23" s="748"/>
    </row>
    <row r="24" spans="2:7" ht="15.5">
      <c r="B24" s="745" t="s">
        <v>497</v>
      </c>
      <c r="C24" s="762"/>
      <c r="D24" s="765"/>
      <c r="E24" s="765"/>
      <c r="F24" s="765"/>
      <c r="G24" s="748"/>
    </row>
    <row r="25" spans="2:7" ht="15.5">
      <c r="B25" s="753" t="s">
        <v>112</v>
      </c>
      <c r="C25" s="760">
        <v>1</v>
      </c>
      <c r="D25" s="761"/>
      <c r="E25" s="761"/>
      <c r="F25" s="761"/>
      <c r="G25" s="747">
        <v>1</v>
      </c>
    </row>
    <row r="26" spans="2:7" ht="15.5">
      <c r="B26" s="753" t="s">
        <v>768</v>
      </c>
      <c r="C26" s="760">
        <v>1</v>
      </c>
      <c r="D26" s="761"/>
      <c r="E26" s="761"/>
      <c r="F26" s="761"/>
      <c r="G26" s="747">
        <v>1</v>
      </c>
    </row>
    <row r="27" spans="2:7" ht="15.5">
      <c r="B27" s="753" t="s">
        <v>115</v>
      </c>
      <c r="C27" s="760">
        <v>1</v>
      </c>
      <c r="D27" s="761"/>
      <c r="E27" s="761"/>
      <c r="F27" s="761"/>
      <c r="G27" s="747">
        <v>1</v>
      </c>
    </row>
    <row r="28" spans="2:7" ht="15.5">
      <c r="B28" s="746"/>
      <c r="C28" s="764"/>
      <c r="D28" s="765"/>
      <c r="E28" s="765"/>
      <c r="F28" s="765"/>
      <c r="G28" s="748"/>
    </row>
    <row r="29" spans="2:7" ht="15.5">
      <c r="B29" s="745" t="s">
        <v>498</v>
      </c>
      <c r="C29" s="764"/>
      <c r="D29" s="765"/>
      <c r="E29" s="765"/>
      <c r="F29" s="765"/>
      <c r="G29" s="748"/>
    </row>
    <row r="30" spans="2:7" ht="15.5">
      <c r="B30" s="753" t="s">
        <v>117</v>
      </c>
      <c r="C30" s="763"/>
      <c r="D30" s="760">
        <v>0.1</v>
      </c>
      <c r="E30" s="760">
        <v>0.9</v>
      </c>
      <c r="F30" s="761"/>
      <c r="G30" s="747">
        <v>1</v>
      </c>
    </row>
    <row r="31" spans="2:7" ht="31">
      <c r="B31" s="753" t="s">
        <v>118</v>
      </c>
      <c r="C31" s="763"/>
      <c r="D31" s="760">
        <v>1</v>
      </c>
      <c r="E31" s="760"/>
      <c r="F31" s="761"/>
      <c r="G31" s="747">
        <v>1</v>
      </c>
    </row>
    <row r="32" spans="2:7" ht="15.5">
      <c r="B32" s="753" t="s">
        <v>123</v>
      </c>
      <c r="C32" s="763"/>
      <c r="D32" s="761"/>
      <c r="E32" s="760">
        <v>1</v>
      </c>
      <c r="F32" s="761"/>
      <c r="G32" s="747">
        <v>1</v>
      </c>
    </row>
    <row r="33" spans="2:7">
      <c r="B33" s="738"/>
      <c r="C33" s="737"/>
      <c r="D33" s="737"/>
      <c r="E33" s="737"/>
      <c r="F33" s="737"/>
      <c r="G33" s="736"/>
    </row>
  </sheetData>
  <mergeCells count="3">
    <mergeCell ref="B16:X16"/>
    <mergeCell ref="B21:B22"/>
    <mergeCell ref="C21:G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Michelle Reesor</cp:lastModifiedBy>
  <cp:lastPrinted>2017-05-24T00:43:43Z</cp:lastPrinted>
  <dcterms:created xsi:type="dcterms:W3CDTF">2012-03-05T18:56:04Z</dcterms:created>
  <dcterms:modified xsi:type="dcterms:W3CDTF">2020-11-22T13:14:42Z</dcterms:modified>
</cp:coreProperties>
</file>