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serv3\finance\Admin\Ontario Energy Board\Rate Design\2021 - SN\8- Submission - Nov 23\"/>
    </mc:Choice>
  </mc:AlternateContent>
  <xr:revisionPtr revIDLastSave="0" documentId="13_ncr:1_{213D4773-5A13-4D69-A962-F650B95714D3}" xr6:coauthVersionLast="45" xr6:coauthVersionMax="45" xr10:uidLastSave="{00000000-0000-0000-0000-000000000000}"/>
  <bookViews>
    <workbookView xWindow="-110" yWindow="-110" windowWidth="19420" windowHeight="10420" xr2:uid="{5D98AFFB-19D0-4838-911D-F90178363BFD}"/>
  </bookViews>
  <sheets>
    <sheet name="1. TB Forgone Revenue RR" sheetId="1" r:id="rId1"/>
    <sheet name="2. KN Forgone Revenue RR" sheetId="5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5" l="1"/>
  <c r="H38" i="5"/>
  <c r="J38" i="5" s="1"/>
  <c r="L38" i="5" s="1"/>
  <c r="D50" i="5" s="1"/>
  <c r="H37" i="5"/>
  <c r="G37" i="5"/>
  <c r="H36" i="5"/>
  <c r="G36" i="5"/>
  <c r="H35" i="5"/>
  <c r="G35" i="5"/>
  <c r="H34" i="5"/>
  <c r="G34" i="5"/>
  <c r="H33" i="5"/>
  <c r="G33" i="5"/>
  <c r="J26" i="5"/>
  <c r="J37" i="5" s="1"/>
  <c r="L37" i="5" s="1"/>
  <c r="D49" i="5" s="1"/>
  <c r="I25" i="5"/>
  <c r="J24" i="5"/>
  <c r="I23" i="5"/>
  <c r="I22" i="5"/>
  <c r="I15" i="5"/>
  <c r="I14" i="5"/>
  <c r="I13" i="5"/>
  <c r="I12" i="5"/>
  <c r="I11" i="5"/>
  <c r="B5" i="5"/>
  <c r="B4" i="5"/>
  <c r="I38" i="5" s="1"/>
  <c r="B2" i="5"/>
  <c r="C9" i="5" s="1"/>
  <c r="D51" i="1"/>
  <c r="D52" i="1"/>
  <c r="D53" i="1"/>
  <c r="D54" i="1"/>
  <c r="D55" i="1"/>
  <c r="D56" i="1"/>
  <c r="D57" i="1"/>
  <c r="D58" i="1"/>
  <c r="C58" i="1"/>
  <c r="L44" i="1"/>
  <c r="L43" i="1"/>
  <c r="L42" i="1"/>
  <c r="L41" i="1"/>
  <c r="L40" i="1"/>
  <c r="L39" i="1"/>
  <c r="L38" i="1"/>
  <c r="L37" i="1"/>
  <c r="K37" i="1"/>
  <c r="C51" i="1" s="1"/>
  <c r="K40" i="1"/>
  <c r="C54" i="1" s="1"/>
  <c r="J44" i="1"/>
  <c r="J43" i="1"/>
  <c r="J42" i="1"/>
  <c r="J41" i="1"/>
  <c r="J40" i="1"/>
  <c r="J39" i="1"/>
  <c r="J38" i="1"/>
  <c r="J37" i="1"/>
  <c r="I38" i="1"/>
  <c r="K38" i="1" s="1"/>
  <c r="C52" i="1" s="1"/>
  <c r="I39" i="1"/>
  <c r="K39" i="1" s="1"/>
  <c r="C53" i="1" s="1"/>
  <c r="I40" i="1"/>
  <c r="I41" i="1"/>
  <c r="K41" i="1" s="1"/>
  <c r="C55" i="1" s="1"/>
  <c r="I42" i="1"/>
  <c r="K42" i="1" s="1"/>
  <c r="C56" i="1" s="1"/>
  <c r="I43" i="1"/>
  <c r="K43" i="1" s="1"/>
  <c r="C57" i="1" s="1"/>
  <c r="I44" i="1"/>
  <c r="H44" i="1"/>
  <c r="H43" i="1"/>
  <c r="H42" i="1"/>
  <c r="H41" i="1"/>
  <c r="H40" i="1"/>
  <c r="H39" i="1"/>
  <c r="H38" i="1"/>
  <c r="H37" i="1"/>
  <c r="G43" i="1"/>
  <c r="G42" i="1"/>
  <c r="G41" i="1"/>
  <c r="G40" i="1"/>
  <c r="G39" i="1"/>
  <c r="G38" i="1"/>
  <c r="G37" i="1"/>
  <c r="I37" i="1" s="1"/>
  <c r="J30" i="1"/>
  <c r="J29" i="1"/>
  <c r="J27" i="1"/>
  <c r="J26" i="1"/>
  <c r="I28" i="1"/>
  <c r="I25" i="1"/>
  <c r="I24" i="1"/>
  <c r="I17" i="1"/>
  <c r="I16" i="1"/>
  <c r="I15" i="1"/>
  <c r="I14" i="1"/>
  <c r="I13" i="1"/>
  <c r="I12" i="1"/>
  <c r="I11" i="1"/>
  <c r="B2" i="1"/>
  <c r="I9" i="1" s="1"/>
  <c r="B5" i="1"/>
  <c r="B4" i="1"/>
  <c r="J45" i="1" l="1"/>
  <c r="J33" i="5"/>
  <c r="L33" i="5" s="1"/>
  <c r="D45" i="5" s="1"/>
  <c r="I35" i="5"/>
  <c r="K35" i="5" s="1"/>
  <c r="C47" i="5" s="1"/>
  <c r="I33" i="5"/>
  <c r="K33" i="5" s="1"/>
  <c r="C45" i="5" s="1"/>
  <c r="I37" i="5"/>
  <c r="K37" i="5" s="1"/>
  <c r="C49" i="5" s="1"/>
  <c r="J35" i="5"/>
  <c r="L35" i="5" s="1"/>
  <c r="D47" i="5" s="1"/>
  <c r="I34" i="5"/>
  <c r="K34" i="5" s="1"/>
  <c r="C46" i="5" s="1"/>
  <c r="J34" i="5"/>
  <c r="L34" i="5" s="1"/>
  <c r="D46" i="5" s="1"/>
  <c r="I36" i="5"/>
  <c r="K36" i="5" s="1"/>
  <c r="C48" i="5" s="1"/>
  <c r="J36" i="5"/>
  <c r="L36" i="5" s="1"/>
  <c r="D48" i="5" s="1"/>
  <c r="D9" i="5"/>
  <c r="C20" i="5"/>
  <c r="I9" i="5"/>
  <c r="C9" i="1"/>
  <c r="C22" i="1" s="1"/>
  <c r="D9" i="1"/>
  <c r="J39" i="5" l="1"/>
  <c r="B41" i="5" s="1"/>
  <c r="D20" i="5"/>
  <c r="E9" i="5"/>
  <c r="E9" i="1"/>
  <c r="D22" i="1"/>
  <c r="E20" i="5" l="1"/>
  <c r="F9" i="5"/>
  <c r="F9" i="1"/>
  <c r="E22" i="1"/>
  <c r="F20" i="5" l="1"/>
  <c r="G9" i="5"/>
  <c r="G9" i="1"/>
  <c r="F22" i="1"/>
  <c r="H9" i="5" l="1"/>
  <c r="H20" i="5" s="1"/>
  <c r="G20" i="5"/>
  <c r="H9" i="1"/>
  <c r="H22" i="1" s="1"/>
  <c r="G22" i="1"/>
</calcChain>
</file>

<file path=xl/sharedStrings.xml><?xml version="1.0" encoding="utf-8"?>
<sst xmlns="http://schemas.openxmlformats.org/spreadsheetml/2006/main" count="190" uniqueCount="44">
  <si>
    <t>Rate Effective Date</t>
  </si>
  <si>
    <t>Postponed Implementation Date</t>
  </si>
  <si>
    <t>Forgone Period (number of months)</t>
  </si>
  <si>
    <t>Proposed Recovery Period (number of months)</t>
  </si>
  <si>
    <t>Sunset Date of the Forgone Revenue Rate Rider</t>
  </si>
  <si>
    <t>Base Distribution Rates</t>
  </si>
  <si>
    <t>Rate Class</t>
  </si>
  <si>
    <t>Unit</t>
  </si>
  <si>
    <t>Approved 2020 Monthly Fixed Charge (MFC)</t>
  </si>
  <si>
    <t>Approved 2020 Distribution Volumetric Rate (DVR)</t>
  </si>
  <si>
    <t>Previously Approved Monthly Fixed Charge to Customers</t>
  </si>
  <si>
    <t>Previously Approved Volumetric Charge to Customers</t>
  </si>
  <si>
    <t>Difference in MFC</t>
  </si>
  <si>
    <t>Difference in DVR</t>
  </si>
  <si>
    <t>Forgone Revenue (MFC)</t>
  </si>
  <si>
    <t>Forgone Revenue (DVR)</t>
  </si>
  <si>
    <t>Forgone Revenue Rate Rider (MFC)</t>
  </si>
  <si>
    <t>Forgone Revenue Rate Rider (DVR)</t>
  </si>
  <si>
    <t>RESIDENTIAL SERVICE CLASSIFICATION</t>
  </si>
  <si>
    <t>kWh</t>
  </si>
  <si>
    <t>GENERAL SERVICE LESS THAN 50 KW SERVICE CLASSIFICATION</t>
  </si>
  <si>
    <t>GENERAL SERVICE 50 TO 999 KW SERVICE CLASSIFICATION</t>
  </si>
  <si>
    <t>kW</t>
  </si>
  <si>
    <t>GENERAL SERVICE 1,000 KW OR GREATER SERVICE CLASSIFICATION</t>
  </si>
  <si>
    <t>UNMETERED SCATTERED LOAD SERVICE CLASSIFICATION</t>
  </si>
  <si>
    <t>SENTINEL LIGHTING SERVICE CLASSIFICATION</t>
  </si>
  <si>
    <t>STREET LIGHTING SERVICE CLASSIFICATION</t>
  </si>
  <si>
    <t>microFIT SERVICE CLASSIFICATION</t>
  </si>
  <si>
    <t xml:space="preserve">Number of Customers/Connections </t>
  </si>
  <si>
    <t>Forgone Period</t>
  </si>
  <si>
    <t>Actual</t>
  </si>
  <si>
    <t>Forecast</t>
  </si>
  <si>
    <t>Consumption and Demand</t>
  </si>
  <si>
    <t>Total kWh</t>
  </si>
  <si>
    <t>Total kW</t>
  </si>
  <si>
    <t>Total Forgone Revenue for Base Distribution Rates</t>
  </si>
  <si>
    <t>Total Forgone Revenue</t>
  </si>
  <si>
    <t>Combined Forgone Revenue Rate Rider</t>
  </si>
  <si>
    <t>Forgone Revenue Rate Rider (Fixed)</t>
  </si>
  <si>
    <t>Forgone Revenue Rate Rider (Volumetric)</t>
  </si>
  <si>
    <t>THUNDER BAY RATE ZONE</t>
  </si>
  <si>
    <t>KENORA  RATE ZONE</t>
  </si>
  <si>
    <t>GENERAL SERVICE 50 TO 4999 KW SERVICE CLASSIFICATION</t>
  </si>
  <si>
    <t>GENERAL SERVICE 50 TO 4,999 KW SERVICE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</si>
</sst>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mmmm\ d\,\ yyyy;@"/>
    <numFmt numFmtId="165" formatCode="_-* #,##0_-;\-* #,##0_-;_-* &quot;-&quot;??_-;_-@_-"/>
    <numFmt numFmtId="166" formatCode="_-&quot;$&quot;* #,##0.0000_-;\-&quot;$&quot;* #,##0.0000_-;_-&quot;$&quot;* &quot;-&quot;??_-;_-@_-"/>
    <numFmt numFmtId="167" formatCode="_-&quot;$&quot;* #,##0_-;\-&quot;$&quot;* #,##0_-;_-&quot;$&quot;* &quot;-&quot;??_-;_-@_-"/>
    <numFmt numFmtId="168" formatCode="_(&quot;$&quot;* #,##0.00_);_(&quot;$&quot;* \(#,##0.00\);_(&quot;$&quot;* &quot;-&quot;??_);_(@_)"/>
    <numFmt numFmtId="169" formatCode="&quot;$&quot;#,##0.00;[Red]\(&quot;$&quot;#,##0.00\);\-"/>
    <numFmt numFmtId="170" formatCode="&quot;$&quot;#,##0.0000;[Red]\(&quot;$&quot;#,##0.000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D8E4B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</cellStyleXfs>
  <cellXfs count="63">
    <xf numFmtId="0" fontId="0" fillId="0" borderId="0" xfId="0"/>
    <xf numFmtId="0" fontId="0" fillId="0" borderId="3" xfId="0" applyBorder="1" applyAlignment="1">
      <alignment horizontal="left"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43" fontId="7" fillId="0" borderId="3" xfId="1" applyNumberFormat="1" applyFont="1" applyFill="1" applyBorder="1" applyAlignment="1" applyProtection="1">
      <alignment horizontal="left"/>
      <protection locked="0"/>
    </xf>
    <xf numFmtId="44" fontId="7" fillId="0" borderId="3" xfId="2" applyFont="1" applyFill="1" applyBorder="1" applyAlignment="1" applyProtection="1">
      <alignment horizontal="left"/>
      <protection locked="0"/>
    </xf>
    <xf numFmtId="166" fontId="7" fillId="0" borderId="3" xfId="2" applyNumberFormat="1" applyFont="1" applyFill="1" applyBorder="1" applyAlignment="1" applyProtection="1">
      <alignment horizontal="left"/>
      <protection locked="0"/>
    </xf>
    <xf numFmtId="0" fontId="0" fillId="0" borderId="3" xfId="0" applyBorder="1"/>
    <xf numFmtId="0" fontId="0" fillId="5" borderId="3" xfId="0" applyFill="1" applyBorder="1"/>
    <xf numFmtId="165" fontId="0" fillId="0" borderId="3" xfId="1" applyNumberFormat="1" applyFont="1" applyBorder="1"/>
    <xf numFmtId="0" fontId="0" fillId="5" borderId="6" xfId="0" applyFill="1" applyBorder="1"/>
    <xf numFmtId="17" fontId="3" fillId="3" borderId="8" xfId="4" applyNumberFormat="1" applyBorder="1" applyAlignment="1" applyProtection="1">
      <alignment wrapText="1"/>
    </xf>
    <xf numFmtId="0" fontId="0" fillId="0" borderId="9" xfId="0" applyBorder="1"/>
    <xf numFmtId="0" fontId="0" fillId="0" borderId="10" xfId="0" applyBorder="1"/>
    <xf numFmtId="0" fontId="0" fillId="5" borderId="11" xfId="0" applyFill="1" applyBorder="1"/>
    <xf numFmtId="165" fontId="0" fillId="0" borderId="11" xfId="1" applyNumberFormat="1" applyFont="1" applyBorder="1"/>
    <xf numFmtId="43" fontId="7" fillId="0" borderId="9" xfId="1" applyNumberFormat="1" applyFont="1" applyFill="1" applyBorder="1" applyAlignment="1" applyProtection="1">
      <alignment horizontal="left"/>
      <protection locked="0"/>
    </xf>
    <xf numFmtId="43" fontId="7" fillId="0" borderId="10" xfId="1" applyNumberFormat="1" applyFont="1" applyFill="1" applyBorder="1" applyAlignment="1" applyProtection="1">
      <alignment horizontal="left"/>
      <protection locked="0"/>
    </xf>
    <xf numFmtId="43" fontId="7" fillId="0" borderId="11" xfId="1" applyNumberFormat="1" applyFont="1" applyFill="1" applyBorder="1" applyAlignment="1" applyProtection="1">
      <alignment horizontal="left"/>
      <protection locked="0"/>
    </xf>
    <xf numFmtId="44" fontId="7" fillId="0" borderId="11" xfId="2" applyFont="1" applyFill="1" applyBorder="1" applyAlignment="1" applyProtection="1">
      <alignment horizontal="left"/>
      <protection locked="0"/>
    </xf>
    <xf numFmtId="166" fontId="7" fillId="0" borderId="11" xfId="2" applyNumberFormat="1" applyFont="1" applyFill="1" applyBorder="1" applyAlignment="1" applyProtection="1">
      <alignment horizontal="left"/>
      <protection locked="0"/>
    </xf>
    <xf numFmtId="165" fontId="2" fillId="2" borderId="1" xfId="3" applyNumberFormat="1"/>
    <xf numFmtId="0" fontId="6" fillId="4" borderId="5" xfId="0" applyFont="1" applyFill="1" applyBorder="1" applyAlignment="1">
      <alignment horizontal="center" vertical="center" wrapText="1"/>
    </xf>
    <xf numFmtId="0" fontId="0" fillId="0" borderId="12" xfId="0" applyBorder="1"/>
    <xf numFmtId="165" fontId="0" fillId="0" borderId="12" xfId="1" applyNumberFormat="1" applyFont="1" applyBorder="1"/>
    <xf numFmtId="165" fontId="0" fillId="0" borderId="13" xfId="1" applyNumberFormat="1" applyFont="1" applyBorder="1"/>
    <xf numFmtId="165" fontId="2" fillId="2" borderId="14" xfId="3" applyNumberFormat="1" applyBorder="1"/>
    <xf numFmtId="165" fontId="2" fillId="2" borderId="15" xfId="3" applyNumberFormat="1" applyBorder="1"/>
    <xf numFmtId="165" fontId="2" fillId="2" borderId="16" xfId="3" applyNumberFormat="1" applyBorder="1"/>
    <xf numFmtId="165" fontId="2" fillId="2" borderId="17" xfId="3" applyNumberFormat="1" applyBorder="1"/>
    <xf numFmtId="17" fontId="3" fillId="3" borderId="18" xfId="4" applyNumberFormat="1" applyBorder="1" applyAlignment="1" applyProtection="1">
      <alignment wrapText="1"/>
    </xf>
    <xf numFmtId="0" fontId="4" fillId="3" borderId="1" xfId="5"/>
    <xf numFmtId="165" fontId="4" fillId="3" borderId="1" xfId="5" applyNumberFormat="1"/>
    <xf numFmtId="166" fontId="7" fillId="0" borderId="12" xfId="2" applyNumberFormat="1" applyFont="1" applyFill="1" applyBorder="1" applyAlignment="1" applyProtection="1">
      <alignment horizontal="left"/>
      <protection locked="0"/>
    </xf>
    <xf numFmtId="166" fontId="7" fillId="0" borderId="13" xfId="2" applyNumberFormat="1" applyFont="1" applyFill="1" applyBorder="1" applyAlignment="1" applyProtection="1">
      <alignment horizontal="left"/>
      <protection locked="0"/>
    </xf>
    <xf numFmtId="44" fontId="4" fillId="3" borderId="14" xfId="5" applyNumberFormat="1" applyBorder="1" applyAlignment="1" applyProtection="1">
      <alignment horizontal="left"/>
      <protection locked="0"/>
    </xf>
    <xf numFmtId="166" fontId="4" fillId="3" borderId="15" xfId="5" applyNumberFormat="1" applyBorder="1" applyAlignment="1" applyProtection="1">
      <alignment horizontal="left"/>
      <protection locked="0"/>
    </xf>
    <xf numFmtId="44" fontId="4" fillId="3" borderId="16" xfId="5" applyNumberFormat="1" applyBorder="1" applyAlignment="1" applyProtection="1">
      <alignment horizontal="left"/>
      <protection locked="0"/>
    </xf>
    <xf numFmtId="166" fontId="4" fillId="3" borderId="17" xfId="5" applyNumberFormat="1" applyBorder="1" applyAlignment="1" applyProtection="1">
      <alignment horizontal="left"/>
      <protection locked="0"/>
    </xf>
    <xf numFmtId="165" fontId="4" fillId="3" borderId="14" xfId="5" applyNumberFormat="1" applyBorder="1"/>
    <xf numFmtId="165" fontId="4" fillId="3" borderId="15" xfId="5" applyNumberFormat="1" applyBorder="1"/>
    <xf numFmtId="165" fontId="4" fillId="3" borderId="16" xfId="5" applyNumberFormat="1" applyBorder="1"/>
    <xf numFmtId="165" fontId="4" fillId="3" borderId="17" xfId="5" applyNumberFormat="1" applyBorder="1"/>
    <xf numFmtId="167" fontId="4" fillId="3" borderId="14" xfId="2" applyNumberFormat="1" applyFont="1" applyFill="1" applyBorder="1"/>
    <xf numFmtId="167" fontId="4" fillId="3" borderId="15" xfId="2" applyNumberFormat="1" applyFont="1" applyFill="1" applyBorder="1"/>
    <xf numFmtId="167" fontId="4" fillId="3" borderId="16" xfId="2" applyNumberFormat="1" applyFont="1" applyFill="1" applyBorder="1"/>
    <xf numFmtId="167" fontId="4" fillId="3" borderId="17" xfId="2" applyNumberFormat="1" applyFont="1" applyFill="1" applyBorder="1"/>
    <xf numFmtId="0" fontId="5" fillId="0" borderId="3" xfId="0" applyFont="1" applyBorder="1"/>
    <xf numFmtId="0" fontId="3" fillId="3" borderId="2" xfId="4" applyAlignment="1">
      <alignment horizontal="center" vertical="center"/>
    </xf>
    <xf numFmtId="0" fontId="3" fillId="3" borderId="2" xfId="4" applyAlignment="1" applyProtection="1"/>
    <xf numFmtId="169" fontId="0" fillId="0" borderId="3" xfId="0" applyNumberFormat="1" applyBorder="1"/>
    <xf numFmtId="170" fontId="0" fillId="0" borderId="3" xfId="0" applyNumberFormat="1" applyBorder="1"/>
    <xf numFmtId="165" fontId="6" fillId="4" borderId="4" xfId="1" applyNumberFormat="1" applyFont="1" applyFill="1" applyBorder="1" applyAlignment="1">
      <alignment horizontal="center" vertical="center" wrapText="1"/>
    </xf>
    <xf numFmtId="0" fontId="4" fillId="3" borderId="14" xfId="5" applyBorder="1"/>
    <xf numFmtId="0" fontId="4" fillId="3" borderId="15" xfId="5" applyBorder="1"/>
    <xf numFmtId="167" fontId="0" fillId="6" borderId="19" xfId="2" applyNumberFormat="1" applyFont="1" applyFill="1" applyBorder="1"/>
    <xf numFmtId="168" fontId="0" fillId="6" borderId="3" xfId="0" applyNumberFormat="1" applyFill="1" applyBorder="1"/>
    <xf numFmtId="0" fontId="8" fillId="0" borderId="0" xfId="0" applyFont="1"/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</cellXfs>
  <cellStyles count="6">
    <cellStyle name="Calculation" xfId="5" builtinId="22"/>
    <cellStyle name="Comma" xfId="1" builtinId="3"/>
    <cellStyle name="Currency" xfId="2" builtinId="4"/>
    <cellStyle name="Input" xfId="3" builtinId="20"/>
    <cellStyle name="Normal" xfId="0" builtinId="0"/>
    <cellStyle name="Output" xfId="4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Ontario%20Energy%20Board/Rate%20Design/2020-%20Nov%201st%20Foregone/Foregone%20Rate%20Rider%20-%202020/99%20-%20Updated%20for%202021%20IRM/TB_2020_COVID19-Forgone-Rev-Rate-Rider-model%20Update%20for%20I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Current Tariff Schedule"/>
      <sheetName val="3. Billing Determinants"/>
      <sheetName val="List 2016"/>
      <sheetName val="4. Forgone Rev Rate Rider"/>
      <sheetName val="5. microFIT"/>
      <sheetName val="6. Regulatory Charges &amp; TOU"/>
      <sheetName val="Database 2019"/>
      <sheetName val="Database"/>
      <sheetName val="7. Originally Approved Tariff"/>
      <sheetName val="8. Final Tariff Schedule"/>
      <sheetName val="9. Bill Impacts"/>
      <sheetName val="20. HIDDEN"/>
      <sheetName val="2016 List"/>
      <sheetName val="lists"/>
      <sheetName val="Classes"/>
    </sheetNames>
    <sheetDataSet>
      <sheetData sheetId="0">
        <row r="8">
          <cell r="B8">
            <v>43952</v>
          </cell>
        </row>
        <row r="10">
          <cell r="B10">
            <v>6</v>
          </cell>
        </row>
        <row r="11">
          <cell r="B11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A01C-CDED-41AF-BC1D-AF1F06C5F4ED}">
  <dimension ref="A1:L58"/>
  <sheetViews>
    <sheetView tabSelected="1" topLeftCell="A46" workbookViewId="0">
      <selection activeCell="C51" sqref="C51:D57"/>
    </sheetView>
  </sheetViews>
  <sheetFormatPr defaultColWidth="14.54296875" defaultRowHeight="14.5" x14ac:dyDescent="0.35"/>
  <cols>
    <col min="1" max="1" width="64.7265625" bestFit="1" customWidth="1"/>
  </cols>
  <sheetData>
    <row r="1" spans="1:10" ht="23.5" x14ac:dyDescent="0.55000000000000004">
      <c r="A1" s="59" t="s">
        <v>40</v>
      </c>
    </row>
    <row r="2" spans="1:10" x14ac:dyDescent="0.35">
      <c r="A2" s="1" t="s">
        <v>0</v>
      </c>
      <c r="B2" s="2">
        <f>'[1]1. Information Sheet'!B8</f>
        <v>43952</v>
      </c>
    </row>
    <row r="3" spans="1:10" x14ac:dyDescent="0.35">
      <c r="A3" s="1" t="s">
        <v>1</v>
      </c>
      <c r="B3" s="2">
        <v>44317</v>
      </c>
    </row>
    <row r="4" spans="1:10" x14ac:dyDescent="0.35">
      <c r="A4" s="1" t="s">
        <v>2</v>
      </c>
      <c r="B4" s="3">
        <f>'[1]1. Information Sheet'!B10</f>
        <v>6</v>
      </c>
    </row>
    <row r="5" spans="1:10" x14ac:dyDescent="0.35">
      <c r="A5" s="1" t="s">
        <v>3</v>
      </c>
      <c r="B5" s="4">
        <f>'[1]1. Information Sheet'!B11</f>
        <v>6</v>
      </c>
    </row>
    <row r="6" spans="1:10" x14ac:dyDescent="0.35">
      <c r="A6" s="1" t="s">
        <v>4</v>
      </c>
      <c r="B6" s="2">
        <v>44500</v>
      </c>
    </row>
    <row r="7" spans="1:10" ht="15" thickBot="1" x14ac:dyDescent="0.4"/>
    <row r="8" spans="1:10" ht="15" thickBot="1" x14ac:dyDescent="0.4">
      <c r="A8" s="5" t="s">
        <v>28</v>
      </c>
      <c r="B8" s="60" t="s">
        <v>29</v>
      </c>
      <c r="C8" s="61"/>
      <c r="D8" s="61"/>
      <c r="E8" s="61"/>
      <c r="F8" s="61"/>
      <c r="G8" s="61"/>
      <c r="H8" s="62"/>
    </row>
    <row r="9" spans="1:10" ht="52" x14ac:dyDescent="0.35">
      <c r="A9" s="5" t="s">
        <v>6</v>
      </c>
      <c r="B9" s="12"/>
      <c r="C9" s="13">
        <f>B2</f>
        <v>43952</v>
      </c>
      <c r="D9" s="13">
        <f>EDATE(C9,1)</f>
        <v>43983</v>
      </c>
      <c r="E9" s="13">
        <f t="shared" ref="E9:H9" si="0">EDATE(D9,1)</f>
        <v>44013</v>
      </c>
      <c r="F9" s="13">
        <f t="shared" si="0"/>
        <v>44044</v>
      </c>
      <c r="G9" s="13">
        <f t="shared" si="0"/>
        <v>44075</v>
      </c>
      <c r="H9" s="32">
        <f t="shared" si="0"/>
        <v>44105</v>
      </c>
      <c r="I9" s="5" t="str">
        <f>"Monthly Average for " &amp; TEXT(B2,"Mmm") &amp; " " &amp;YEAR(B2) &amp; " to " &amp; TEXT(EDATE(B2,B4-1),"Mmm") &amp; " " &amp; YEAR(EDATE(B2,B4-1))</f>
        <v>Monthly Average for May 2020 to Oct 2020</v>
      </c>
      <c r="J9" s="54" t="s">
        <v>31</v>
      </c>
    </row>
    <row r="10" spans="1:10" x14ac:dyDescent="0.35">
      <c r="A10" s="14"/>
      <c r="B10" s="10"/>
      <c r="C10" s="9" t="s">
        <v>30</v>
      </c>
      <c r="D10" s="9" t="s">
        <v>30</v>
      </c>
      <c r="E10" s="9" t="s">
        <v>30</v>
      </c>
      <c r="F10" s="9" t="s">
        <v>30</v>
      </c>
      <c r="G10" s="9" t="s">
        <v>30</v>
      </c>
      <c r="H10" s="25" t="s">
        <v>30</v>
      </c>
      <c r="I10" s="33"/>
      <c r="J10" s="33"/>
    </row>
    <row r="11" spans="1:10" x14ac:dyDescent="0.35">
      <c r="A11" s="14" t="s">
        <v>18</v>
      </c>
      <c r="B11" s="10"/>
      <c r="C11" s="11">
        <v>45952.528788831572</v>
      </c>
      <c r="D11" s="11">
        <v>45979.26439441579</v>
      </c>
      <c r="E11" s="11">
        <v>45989.632197207895</v>
      </c>
      <c r="F11" s="11">
        <v>45748.73988176493</v>
      </c>
      <c r="G11" s="11">
        <v>46010</v>
      </c>
      <c r="H11" s="26">
        <v>46032</v>
      </c>
      <c r="I11" s="34">
        <f t="shared" ref="I11:I17" si="1">AVERAGE(C11:H11)</f>
        <v>45952.027543703363</v>
      </c>
      <c r="J11" s="23">
        <v>45941.228085914816</v>
      </c>
    </row>
    <row r="12" spans="1:10" x14ac:dyDescent="0.35">
      <c r="A12" s="14" t="s">
        <v>20</v>
      </c>
      <c r="B12" s="10"/>
      <c r="C12" s="11">
        <v>4660.3256949321367</v>
      </c>
      <c r="D12" s="11">
        <v>4663.1628474660683</v>
      </c>
      <c r="E12" s="11">
        <v>4664.5814237330342</v>
      </c>
      <c r="F12" s="11">
        <v>4653.7558052539971</v>
      </c>
      <c r="G12" s="11">
        <v>4664</v>
      </c>
      <c r="H12" s="26">
        <v>4663</v>
      </c>
      <c r="I12" s="34">
        <f t="shared" si="1"/>
        <v>4661.4709618975394</v>
      </c>
      <c r="J12" s="23">
        <v>4659.5062602415373</v>
      </c>
    </row>
    <row r="13" spans="1:10" x14ac:dyDescent="0.35">
      <c r="A13" s="14" t="s">
        <v>21</v>
      </c>
      <c r="B13" s="10"/>
      <c r="C13" s="11">
        <v>452.83706493124231</v>
      </c>
      <c r="D13" s="11">
        <v>452.91853246562118</v>
      </c>
      <c r="E13" s="11">
        <v>453.95926623281053</v>
      </c>
      <c r="F13" s="11">
        <v>449.57724479605815</v>
      </c>
      <c r="G13" s="11">
        <v>455</v>
      </c>
      <c r="H13" s="26">
        <v>454.5</v>
      </c>
      <c r="I13" s="34">
        <f t="shared" si="1"/>
        <v>453.13201807095538</v>
      </c>
      <c r="J13" s="23">
        <v>452.07836355608833</v>
      </c>
    </row>
    <row r="14" spans="1:10" x14ac:dyDescent="0.35">
      <c r="A14" s="14" t="s">
        <v>23</v>
      </c>
      <c r="B14" s="10"/>
      <c r="C14" s="11">
        <v>15.500000000003666</v>
      </c>
      <c r="D14" s="11">
        <v>15.750000000001833</v>
      </c>
      <c r="E14" s="11">
        <v>15.375000000000917</v>
      </c>
      <c r="F14" s="11">
        <v>15.000000001877197</v>
      </c>
      <c r="G14" s="11">
        <v>15</v>
      </c>
      <c r="H14" s="26">
        <v>15</v>
      </c>
      <c r="I14" s="34">
        <f t="shared" si="1"/>
        <v>15.270833333647269</v>
      </c>
      <c r="J14" s="23">
        <v>15.000000000076994</v>
      </c>
    </row>
    <row r="15" spans="1:10" x14ac:dyDescent="0.35">
      <c r="A15" s="14" t="s">
        <v>24</v>
      </c>
      <c r="B15" s="10"/>
      <c r="C15" s="11">
        <v>408.00564719119211</v>
      </c>
      <c r="D15" s="11">
        <v>408.00282359559606</v>
      </c>
      <c r="E15" s="11">
        <v>408.00141179779803</v>
      </c>
      <c r="F15" s="11">
        <v>410.89136189034457</v>
      </c>
      <c r="G15" s="11">
        <v>408.00035294944951</v>
      </c>
      <c r="H15" s="26">
        <v>408.00017647472475</v>
      </c>
      <c r="I15" s="34">
        <f t="shared" si="1"/>
        <v>408.48362898318419</v>
      </c>
      <c r="J15" s="23">
        <v>408.11859101503364</v>
      </c>
    </row>
    <row r="16" spans="1:10" x14ac:dyDescent="0.35">
      <c r="A16" s="14" t="s">
        <v>25</v>
      </c>
      <c r="B16" s="10"/>
      <c r="C16" s="11">
        <v>123.81739044785546</v>
      </c>
      <c r="D16" s="11">
        <v>122.90869522392774</v>
      </c>
      <c r="E16" s="11">
        <v>122.45434761196387</v>
      </c>
      <c r="F16" s="11">
        <v>124</v>
      </c>
      <c r="G16" s="11">
        <v>124</v>
      </c>
      <c r="H16" s="26">
        <v>124</v>
      </c>
      <c r="I16" s="34">
        <f t="shared" si="1"/>
        <v>123.53007221395785</v>
      </c>
      <c r="J16" s="23">
        <v>135.83186607163125</v>
      </c>
    </row>
    <row r="17" spans="1:12" ht="15" thickBot="1" x14ac:dyDescent="0.4">
      <c r="A17" s="15" t="s">
        <v>26</v>
      </c>
      <c r="B17" s="16"/>
      <c r="C17" s="17">
        <v>13297.671874994739</v>
      </c>
      <c r="D17" s="17">
        <v>13297.83593749737</v>
      </c>
      <c r="E17" s="17">
        <v>13297.917968748685</v>
      </c>
      <c r="F17" s="17">
        <v>13264.999997306149</v>
      </c>
      <c r="G17" s="17">
        <v>13297.979492187171</v>
      </c>
      <c r="H17" s="27">
        <v>13297.989746093586</v>
      </c>
      <c r="I17" s="34">
        <f t="shared" si="1"/>
        <v>13292.399169471284</v>
      </c>
      <c r="J17" s="23">
        <v>13291.609374889509</v>
      </c>
    </row>
    <row r="20" spans="1:12" ht="15" thickBot="1" x14ac:dyDescent="0.4"/>
    <row r="21" spans="1:12" ht="15" thickBot="1" x14ac:dyDescent="0.4">
      <c r="A21" s="5" t="s">
        <v>32</v>
      </c>
      <c r="B21" s="5"/>
      <c r="C21" s="60" t="s">
        <v>29</v>
      </c>
      <c r="D21" s="61"/>
      <c r="E21" s="61"/>
      <c r="F21" s="61"/>
      <c r="G21" s="61"/>
      <c r="H21" s="61"/>
      <c r="I21" s="62"/>
    </row>
    <row r="22" spans="1:12" x14ac:dyDescent="0.35">
      <c r="A22" s="5" t="s">
        <v>6</v>
      </c>
      <c r="B22" s="5" t="s">
        <v>7</v>
      </c>
      <c r="C22" s="13">
        <f t="shared" ref="C22:H22" si="2">C9</f>
        <v>43952</v>
      </c>
      <c r="D22" s="13">
        <f t="shared" si="2"/>
        <v>43983</v>
      </c>
      <c r="E22" s="13">
        <f t="shared" si="2"/>
        <v>44013</v>
      </c>
      <c r="F22" s="13">
        <f t="shared" si="2"/>
        <v>44044</v>
      </c>
      <c r="G22" s="13">
        <f t="shared" si="2"/>
        <v>44075</v>
      </c>
      <c r="H22" s="32">
        <f t="shared" si="2"/>
        <v>44105</v>
      </c>
      <c r="I22" s="5" t="s">
        <v>33</v>
      </c>
      <c r="J22" s="5" t="s">
        <v>34</v>
      </c>
      <c r="K22" s="54" t="s">
        <v>31</v>
      </c>
      <c r="L22" s="54" t="s">
        <v>31</v>
      </c>
    </row>
    <row r="23" spans="1:12" x14ac:dyDescent="0.35">
      <c r="A23" s="14"/>
      <c r="B23" s="10"/>
      <c r="C23" s="9" t="s">
        <v>30</v>
      </c>
      <c r="D23" s="9" t="s">
        <v>30</v>
      </c>
      <c r="E23" s="9" t="s">
        <v>30</v>
      </c>
      <c r="F23" s="9" t="s">
        <v>30</v>
      </c>
      <c r="G23" s="9" t="s">
        <v>30</v>
      </c>
      <c r="H23" s="25" t="s">
        <v>30</v>
      </c>
      <c r="I23" s="55"/>
      <c r="J23" s="56"/>
      <c r="K23" s="55"/>
      <c r="L23" s="56"/>
    </row>
    <row r="24" spans="1:12" x14ac:dyDescent="0.35">
      <c r="A24" s="14" t="s">
        <v>18</v>
      </c>
      <c r="B24" s="10" t="s">
        <v>19</v>
      </c>
      <c r="C24" s="11">
        <v>25167944.930000003</v>
      </c>
      <c r="D24" s="11">
        <v>26351313.879999999</v>
      </c>
      <c r="E24" s="11">
        <v>24558086.670000002</v>
      </c>
      <c r="F24" s="11">
        <v>28143963.960000001</v>
      </c>
      <c r="G24" s="11">
        <v>24838074.859999999</v>
      </c>
      <c r="H24" s="26">
        <v>23670488.27</v>
      </c>
      <c r="I24" s="41">
        <f>SUM(C24:H24)</f>
        <v>152729872.56999999</v>
      </c>
      <c r="J24" s="42">
        <v>0</v>
      </c>
      <c r="K24" s="28">
        <v>186563431.2197262</v>
      </c>
      <c r="L24" s="29"/>
    </row>
    <row r="25" spans="1:12" x14ac:dyDescent="0.35">
      <c r="A25" s="14" t="s">
        <v>20</v>
      </c>
      <c r="B25" s="10" t="s">
        <v>19</v>
      </c>
      <c r="C25" s="11">
        <v>9248512.3196999989</v>
      </c>
      <c r="D25" s="11">
        <v>8650917.9516000003</v>
      </c>
      <c r="E25" s="11">
        <v>8806874.8484000005</v>
      </c>
      <c r="F25" s="11">
        <v>10194048.345699999</v>
      </c>
      <c r="G25" s="11">
        <v>9710335.6004000008</v>
      </c>
      <c r="H25" s="26">
        <v>8875587.870000001</v>
      </c>
      <c r="I25" s="41">
        <f>SUM(C25:H25)</f>
        <v>55486276.935800001</v>
      </c>
      <c r="J25" s="42">
        <v>0</v>
      </c>
      <c r="K25" s="28">
        <v>64936696.995726116</v>
      </c>
      <c r="L25" s="29"/>
    </row>
    <row r="26" spans="1:12" x14ac:dyDescent="0.35">
      <c r="A26" s="14" t="s">
        <v>21</v>
      </c>
      <c r="B26" s="10" t="s">
        <v>22</v>
      </c>
      <c r="C26" s="11">
        <v>43513.88</v>
      </c>
      <c r="D26" s="11">
        <v>46283.770000000004</v>
      </c>
      <c r="E26" s="11">
        <v>48390.82</v>
      </c>
      <c r="F26" s="11">
        <v>50308.5</v>
      </c>
      <c r="G26" s="11">
        <v>48460.63</v>
      </c>
      <c r="H26" s="26">
        <v>49562.490000000005</v>
      </c>
      <c r="I26" s="41">
        <v>0</v>
      </c>
      <c r="J26" s="42">
        <f>SUM(C26:I26)</f>
        <v>286520.09000000003</v>
      </c>
      <c r="K26" s="28"/>
      <c r="L26" s="29">
        <v>335493.64</v>
      </c>
    </row>
    <row r="27" spans="1:12" x14ac:dyDescent="0.35">
      <c r="A27" s="14" t="s">
        <v>23</v>
      </c>
      <c r="B27" s="10" t="s">
        <v>22</v>
      </c>
      <c r="C27" s="11">
        <v>40670.930000000008</v>
      </c>
      <c r="D27" s="11">
        <v>39096.06</v>
      </c>
      <c r="E27" s="11">
        <v>40443.25</v>
      </c>
      <c r="F27" s="11">
        <v>40031.119999999995</v>
      </c>
      <c r="G27" s="11">
        <v>39786.22</v>
      </c>
      <c r="H27" s="26">
        <v>41658.910000000003</v>
      </c>
      <c r="I27" s="41">
        <v>0</v>
      </c>
      <c r="J27" s="42">
        <f>SUM(C27:I27)</f>
        <v>241686.49</v>
      </c>
      <c r="K27" s="28"/>
      <c r="L27" s="29">
        <v>228639.38435756668</v>
      </c>
    </row>
    <row r="28" spans="1:12" x14ac:dyDescent="0.35">
      <c r="A28" s="14" t="s">
        <v>24</v>
      </c>
      <c r="B28" s="10" t="s">
        <v>19</v>
      </c>
      <c r="C28" s="11">
        <v>165758.57999999999</v>
      </c>
      <c r="D28" s="11">
        <v>165758.57999999999</v>
      </c>
      <c r="E28" s="11">
        <v>165758.57999999999</v>
      </c>
      <c r="F28" s="11">
        <v>165758.57999999999</v>
      </c>
      <c r="G28" s="11">
        <v>165758.57999999999</v>
      </c>
      <c r="H28" s="26">
        <v>165758.57999999999</v>
      </c>
      <c r="I28" s="41">
        <f>SUM(C28:H28)</f>
        <v>994551.47999999986</v>
      </c>
      <c r="J28" s="42">
        <v>0</v>
      </c>
      <c r="K28" s="28">
        <v>987521.8070157693</v>
      </c>
      <c r="L28" s="29"/>
    </row>
    <row r="29" spans="1:12" x14ac:dyDescent="0.35">
      <c r="A29" s="14" t="s">
        <v>25</v>
      </c>
      <c r="B29" s="10" t="s">
        <v>22</v>
      </c>
      <c r="C29" s="11">
        <v>20.601515658110692</v>
      </c>
      <c r="D29" s="11">
        <v>19.790633453504348</v>
      </c>
      <c r="E29" s="11">
        <v>20.374724023876386</v>
      </c>
      <c r="F29" s="11">
        <v>25.04178639912211</v>
      </c>
      <c r="G29" s="11">
        <v>19.966354241768808</v>
      </c>
      <c r="H29" s="26">
        <v>20.308576463891384</v>
      </c>
      <c r="I29" s="41">
        <v>0</v>
      </c>
      <c r="J29" s="42">
        <f>SUM(C29:I29)</f>
        <v>126.08359024027372</v>
      </c>
      <c r="K29" s="28"/>
      <c r="L29" s="29">
        <v>121.99702614358242</v>
      </c>
    </row>
    <row r="30" spans="1:12" ht="15" thickBot="1" x14ac:dyDescent="0.4">
      <c r="A30" s="15" t="s">
        <v>26</v>
      </c>
      <c r="B30" s="16" t="s">
        <v>22</v>
      </c>
      <c r="C30" s="17">
        <v>1510.2499999999998</v>
      </c>
      <c r="D30" s="17">
        <v>1510.2499999999998</v>
      </c>
      <c r="E30" s="17">
        <v>1510.2499999999998</v>
      </c>
      <c r="F30" s="17">
        <v>1467.37</v>
      </c>
      <c r="G30" s="17">
        <v>1467.37</v>
      </c>
      <c r="H30" s="27">
        <v>1467.37</v>
      </c>
      <c r="I30" s="41">
        <v>0</v>
      </c>
      <c r="J30" s="42">
        <f>SUM(C30:I30)</f>
        <v>8932.8599999999988</v>
      </c>
      <c r="K30" s="28"/>
      <c r="L30" s="29">
        <v>8724.4462245038449</v>
      </c>
    </row>
    <row r="31" spans="1:12" ht="15" thickBot="1" x14ac:dyDescent="0.4">
      <c r="A31" s="15" t="s">
        <v>27</v>
      </c>
      <c r="B31" s="16"/>
      <c r="C31" s="17"/>
      <c r="D31" s="17"/>
      <c r="E31" s="17"/>
      <c r="F31" s="17"/>
      <c r="G31" s="17"/>
      <c r="H31" s="27"/>
      <c r="I31" s="43"/>
      <c r="J31" s="44"/>
      <c r="K31" s="30"/>
      <c r="L31" s="31"/>
    </row>
    <row r="35" spans="1:12" ht="15" thickBot="1" x14ac:dyDescent="0.4">
      <c r="A35" t="s">
        <v>5</v>
      </c>
    </row>
    <row r="36" spans="1:12" ht="65" x14ac:dyDescent="0.35">
      <c r="A36" s="5" t="s">
        <v>6</v>
      </c>
      <c r="B36" s="5" t="s">
        <v>7</v>
      </c>
      <c r="C36" s="5" t="s">
        <v>8</v>
      </c>
      <c r="D36" s="5" t="s">
        <v>9</v>
      </c>
      <c r="E36" s="5" t="s">
        <v>10</v>
      </c>
      <c r="F36" s="24" t="s">
        <v>11</v>
      </c>
      <c r="G36" s="5" t="s">
        <v>12</v>
      </c>
      <c r="H36" s="5" t="s">
        <v>13</v>
      </c>
      <c r="I36" s="5" t="s">
        <v>14</v>
      </c>
      <c r="J36" s="5" t="s">
        <v>15</v>
      </c>
      <c r="K36" s="5" t="s">
        <v>16</v>
      </c>
      <c r="L36" s="5" t="s">
        <v>17</v>
      </c>
    </row>
    <row r="37" spans="1:12" x14ac:dyDescent="0.35">
      <c r="A37" s="18" t="s">
        <v>18</v>
      </c>
      <c r="B37" s="6" t="s">
        <v>19</v>
      </c>
      <c r="C37" s="7">
        <v>25.15</v>
      </c>
      <c r="D37" s="8"/>
      <c r="E37" s="7">
        <v>24.77</v>
      </c>
      <c r="F37" s="35"/>
      <c r="G37" s="37">
        <f t="shared" ref="G37:H43" si="3">C37-E37</f>
        <v>0.37999999999999901</v>
      </c>
      <c r="H37" s="38">
        <f t="shared" si="3"/>
        <v>0</v>
      </c>
      <c r="I37" s="45">
        <f>(G37*$B$4)*I11</f>
        <v>104770.62279964339</v>
      </c>
      <c r="J37" s="46">
        <f t="shared" ref="J37:J44" si="4">H37*(I24+J24)</f>
        <v>0</v>
      </c>
      <c r="K37" s="37">
        <f t="shared" ref="K37:K43" si="5">IFERROR(I37/$B$4/J11,0)</f>
        <v>0.38008932704088638</v>
      </c>
      <c r="L37" s="38">
        <f>IFERROR(J37/$B$4/(K24+L24),0)</f>
        <v>0</v>
      </c>
    </row>
    <row r="38" spans="1:12" x14ac:dyDescent="0.35">
      <c r="A38" s="18" t="s">
        <v>20</v>
      </c>
      <c r="B38" s="6" t="s">
        <v>19</v>
      </c>
      <c r="C38" s="7">
        <v>28.1</v>
      </c>
      <c r="D38" s="8">
        <v>1.83E-2</v>
      </c>
      <c r="E38" s="7">
        <v>27.67</v>
      </c>
      <c r="F38" s="35">
        <v>1.7999999999999999E-2</v>
      </c>
      <c r="G38" s="37">
        <f t="shared" si="3"/>
        <v>0.42999999999999972</v>
      </c>
      <c r="H38" s="38">
        <f t="shared" si="3"/>
        <v>3.0000000000000165E-4</v>
      </c>
      <c r="I38" s="45">
        <f t="shared" ref="I38:I44" si="6">(G38*$B$4)*I12</f>
        <v>12026.595081695643</v>
      </c>
      <c r="J38" s="46">
        <f t="shared" si="4"/>
        <v>16645.883080740092</v>
      </c>
      <c r="K38" s="37">
        <f t="shared" si="5"/>
        <v>0.43018131142333427</v>
      </c>
      <c r="L38" s="38">
        <f t="shared" ref="L38:L44" si="7">IFERROR(J38/(K25+L25),0)</f>
        <v>2.5634015665803976E-4</v>
      </c>
    </row>
    <row r="39" spans="1:12" x14ac:dyDescent="0.35">
      <c r="A39" s="18" t="s">
        <v>21</v>
      </c>
      <c r="B39" s="6" t="s">
        <v>22</v>
      </c>
      <c r="C39" s="7">
        <v>211.47</v>
      </c>
      <c r="D39" s="8">
        <v>3.4382000000000001</v>
      </c>
      <c r="E39" s="7">
        <v>208.24</v>
      </c>
      <c r="F39" s="35">
        <v>3.3856999999999999</v>
      </c>
      <c r="G39" s="37">
        <f t="shared" si="3"/>
        <v>3.2299999999999898</v>
      </c>
      <c r="H39" s="38">
        <f t="shared" si="3"/>
        <v>5.2500000000000213E-2</v>
      </c>
      <c r="I39" s="45">
        <f t="shared" si="6"/>
        <v>8781.6985102150884</v>
      </c>
      <c r="J39" s="46">
        <f t="shared" si="4"/>
        <v>15042.304725000062</v>
      </c>
      <c r="K39" s="37">
        <f t="shared" si="5"/>
        <v>3.237528128655053</v>
      </c>
      <c r="L39" s="38">
        <f t="shared" si="7"/>
        <v>4.4836333484593212E-2</v>
      </c>
    </row>
    <row r="40" spans="1:12" x14ac:dyDescent="0.35">
      <c r="A40" s="18" t="s">
        <v>23</v>
      </c>
      <c r="B40" s="6" t="s">
        <v>22</v>
      </c>
      <c r="C40" s="7">
        <v>3025.62</v>
      </c>
      <c r="D40" s="8">
        <v>2.8978999999999999</v>
      </c>
      <c r="E40" s="7">
        <v>2979.44</v>
      </c>
      <c r="F40" s="35">
        <v>2.8536999999999999</v>
      </c>
      <c r="G40" s="37">
        <f t="shared" si="3"/>
        <v>46.179999999999836</v>
      </c>
      <c r="H40" s="38">
        <f t="shared" si="3"/>
        <v>4.4200000000000017E-2</v>
      </c>
      <c r="I40" s="45">
        <f t="shared" si="6"/>
        <v>4231.2425000869707</v>
      </c>
      <c r="J40" s="46">
        <f t="shared" si="4"/>
        <v>10682.542858000004</v>
      </c>
      <c r="K40" s="37">
        <f t="shared" si="5"/>
        <v>47.013805556280573</v>
      </c>
      <c r="L40" s="38">
        <f t="shared" si="7"/>
        <v>4.6722234176827949E-2</v>
      </c>
    </row>
    <row r="41" spans="1:12" x14ac:dyDescent="0.35">
      <c r="A41" s="18" t="s">
        <v>24</v>
      </c>
      <c r="B41" s="6" t="s">
        <v>19</v>
      </c>
      <c r="C41" s="7">
        <v>8.3699999999999992</v>
      </c>
      <c r="D41" s="8">
        <v>1.2200000000000001E-2</v>
      </c>
      <c r="E41" s="7">
        <v>8.24</v>
      </c>
      <c r="F41" s="35">
        <v>1.2E-2</v>
      </c>
      <c r="G41" s="37">
        <f t="shared" si="3"/>
        <v>0.12999999999999901</v>
      </c>
      <c r="H41" s="38">
        <f t="shared" si="3"/>
        <v>2.0000000000000052E-4</v>
      </c>
      <c r="I41" s="45">
        <f t="shared" si="6"/>
        <v>318.61723060688121</v>
      </c>
      <c r="J41" s="46">
        <f t="shared" si="4"/>
        <v>198.9102960000005</v>
      </c>
      <c r="K41" s="37">
        <f t="shared" si="5"/>
        <v>0.13011627731964165</v>
      </c>
      <c r="L41" s="38">
        <f t="shared" si="7"/>
        <v>2.0142369979767361E-4</v>
      </c>
    </row>
    <row r="42" spans="1:12" x14ac:dyDescent="0.35">
      <c r="A42" s="18" t="s">
        <v>25</v>
      </c>
      <c r="B42" s="6" t="s">
        <v>22</v>
      </c>
      <c r="C42" s="7">
        <v>8.26</v>
      </c>
      <c r="D42" s="8">
        <v>6.6276999999999999</v>
      </c>
      <c r="E42" s="7">
        <v>8.1300000000000008</v>
      </c>
      <c r="F42" s="35">
        <v>6.5265000000000004</v>
      </c>
      <c r="G42" s="37">
        <f t="shared" si="3"/>
        <v>0.12999999999999901</v>
      </c>
      <c r="H42" s="38">
        <f t="shared" si="3"/>
        <v>0.10119999999999951</v>
      </c>
      <c r="I42" s="45">
        <f t="shared" si="6"/>
        <v>96.353456326886388</v>
      </c>
      <c r="J42" s="46">
        <f t="shared" si="4"/>
        <v>12.759659332315639</v>
      </c>
      <c r="K42" s="37">
        <f t="shared" si="5"/>
        <v>0.11822637686024055</v>
      </c>
      <c r="L42" s="38">
        <f t="shared" si="7"/>
        <v>0.10458992104691442</v>
      </c>
    </row>
    <row r="43" spans="1:12" x14ac:dyDescent="0.35">
      <c r="A43" s="18" t="s">
        <v>26</v>
      </c>
      <c r="B43" s="6" t="s">
        <v>22</v>
      </c>
      <c r="C43" s="7">
        <v>1.1499999999999999</v>
      </c>
      <c r="D43" s="8">
        <v>6.9082999999999997</v>
      </c>
      <c r="E43" s="7">
        <v>1.1299999999999999</v>
      </c>
      <c r="F43" s="35">
        <v>6.8029000000000002</v>
      </c>
      <c r="G43" s="37">
        <f t="shared" si="3"/>
        <v>2.0000000000000018E-2</v>
      </c>
      <c r="H43" s="38">
        <f t="shared" si="3"/>
        <v>0.10539999999999949</v>
      </c>
      <c r="I43" s="45">
        <f t="shared" si="6"/>
        <v>1595.0879003365555</v>
      </c>
      <c r="J43" s="46">
        <f t="shared" si="4"/>
        <v>941.52344399999538</v>
      </c>
      <c r="K43" s="37">
        <f t="shared" si="5"/>
        <v>2.0001188410762774E-2</v>
      </c>
      <c r="L43" s="38">
        <f t="shared" si="7"/>
        <v>0.10791784598953608</v>
      </c>
    </row>
    <row r="44" spans="1:12" ht="15" thickBot="1" x14ac:dyDescent="0.4">
      <c r="A44" s="19" t="s">
        <v>27</v>
      </c>
      <c r="B44" s="20">
        <v>0</v>
      </c>
      <c r="C44" s="21"/>
      <c r="D44" s="22"/>
      <c r="E44" s="21"/>
      <c r="F44" s="36"/>
      <c r="G44" s="39">
        <v>0</v>
      </c>
      <c r="H44" s="40">
        <f>D44-F44</f>
        <v>0</v>
      </c>
      <c r="I44" s="47">
        <f t="shared" si="6"/>
        <v>0</v>
      </c>
      <c r="J44" s="48">
        <f t="shared" si="4"/>
        <v>0</v>
      </c>
      <c r="K44" s="39"/>
      <c r="L44" s="40">
        <f t="shared" si="7"/>
        <v>0</v>
      </c>
    </row>
    <row r="45" spans="1:12" ht="15" thickBot="1" x14ac:dyDescent="0.4">
      <c r="E45" t="s">
        <v>35</v>
      </c>
      <c r="J45" s="57">
        <f>SUM(I37:J44)</f>
        <v>175344.14154198387</v>
      </c>
    </row>
    <row r="46" spans="1:12" ht="15" thickTop="1" x14ac:dyDescent="0.35"/>
    <row r="47" spans="1:12" x14ac:dyDescent="0.35">
      <c r="A47" s="49" t="s">
        <v>36</v>
      </c>
      <c r="B47" s="58">
        <v>175344.1415419839</v>
      </c>
    </row>
    <row r="49" spans="1:4" ht="15" thickBot="1" x14ac:dyDescent="0.4">
      <c r="A49" s="50" t="s">
        <v>37</v>
      </c>
    </row>
    <row r="50" spans="1:4" ht="52" x14ac:dyDescent="0.35">
      <c r="A50" s="51" t="s">
        <v>6</v>
      </c>
      <c r="B50" s="51" t="s">
        <v>7</v>
      </c>
      <c r="C50" s="5" t="s">
        <v>38</v>
      </c>
      <c r="D50" s="5" t="s">
        <v>39</v>
      </c>
    </row>
    <row r="51" spans="1:4" x14ac:dyDescent="0.35">
      <c r="A51" s="9" t="s">
        <v>18</v>
      </c>
      <c r="B51" s="9" t="s">
        <v>19</v>
      </c>
      <c r="C51" s="52">
        <f>K37</f>
        <v>0.38008932704088638</v>
      </c>
      <c r="D51" s="53">
        <f>L37</f>
        <v>0</v>
      </c>
    </row>
    <row r="52" spans="1:4" x14ac:dyDescent="0.35">
      <c r="A52" s="9" t="s">
        <v>20</v>
      </c>
      <c r="B52" s="9" t="s">
        <v>19</v>
      </c>
      <c r="C52" s="52">
        <f t="shared" ref="C52:D58" si="8">K38</f>
        <v>0.43018131142333427</v>
      </c>
      <c r="D52" s="53">
        <f t="shared" si="8"/>
        <v>2.5634015665803976E-4</v>
      </c>
    </row>
    <row r="53" spans="1:4" x14ac:dyDescent="0.35">
      <c r="A53" s="9" t="s">
        <v>21</v>
      </c>
      <c r="B53" s="9" t="s">
        <v>22</v>
      </c>
      <c r="C53" s="52">
        <f t="shared" si="8"/>
        <v>3.237528128655053</v>
      </c>
      <c r="D53" s="53">
        <f t="shared" si="8"/>
        <v>4.4836333484593212E-2</v>
      </c>
    </row>
    <row r="54" spans="1:4" x14ac:dyDescent="0.35">
      <c r="A54" s="9" t="s">
        <v>23</v>
      </c>
      <c r="B54" s="9" t="s">
        <v>22</v>
      </c>
      <c r="C54" s="52">
        <f t="shared" si="8"/>
        <v>47.013805556280573</v>
      </c>
      <c r="D54" s="53">
        <f t="shared" si="8"/>
        <v>4.6722234176827949E-2</v>
      </c>
    </row>
    <row r="55" spans="1:4" x14ac:dyDescent="0.35">
      <c r="A55" s="9" t="s">
        <v>24</v>
      </c>
      <c r="B55" s="9" t="s">
        <v>19</v>
      </c>
      <c r="C55" s="52">
        <f t="shared" si="8"/>
        <v>0.13011627731964165</v>
      </c>
      <c r="D55" s="53">
        <f t="shared" si="8"/>
        <v>2.0142369979767361E-4</v>
      </c>
    </row>
    <row r="56" spans="1:4" x14ac:dyDescent="0.35">
      <c r="A56" s="9" t="s">
        <v>25</v>
      </c>
      <c r="B56" s="9" t="s">
        <v>22</v>
      </c>
      <c r="C56" s="52">
        <f t="shared" si="8"/>
        <v>0.11822637686024055</v>
      </c>
      <c r="D56" s="53">
        <f t="shared" si="8"/>
        <v>0.10458992104691442</v>
      </c>
    </row>
    <row r="57" spans="1:4" x14ac:dyDescent="0.35">
      <c r="A57" s="9" t="s">
        <v>26</v>
      </c>
      <c r="B57" s="9" t="s">
        <v>22</v>
      </c>
      <c r="C57" s="52">
        <f t="shared" si="8"/>
        <v>2.0001188410762774E-2</v>
      </c>
      <c r="D57" s="53">
        <f t="shared" si="8"/>
        <v>0.10791784598953608</v>
      </c>
    </row>
    <row r="58" spans="1:4" x14ac:dyDescent="0.35">
      <c r="A58" s="9" t="s">
        <v>27</v>
      </c>
      <c r="B58" s="9">
        <v>0</v>
      </c>
      <c r="C58" s="52">
        <f t="shared" si="8"/>
        <v>0</v>
      </c>
      <c r="D58" s="53">
        <f t="shared" si="8"/>
        <v>0</v>
      </c>
    </row>
  </sheetData>
  <mergeCells count="2">
    <mergeCell ref="B8:H8"/>
    <mergeCell ref="C21:I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145A5-CDEB-42B6-9330-A9F452E66688}">
  <dimension ref="A1:L50"/>
  <sheetViews>
    <sheetView topLeftCell="A40" workbookViewId="0">
      <selection activeCell="H46" sqref="H46"/>
    </sheetView>
  </sheetViews>
  <sheetFormatPr defaultColWidth="14.54296875" defaultRowHeight="14.5" x14ac:dyDescent="0.35"/>
  <cols>
    <col min="1" max="1" width="64.7265625" bestFit="1" customWidth="1"/>
    <col min="2" max="2" width="16.453125" customWidth="1"/>
  </cols>
  <sheetData>
    <row r="1" spans="1:10" ht="23.5" x14ac:dyDescent="0.55000000000000004">
      <c r="A1" s="59" t="s">
        <v>41</v>
      </c>
    </row>
    <row r="2" spans="1:10" x14ac:dyDescent="0.35">
      <c r="A2" s="1" t="s">
        <v>0</v>
      </c>
      <c r="B2" s="2">
        <f>'[1]1. Information Sheet'!B8</f>
        <v>43952</v>
      </c>
    </row>
    <row r="3" spans="1:10" x14ac:dyDescent="0.35">
      <c r="A3" s="1" t="s">
        <v>1</v>
      </c>
      <c r="B3" s="2">
        <v>44317</v>
      </c>
    </row>
    <row r="4" spans="1:10" x14ac:dyDescent="0.35">
      <c r="A4" s="1" t="s">
        <v>2</v>
      </c>
      <c r="B4" s="3">
        <f>'[1]1. Information Sheet'!B10</f>
        <v>6</v>
      </c>
    </row>
    <row r="5" spans="1:10" x14ac:dyDescent="0.35">
      <c r="A5" s="1" t="s">
        <v>3</v>
      </c>
      <c r="B5" s="4">
        <f>'[1]1. Information Sheet'!B11</f>
        <v>6</v>
      </c>
    </row>
    <row r="6" spans="1:10" x14ac:dyDescent="0.35">
      <c r="A6" s="1" t="s">
        <v>4</v>
      </c>
      <c r="B6" s="2">
        <v>44500</v>
      </c>
    </row>
    <row r="7" spans="1:10" ht="15" thickBot="1" x14ac:dyDescent="0.4"/>
    <row r="8" spans="1:10" ht="15" thickBot="1" x14ac:dyDescent="0.4">
      <c r="A8" s="5" t="s">
        <v>28</v>
      </c>
      <c r="B8" s="60" t="s">
        <v>29</v>
      </c>
      <c r="C8" s="61"/>
      <c r="D8" s="61"/>
      <c r="E8" s="61"/>
      <c r="F8" s="61"/>
      <c r="G8" s="61"/>
      <c r="H8" s="62"/>
    </row>
    <row r="9" spans="1:10" ht="52" x14ac:dyDescent="0.35">
      <c r="A9" s="5" t="s">
        <v>6</v>
      </c>
      <c r="B9" s="12"/>
      <c r="C9" s="13">
        <f>B2</f>
        <v>43952</v>
      </c>
      <c r="D9" s="13">
        <f>EDATE(C9,1)</f>
        <v>43983</v>
      </c>
      <c r="E9" s="13">
        <f t="shared" ref="E9:H9" si="0">EDATE(D9,1)</f>
        <v>44013</v>
      </c>
      <c r="F9" s="13">
        <f t="shared" si="0"/>
        <v>44044</v>
      </c>
      <c r="G9" s="13">
        <f t="shared" si="0"/>
        <v>44075</v>
      </c>
      <c r="H9" s="32">
        <f t="shared" si="0"/>
        <v>44105</v>
      </c>
      <c r="I9" s="5" t="str">
        <f>"Monthly Average for " &amp; TEXT(B2,"Mmm") &amp; " " &amp;YEAR(B2) &amp; " to " &amp; TEXT(EDATE(B2,B4-1),"Mmm") &amp; " " &amp; YEAR(EDATE(B2,B4-1))</f>
        <v>Monthly Average for May 2020 to Oct 2020</v>
      </c>
      <c r="J9" s="54" t="s">
        <v>31</v>
      </c>
    </row>
    <row r="10" spans="1:10" x14ac:dyDescent="0.35">
      <c r="A10" s="14"/>
      <c r="B10" s="10"/>
      <c r="C10" s="9" t="s">
        <v>30</v>
      </c>
      <c r="D10" s="9" t="s">
        <v>30</v>
      </c>
      <c r="E10" s="9" t="s">
        <v>30</v>
      </c>
      <c r="F10" s="9" t="s">
        <v>30</v>
      </c>
      <c r="G10" s="9" t="s">
        <v>30</v>
      </c>
      <c r="H10" s="25" t="s">
        <v>30</v>
      </c>
      <c r="I10" s="55"/>
      <c r="J10" s="56"/>
    </row>
    <row r="11" spans="1:10" x14ac:dyDescent="0.35">
      <c r="A11" s="14" t="s">
        <v>18</v>
      </c>
      <c r="B11" s="10"/>
      <c r="C11" s="11">
        <v>4779.1553641712972</v>
      </c>
      <c r="D11" s="11">
        <v>4785.0776820856481</v>
      </c>
      <c r="E11" s="11">
        <v>4784.0388410428241</v>
      </c>
      <c r="F11" s="11">
        <v>4780</v>
      </c>
      <c r="G11" s="11">
        <v>4782.5</v>
      </c>
      <c r="H11" s="26">
        <v>4785</v>
      </c>
      <c r="I11" s="41">
        <f>AVERAGE(C11:H11)</f>
        <v>4782.6286478832944</v>
      </c>
      <c r="J11" s="29">
        <v>4770.7626475972402</v>
      </c>
    </row>
    <row r="12" spans="1:10" x14ac:dyDescent="0.35">
      <c r="A12" s="14" t="s">
        <v>20</v>
      </c>
      <c r="B12" s="10"/>
      <c r="C12" s="11">
        <v>724.18403700825729</v>
      </c>
      <c r="D12" s="11">
        <v>723.09201850412865</v>
      </c>
      <c r="E12" s="11">
        <v>723.04600925206432</v>
      </c>
      <c r="F12" s="11">
        <v>725.27300462603216</v>
      </c>
      <c r="G12" s="11">
        <v>727.63650231301608</v>
      </c>
      <c r="H12" s="26">
        <v>728.5</v>
      </c>
      <c r="I12" s="41">
        <f>AVERAGE(C12:H12)</f>
        <v>725.28859528391638</v>
      </c>
      <c r="J12" s="29">
        <v>732.1981105067365</v>
      </c>
    </row>
    <row r="13" spans="1:10" x14ac:dyDescent="0.35">
      <c r="A13" s="14" t="s">
        <v>42</v>
      </c>
      <c r="B13" s="10"/>
      <c r="C13" s="11">
        <v>60.054672464730174</v>
      </c>
      <c r="D13" s="11">
        <v>60.027336232365087</v>
      </c>
      <c r="E13" s="11">
        <v>60.013668116182544</v>
      </c>
      <c r="F13" s="11">
        <v>60.006834058091272</v>
      </c>
      <c r="G13" s="11">
        <v>60.503417029045636</v>
      </c>
      <c r="H13" s="26">
        <v>61</v>
      </c>
      <c r="I13" s="41">
        <f>AVERAGE(C13:H13)</f>
        <v>60.267654650069119</v>
      </c>
      <c r="J13" s="29">
        <v>60.481455092666998</v>
      </c>
    </row>
    <row r="14" spans="1:10" x14ac:dyDescent="0.35">
      <c r="A14" s="14" t="s">
        <v>24</v>
      </c>
      <c r="B14" s="10"/>
      <c r="C14" s="11">
        <v>35.99969482421875</v>
      </c>
      <c r="D14" s="11">
        <v>35.999847412109375</v>
      </c>
      <c r="E14" s="11">
        <v>35.999923706054688</v>
      </c>
      <c r="F14" s="11">
        <v>35.999961853027344</v>
      </c>
      <c r="G14" s="11">
        <v>35.999980926513672</v>
      </c>
      <c r="H14" s="26">
        <v>35.999990463256836</v>
      </c>
      <c r="I14" s="41">
        <f>AVERAGE(C14:H14)</f>
        <v>35.999899864196777</v>
      </c>
      <c r="J14" s="29">
        <v>35.99359130859375</v>
      </c>
    </row>
    <row r="15" spans="1:10" ht="15" thickBot="1" x14ac:dyDescent="0.4">
      <c r="A15" s="15" t="s">
        <v>26</v>
      </c>
      <c r="B15" s="16"/>
      <c r="C15" s="17">
        <v>427.99673461914063</v>
      </c>
      <c r="D15" s="17">
        <v>427.99836730957031</v>
      </c>
      <c r="E15" s="17">
        <v>427.99918365478516</v>
      </c>
      <c r="F15" s="17">
        <v>427.99959182739258</v>
      </c>
      <c r="G15" s="17">
        <v>427.99979591369629</v>
      </c>
      <c r="H15" s="27">
        <v>427.99989795684814</v>
      </c>
      <c r="I15" s="43">
        <f>AVERAGE(C15:H15)</f>
        <v>427.99892854690552</v>
      </c>
      <c r="J15" s="31">
        <v>427.93142700195313</v>
      </c>
    </row>
    <row r="18" spans="1:12" ht="15" thickBot="1" x14ac:dyDescent="0.4"/>
    <row r="19" spans="1:12" ht="15" thickBot="1" x14ac:dyDescent="0.4">
      <c r="A19" s="5" t="s">
        <v>32</v>
      </c>
      <c r="B19" s="5"/>
      <c r="C19" s="60" t="s">
        <v>29</v>
      </c>
      <c r="D19" s="61"/>
      <c r="E19" s="61"/>
      <c r="F19" s="61"/>
      <c r="G19" s="61"/>
      <c r="H19" s="61"/>
      <c r="I19" s="62"/>
    </row>
    <row r="20" spans="1:12" x14ac:dyDescent="0.35">
      <c r="A20" s="5" t="s">
        <v>6</v>
      </c>
      <c r="B20" s="5" t="s">
        <v>7</v>
      </c>
      <c r="C20" s="13">
        <f t="shared" ref="C20:H20" si="1">C9</f>
        <v>43952</v>
      </c>
      <c r="D20" s="13">
        <f t="shared" si="1"/>
        <v>43983</v>
      </c>
      <c r="E20" s="13">
        <f t="shared" si="1"/>
        <v>44013</v>
      </c>
      <c r="F20" s="13">
        <f t="shared" si="1"/>
        <v>44044</v>
      </c>
      <c r="G20" s="13">
        <f t="shared" si="1"/>
        <v>44075</v>
      </c>
      <c r="H20" s="32">
        <f t="shared" si="1"/>
        <v>44105</v>
      </c>
      <c r="I20" s="5" t="s">
        <v>33</v>
      </c>
      <c r="J20" s="5" t="s">
        <v>34</v>
      </c>
      <c r="K20" s="54" t="s">
        <v>31</v>
      </c>
      <c r="L20" s="54" t="s">
        <v>31</v>
      </c>
    </row>
    <row r="21" spans="1:12" x14ac:dyDescent="0.35">
      <c r="A21" s="14"/>
      <c r="B21" s="10"/>
      <c r="C21" s="9" t="s">
        <v>30</v>
      </c>
      <c r="D21" s="9" t="s">
        <v>30</v>
      </c>
      <c r="E21" s="9" t="s">
        <v>30</v>
      </c>
      <c r="F21" s="9" t="s">
        <v>30</v>
      </c>
      <c r="G21" s="9" t="s">
        <v>30</v>
      </c>
      <c r="H21" s="25" t="s">
        <v>30</v>
      </c>
      <c r="I21" s="55"/>
      <c r="J21" s="56"/>
      <c r="K21" s="55"/>
      <c r="L21" s="56"/>
    </row>
    <row r="22" spans="1:12" x14ac:dyDescent="0.35">
      <c r="A22" s="14" t="s">
        <v>18</v>
      </c>
      <c r="B22" s="10" t="s">
        <v>19</v>
      </c>
      <c r="C22" s="11">
        <v>3034927.41</v>
      </c>
      <c r="D22" s="11">
        <v>1796768.5</v>
      </c>
      <c r="E22" s="11">
        <v>3680132.61</v>
      </c>
      <c r="F22" s="11">
        <v>3293894.86</v>
      </c>
      <c r="G22" s="11">
        <v>2176815.8199999998</v>
      </c>
      <c r="H22" s="26">
        <v>3425779.31</v>
      </c>
      <c r="I22" s="41">
        <f>SUM(C22:H22)</f>
        <v>17408318.509999998</v>
      </c>
      <c r="J22" s="42">
        <v>0</v>
      </c>
      <c r="K22" s="28">
        <v>20218800.608044434</v>
      </c>
      <c r="L22" s="29"/>
    </row>
    <row r="23" spans="1:12" x14ac:dyDescent="0.35">
      <c r="A23" s="14" t="s">
        <v>20</v>
      </c>
      <c r="B23" s="10" t="s">
        <v>19</v>
      </c>
      <c r="C23" s="11">
        <v>1534638.34</v>
      </c>
      <c r="D23" s="11">
        <v>1453613.46</v>
      </c>
      <c r="E23" s="11">
        <v>1564387.52</v>
      </c>
      <c r="F23" s="11">
        <v>1819204.12</v>
      </c>
      <c r="G23" s="11">
        <v>1750786.22</v>
      </c>
      <c r="H23" s="26">
        <v>1433669.36</v>
      </c>
      <c r="I23" s="41">
        <f>SUM(C23:H23)</f>
        <v>9556299.0199999996</v>
      </c>
      <c r="J23" s="42">
        <v>0</v>
      </c>
      <c r="K23" s="28">
        <v>11671202.029622562</v>
      </c>
      <c r="L23" s="29"/>
    </row>
    <row r="24" spans="1:12" x14ac:dyDescent="0.35">
      <c r="A24" s="14" t="s">
        <v>42</v>
      </c>
      <c r="B24" s="10" t="s">
        <v>22</v>
      </c>
      <c r="C24" s="11">
        <v>5841.0999999999995</v>
      </c>
      <c r="D24" s="11">
        <v>5562.73</v>
      </c>
      <c r="E24" s="11">
        <v>6626.76</v>
      </c>
      <c r="F24" s="11">
        <v>6902.61</v>
      </c>
      <c r="G24" s="11">
        <v>6699.65</v>
      </c>
      <c r="H24" s="26">
        <v>6150.9400000000005</v>
      </c>
      <c r="I24" s="41">
        <v>0</v>
      </c>
      <c r="J24" s="42">
        <f>SUM(C24:I24)</f>
        <v>37783.79</v>
      </c>
      <c r="K24" s="28"/>
      <c r="L24" s="29">
        <v>37902.814375369533</v>
      </c>
    </row>
    <row r="25" spans="1:12" x14ac:dyDescent="0.35">
      <c r="A25" s="14" t="s">
        <v>24</v>
      </c>
      <c r="B25" s="10" t="s">
        <v>19</v>
      </c>
      <c r="C25" s="11">
        <v>14144</v>
      </c>
      <c r="D25" s="11">
        <v>13499</v>
      </c>
      <c r="E25" s="11">
        <v>13064</v>
      </c>
      <c r="F25" s="11">
        <v>13499</v>
      </c>
      <c r="G25" s="11">
        <v>13499</v>
      </c>
      <c r="H25" s="26">
        <v>13064</v>
      </c>
      <c r="I25" s="41">
        <f>SUM(C25:H25)</f>
        <v>80769</v>
      </c>
      <c r="J25" s="42">
        <v>0</v>
      </c>
      <c r="K25" s="28">
        <v>85161</v>
      </c>
      <c r="L25" s="29"/>
    </row>
    <row r="26" spans="1:12" ht="15" thickBot="1" x14ac:dyDescent="0.4">
      <c r="A26" s="15" t="s">
        <v>26</v>
      </c>
      <c r="B26" s="16" t="s">
        <v>22</v>
      </c>
      <c r="C26" s="17">
        <v>97</v>
      </c>
      <c r="D26" s="17">
        <v>97</v>
      </c>
      <c r="E26" s="17">
        <v>97</v>
      </c>
      <c r="F26" s="17">
        <v>97</v>
      </c>
      <c r="G26" s="17">
        <v>97</v>
      </c>
      <c r="H26" s="27">
        <v>97</v>
      </c>
      <c r="I26" s="41">
        <v>0</v>
      </c>
      <c r="J26" s="42">
        <f>SUM(C26:I26)</f>
        <v>582</v>
      </c>
      <c r="K26" s="28"/>
      <c r="L26" s="29">
        <v>582</v>
      </c>
    </row>
    <row r="27" spans="1:12" ht="15" thickBot="1" x14ac:dyDescent="0.4">
      <c r="A27" s="15" t="s">
        <v>27</v>
      </c>
      <c r="B27" s="16"/>
      <c r="C27" s="17"/>
      <c r="D27" s="17"/>
      <c r="E27" s="17"/>
      <c r="F27" s="17"/>
      <c r="G27" s="17"/>
      <c r="H27" s="27"/>
      <c r="I27" s="43"/>
      <c r="J27" s="44"/>
      <c r="K27" s="30"/>
      <c r="L27" s="31"/>
    </row>
    <row r="31" spans="1:12" ht="15" thickBot="1" x14ac:dyDescent="0.4">
      <c r="A31" t="s">
        <v>5</v>
      </c>
    </row>
    <row r="32" spans="1:12" ht="65" x14ac:dyDescent="0.35">
      <c r="A32" s="5" t="s">
        <v>6</v>
      </c>
      <c r="B32" s="5" t="s">
        <v>7</v>
      </c>
      <c r="C32" s="5" t="s">
        <v>8</v>
      </c>
      <c r="D32" s="5" t="s">
        <v>9</v>
      </c>
      <c r="E32" s="5" t="s">
        <v>10</v>
      </c>
      <c r="F32" s="24" t="s">
        <v>11</v>
      </c>
      <c r="G32" s="5" t="s">
        <v>12</v>
      </c>
      <c r="H32" s="5" t="s">
        <v>13</v>
      </c>
      <c r="I32" s="5" t="s">
        <v>14</v>
      </c>
      <c r="J32" s="5" t="s">
        <v>15</v>
      </c>
      <c r="K32" s="5" t="s">
        <v>16</v>
      </c>
      <c r="L32" s="5" t="s">
        <v>17</v>
      </c>
    </row>
    <row r="33" spans="1:12" x14ac:dyDescent="0.35">
      <c r="A33" s="14" t="s">
        <v>18</v>
      </c>
      <c r="B33" s="6" t="s">
        <v>19</v>
      </c>
      <c r="C33" s="7">
        <v>31.15</v>
      </c>
      <c r="D33" s="8"/>
      <c r="E33" s="7">
        <v>30.72</v>
      </c>
      <c r="F33" s="35"/>
      <c r="G33" s="37">
        <f t="shared" ref="G33:H37" si="2">C33-E33</f>
        <v>0.42999999999999972</v>
      </c>
      <c r="H33" s="38">
        <f t="shared" si="2"/>
        <v>0</v>
      </c>
      <c r="I33" s="45">
        <f t="shared" ref="I33:I38" si="3">(G33*$B$4)*I11</f>
        <v>12339.181911538892</v>
      </c>
      <c r="J33" s="46">
        <f t="shared" ref="J33:J38" si="4">H33*(I22+J22)</f>
        <v>0</v>
      </c>
      <c r="K33" s="37">
        <f>IFERROR(I33/$B$4/J11,0)</f>
        <v>0.43106951036970403</v>
      </c>
      <c r="L33" s="38">
        <f>IFERROR(J33/$B$4/(K22+L22),0)</f>
        <v>0</v>
      </c>
    </row>
    <row r="34" spans="1:12" x14ac:dyDescent="0.35">
      <c r="A34" s="14" t="s">
        <v>20</v>
      </c>
      <c r="B34" s="6" t="s">
        <v>19</v>
      </c>
      <c r="C34" s="7">
        <v>40.380000000000003</v>
      </c>
      <c r="D34" s="8">
        <v>6.4000000000000003E-3</v>
      </c>
      <c r="E34" s="7">
        <v>39.82</v>
      </c>
      <c r="F34" s="35">
        <v>6.3E-3</v>
      </c>
      <c r="G34" s="37">
        <f t="shared" si="2"/>
        <v>0.56000000000000227</v>
      </c>
      <c r="H34" s="38">
        <f t="shared" si="2"/>
        <v>1.0000000000000026E-4</v>
      </c>
      <c r="I34" s="45">
        <f t="shared" si="3"/>
        <v>2436.969680153969</v>
      </c>
      <c r="J34" s="46">
        <f t="shared" si="4"/>
        <v>955.62990200000252</v>
      </c>
      <c r="K34" s="37">
        <f>IFERROR(I34/$B$4/J12,0)</f>
        <v>0.55471546229189295</v>
      </c>
      <c r="L34" s="38">
        <f>IFERROR(J34/(K23+L23),0)</f>
        <v>8.1879304254568446E-5</v>
      </c>
    </row>
    <row r="35" spans="1:12" x14ac:dyDescent="0.35">
      <c r="A35" s="14" t="s">
        <v>43</v>
      </c>
      <c r="B35" s="6" t="s">
        <v>22</v>
      </c>
      <c r="C35" s="7">
        <v>558.59</v>
      </c>
      <c r="D35" s="8">
        <v>1.7799</v>
      </c>
      <c r="E35" s="7">
        <v>550.88</v>
      </c>
      <c r="F35" s="35">
        <v>1.7553000000000001</v>
      </c>
      <c r="G35" s="37">
        <f t="shared" si="2"/>
        <v>7.7100000000000364</v>
      </c>
      <c r="H35" s="38">
        <f t="shared" si="2"/>
        <v>2.4599999999999955E-2</v>
      </c>
      <c r="I35" s="45">
        <f t="shared" si="3"/>
        <v>2787.9817041122105</v>
      </c>
      <c r="J35" s="46">
        <f t="shared" si="4"/>
        <v>929.48123399999838</v>
      </c>
      <c r="K35" s="37">
        <f>IFERROR(I35/$B$4/J13,0)</f>
        <v>7.682745341362871</v>
      </c>
      <c r="L35" s="38">
        <f>IFERROR(J35/(K24+L24),0)</f>
        <v>2.4522749809417984E-2</v>
      </c>
    </row>
    <row r="36" spans="1:12" x14ac:dyDescent="0.35">
      <c r="A36" s="14" t="s">
        <v>24</v>
      </c>
      <c r="B36" s="6" t="s">
        <v>19</v>
      </c>
      <c r="C36" s="7">
        <v>14.66</v>
      </c>
      <c r="D36" s="8">
        <v>4.4000000000000003E-3</v>
      </c>
      <c r="E36" s="7">
        <v>14.46</v>
      </c>
      <c r="F36" s="35">
        <v>4.3E-3</v>
      </c>
      <c r="G36" s="37">
        <f t="shared" si="2"/>
        <v>0.19999999999999929</v>
      </c>
      <c r="H36" s="38">
        <f t="shared" si="2"/>
        <v>1.0000000000000026E-4</v>
      </c>
      <c r="I36" s="45">
        <f t="shared" si="3"/>
        <v>43.199879837035979</v>
      </c>
      <c r="J36" s="46">
        <f t="shared" si="4"/>
        <v>8.0769000000000215</v>
      </c>
      <c r="K36" s="37">
        <f>IFERROR(I36/$B$4/J14,0)</f>
        <v>0.20003505377137176</v>
      </c>
      <c r="L36" s="38">
        <f>IFERROR(J36/(K25+L25),0)</f>
        <v>9.4842709691056015E-5</v>
      </c>
    </row>
    <row r="37" spans="1:12" x14ac:dyDescent="0.35">
      <c r="A37" s="14" t="s">
        <v>26</v>
      </c>
      <c r="B37" s="6" t="s">
        <v>22</v>
      </c>
      <c r="C37" s="7">
        <v>5.38</v>
      </c>
      <c r="D37" s="8">
        <v>3.5428999999999999</v>
      </c>
      <c r="E37" s="7">
        <v>5.31</v>
      </c>
      <c r="F37" s="35">
        <v>3.4940000000000002</v>
      </c>
      <c r="G37" s="37">
        <f t="shared" si="2"/>
        <v>7.0000000000000284E-2</v>
      </c>
      <c r="H37" s="38">
        <f t="shared" si="2"/>
        <v>4.8899999999999721E-2</v>
      </c>
      <c r="I37" s="45">
        <f t="shared" si="3"/>
        <v>179.75954998970104</v>
      </c>
      <c r="J37" s="46">
        <f t="shared" si="4"/>
        <v>28.459799999999838</v>
      </c>
      <c r="K37" s="37">
        <f>IFERROR(I37/$B$4/J15,0)</f>
        <v>7.0011041741383409E-2</v>
      </c>
      <c r="L37" s="38">
        <f>IFERROR(J37/(K26+L26),0)</f>
        <v>4.8899999999999721E-2</v>
      </c>
    </row>
    <row r="38" spans="1:12" ht="15" thickBot="1" x14ac:dyDescent="0.4">
      <c r="A38" s="14" t="s">
        <v>27</v>
      </c>
      <c r="B38" s="20">
        <v>0</v>
      </c>
      <c r="C38" s="21"/>
      <c r="D38" s="22"/>
      <c r="E38" s="21"/>
      <c r="F38" s="36"/>
      <c r="G38" s="39">
        <v>0</v>
      </c>
      <c r="H38" s="40">
        <f>D38-F38</f>
        <v>0</v>
      </c>
      <c r="I38" s="47">
        <f t="shared" si="3"/>
        <v>0</v>
      </c>
      <c r="J38" s="48">
        <f t="shared" si="4"/>
        <v>0</v>
      </c>
      <c r="K38" s="39"/>
      <c r="L38" s="40">
        <f>IFERROR(J38/(K27+L27),0)</f>
        <v>0</v>
      </c>
    </row>
    <row r="39" spans="1:12" ht="15" thickBot="1" x14ac:dyDescent="0.4">
      <c r="E39" t="s">
        <v>35</v>
      </c>
      <c r="J39" s="57">
        <f>SUM(I33:J38)</f>
        <v>19708.74056163181</v>
      </c>
    </row>
    <row r="40" spans="1:12" ht="15" thickTop="1" x14ac:dyDescent="0.35"/>
    <row r="41" spans="1:12" x14ac:dyDescent="0.35">
      <c r="A41" s="49" t="s">
        <v>36</v>
      </c>
      <c r="B41" s="58">
        <f>J39</f>
        <v>19708.74056163181</v>
      </c>
    </row>
    <row r="43" spans="1:12" ht="15" thickBot="1" x14ac:dyDescent="0.4">
      <c r="A43" s="50" t="s">
        <v>37</v>
      </c>
    </row>
    <row r="44" spans="1:12" ht="52" x14ac:dyDescent="0.35">
      <c r="A44" s="51" t="s">
        <v>6</v>
      </c>
      <c r="B44" s="51" t="s">
        <v>7</v>
      </c>
      <c r="C44" s="5" t="s">
        <v>38</v>
      </c>
      <c r="D44" s="5" t="s">
        <v>39</v>
      </c>
    </row>
    <row r="45" spans="1:12" x14ac:dyDescent="0.35">
      <c r="A45" s="9" t="s">
        <v>18</v>
      </c>
      <c r="B45" s="9" t="s">
        <v>19</v>
      </c>
      <c r="C45" s="52">
        <f t="shared" ref="C45:D48" si="5">K33</f>
        <v>0.43106951036970403</v>
      </c>
      <c r="D45" s="53">
        <f t="shared" si="5"/>
        <v>0</v>
      </c>
    </row>
    <row r="46" spans="1:12" x14ac:dyDescent="0.35">
      <c r="A46" s="9" t="s">
        <v>20</v>
      </c>
      <c r="B46" s="9" t="s">
        <v>19</v>
      </c>
      <c r="C46" s="52">
        <f t="shared" si="5"/>
        <v>0.55471546229189295</v>
      </c>
      <c r="D46" s="53">
        <f t="shared" si="5"/>
        <v>8.1879304254568446E-5</v>
      </c>
    </row>
    <row r="47" spans="1:12" x14ac:dyDescent="0.35">
      <c r="A47" s="9" t="s">
        <v>43</v>
      </c>
      <c r="B47" s="9" t="s">
        <v>22</v>
      </c>
      <c r="C47" s="52">
        <f t="shared" si="5"/>
        <v>7.682745341362871</v>
      </c>
      <c r="D47" s="53">
        <f t="shared" si="5"/>
        <v>2.4522749809417984E-2</v>
      </c>
    </row>
    <row r="48" spans="1:12" x14ac:dyDescent="0.35">
      <c r="A48" s="9" t="s">
        <v>24</v>
      </c>
      <c r="B48" s="9" t="s">
        <v>19</v>
      </c>
      <c r="C48" s="52">
        <f t="shared" si="5"/>
        <v>0.20003505377137176</v>
      </c>
      <c r="D48" s="53">
        <f t="shared" si="5"/>
        <v>9.4842709691056015E-5</v>
      </c>
    </row>
    <row r="49" spans="1:4" x14ac:dyDescent="0.35">
      <c r="A49" s="9" t="s">
        <v>26</v>
      </c>
      <c r="B49" s="9" t="s">
        <v>22</v>
      </c>
      <c r="C49" s="52">
        <f t="shared" ref="C49:D50" si="6">K37</f>
        <v>7.0011041741383409E-2</v>
      </c>
      <c r="D49" s="53">
        <f t="shared" si="6"/>
        <v>4.8899999999999721E-2</v>
      </c>
    </row>
    <row r="50" spans="1:4" x14ac:dyDescent="0.35">
      <c r="A50" s="9" t="s">
        <v>27</v>
      </c>
      <c r="B50" s="9">
        <v>0</v>
      </c>
      <c r="C50" s="52">
        <f t="shared" si="6"/>
        <v>0</v>
      </c>
      <c r="D50" s="53">
        <f t="shared" si="6"/>
        <v>0</v>
      </c>
    </row>
  </sheetData>
  <mergeCells count="2">
    <mergeCell ref="B8:H8"/>
    <mergeCell ref="C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TB Forgone Revenue RR</vt:lpstr>
      <vt:lpstr>2. KN Forgone Revenue RR</vt:lpstr>
    </vt:vector>
  </TitlesOfParts>
  <Company>Synergy North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Ashby</dc:creator>
  <cp:lastModifiedBy>Brittany Ashby</cp:lastModifiedBy>
  <dcterms:created xsi:type="dcterms:W3CDTF">2020-11-21T18:45:24Z</dcterms:created>
  <dcterms:modified xsi:type="dcterms:W3CDTF">2020-11-23T06:25:37Z</dcterms:modified>
</cp:coreProperties>
</file>