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0709MILPFV04\208160$\SynchFolder\Desktop\Regulatory Affairs\Letters\Uri's update\"/>
    </mc:Choice>
  </mc:AlternateContent>
  <bookViews>
    <workbookView xWindow="120" yWindow="110" windowWidth="23250" windowHeight="9860"/>
  </bookViews>
  <sheets>
    <sheet name="Tab1of3_ST Rates" sheetId="1" r:id="rId1"/>
    <sheet name="Tab2of3_LVDS" sheetId="2" r:id="rId2"/>
    <sheet name="Tab3of3_Specific Lines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0">'Tab1of3_ST Rates'!$A$1:$F$19</definedName>
    <definedName name="_xlnm.Print_Area" localSheetId="1">Tab2of3_LVDS!$A$1:$F$24</definedName>
    <definedName name="_xlnm.Print_Area" localSheetId="2">'Tab3of3_Specific Lines'!$A$1:$D$27</definedName>
  </definedNames>
  <calcPr calcId="162913"/>
</workbook>
</file>

<file path=xl/calcChain.xml><?xml version="1.0" encoding="utf-8"?>
<calcChain xmlns="http://schemas.openxmlformats.org/spreadsheetml/2006/main">
  <c r="G23" i="2" l="1"/>
  <c r="C17" i="1"/>
  <c r="F14" i="1"/>
  <c r="F12" i="1"/>
  <c r="D12" i="1"/>
  <c r="C12" i="1"/>
  <c r="F11" i="1"/>
  <c r="D11" i="1"/>
  <c r="C11" i="1"/>
  <c r="F10" i="1"/>
  <c r="D10" i="1"/>
  <c r="C10" i="1"/>
  <c r="F9" i="1"/>
  <c r="D9" i="1"/>
  <c r="C9" i="1"/>
  <c r="F8" i="1"/>
  <c r="D8" i="1"/>
  <c r="C8" i="1"/>
  <c r="F7" i="1"/>
  <c r="D7" i="1"/>
  <c r="C7" i="1"/>
  <c r="F6" i="1"/>
  <c r="D6" i="1"/>
  <c r="C6" i="1"/>
  <c r="G5" i="1"/>
  <c r="F5" i="1"/>
  <c r="D5" i="1"/>
  <c r="C5" i="1"/>
  <c r="F23" i="2"/>
  <c r="D13" i="3" l="1"/>
  <c r="D14" i="3"/>
  <c r="D15" i="3"/>
  <c r="D16" i="3"/>
  <c r="D17" i="3"/>
  <c r="D18" i="3"/>
  <c r="D12" i="3"/>
  <c r="D10" i="3"/>
  <c r="C11" i="3"/>
  <c r="C12" i="3"/>
  <c r="C13" i="3"/>
  <c r="C14" i="3"/>
  <c r="C15" i="3"/>
  <c r="C16" i="3"/>
  <c r="C17" i="3"/>
  <c r="C18" i="3"/>
  <c r="C10" i="3"/>
  <c r="D8" i="3"/>
  <c r="D5" i="3"/>
  <c r="C7" i="3"/>
  <c r="C6" i="3"/>
  <c r="C5" i="3"/>
  <c r="C23" i="3" l="1"/>
  <c r="C22" i="3"/>
  <c r="C24" i="3" l="1"/>
  <c r="C26" i="3" s="1"/>
  <c r="E23" i="2" l="1"/>
  <c r="D23" i="2" l="1"/>
  <c r="D22" i="2"/>
  <c r="D6" i="2"/>
  <c r="D7" i="2"/>
  <c r="D8" i="2"/>
  <c r="D9" i="2"/>
  <c r="D10" i="2"/>
  <c r="D11" i="2"/>
  <c r="D12" i="2"/>
  <c r="D13" i="2"/>
  <c r="D15" i="2"/>
  <c r="D16" i="2"/>
  <c r="D17" i="2"/>
  <c r="D18" i="2"/>
  <c r="D19" i="2"/>
  <c r="C7" i="2"/>
  <c r="C8" i="2"/>
  <c r="C9" i="2"/>
  <c r="C10" i="2"/>
  <c r="C11" i="2"/>
  <c r="C12" i="2"/>
  <c r="C13" i="2"/>
  <c r="C15" i="2"/>
  <c r="C16" i="2"/>
  <c r="C17" i="2"/>
  <c r="C18" i="2"/>
  <c r="C19" i="2"/>
  <c r="C6" i="2"/>
  <c r="C4" i="2"/>
  <c r="D24" i="2" l="1"/>
  <c r="C21" i="3" l="1"/>
  <c r="F22" i="2"/>
  <c r="F24" i="2" l="1"/>
  <c r="F13" i="1"/>
  <c r="F16" i="1" s="1"/>
  <c r="D19" i="1" s="1"/>
  <c r="E22" i="2"/>
  <c r="E24" i="2" l="1"/>
  <c r="G22" i="2"/>
  <c r="G24" i="2" s="1"/>
</calcChain>
</file>

<file path=xl/sharedStrings.xml><?xml version="1.0" encoding="utf-8"?>
<sst xmlns="http://schemas.openxmlformats.org/spreadsheetml/2006/main" count="106" uniqueCount="95">
  <si>
    <t>ST Common Line Charge ($/kW)</t>
  </si>
  <si>
    <t>ST Common Line Charge (Monthly $/kW)</t>
  </si>
  <si>
    <t>ST Common Line Charge Determinant (Annual)</t>
  </si>
  <si>
    <t>ST Common Line Revenue Requirement (Annual)</t>
  </si>
  <si>
    <t>ST Common Line Revenue Requirement (Annual $)</t>
  </si>
  <si>
    <t>Revenue to be collected by ST (adjusted for change in revenue from Rates target R/C Ratio, if applicable)</t>
  </si>
  <si>
    <t>Total revenue generated through other delivery charges:</t>
  </si>
  <si>
    <t>Meter Charge</t>
  </si>
  <si>
    <t>Fixed Rate</t>
  </si>
  <si>
    <t>Plus:</t>
  </si>
  <si>
    <t>Specific Primary lines</t>
  </si>
  <si>
    <t>Specific ST lines</t>
  </si>
  <si>
    <t>LVDS-low cost allocation</t>
  </si>
  <si>
    <t>HVDS-low cost allocation</t>
  </si>
  <si>
    <t>HVDS-high cost allocation</t>
  </si>
  <si>
    <t>Revenue Generated (Annual)</t>
  </si>
  <si>
    <t>Rates</t>
  </si>
  <si>
    <t>Billing Quantity (Annual)</t>
  </si>
  <si>
    <t>Minus</t>
  </si>
  <si>
    <t>Derivation of ST Common Line Charge</t>
  </si>
  <si>
    <t>Total LVDS Low Charge Determinant (Annual kW)</t>
  </si>
  <si>
    <t>Total LVDS Low Revenue Requirement (Annual $)</t>
  </si>
  <si>
    <t>**Note: USofA 5016, 5017 &amp; 5114 are wholly recovered by the LVDS Low tariff</t>
  </si>
  <si>
    <t>Income Taxes</t>
  </si>
  <si>
    <t>6110</t>
  </si>
  <si>
    <t>Taxes Other Than Income Taxes</t>
  </si>
  <si>
    <t>6105</t>
  </si>
  <si>
    <t>Interest on Long Term Debt</t>
  </si>
  <si>
    <t>6005</t>
  </si>
  <si>
    <t>Amortization Expense - Property, Plant, and Equipment</t>
  </si>
  <si>
    <t>5705</t>
  </si>
  <si>
    <t>Net Inc (Balance Transferred From Income)</t>
  </si>
  <si>
    <t>3046</t>
  </si>
  <si>
    <t>Other ("NIDIT") "expenses"</t>
  </si>
  <si>
    <t>25 General Admin. Acc'ts (12 non-zero)</t>
  </si>
  <si>
    <t>5405 to 5680</t>
  </si>
  <si>
    <t>Maintenance of Distribution Station Equipment</t>
  </si>
  <si>
    <t>5114</t>
  </si>
  <si>
    <t>Maintenance of Buildings and Fixtures - Distribution Stations</t>
  </si>
  <si>
    <t>5110</t>
  </si>
  <si>
    <t>Maintenance Supervision and Engineering</t>
  </si>
  <si>
    <t>5105</t>
  </si>
  <si>
    <t>Distribution Station Equipment - Operation Supplies and Expenses</t>
  </si>
  <si>
    <t>5017</t>
  </si>
  <si>
    <t>Distribution Station Equipment - Operation Labour</t>
  </si>
  <si>
    <t>5016</t>
  </si>
  <si>
    <t>Station Buildings and Fixtures Expense [exclude - no "bldgs" at LVDSs]</t>
  </si>
  <si>
    <t>5012</t>
  </si>
  <si>
    <t>Operation Supervision and Engineering</t>
  </si>
  <si>
    <t>5005</t>
  </si>
  <si>
    <t>Proportion of allocation to ST rate class associated with LVDS-low</t>
  </si>
  <si>
    <t>Allocation to ST rate class (2018 CAM O4 Sheet)</t>
  </si>
  <si>
    <t>Account</t>
  </si>
  <si>
    <t>USoA</t>
  </si>
  <si>
    <t>Proportion of Total Forecast Costs associated with ST share of LVDS-low stations</t>
  </si>
  <si>
    <t>Derivation of Facility Charge for connection to Low Voltage Distribution Station (LVDS Low)</t>
  </si>
  <si>
    <t>ST Specific Line Rate (Monthly, per kM)*</t>
  </si>
  <si>
    <t>Total Length 12.5 to 4.16 kV inclusive (2016 Actual, weighted kM)</t>
  </si>
  <si>
    <t>Total Length 44 kV to 13.8 kV inclusive (2016 Actual, kM)</t>
  </si>
  <si>
    <t>Specific Line Rates Calculation</t>
  </si>
  <si>
    <t>Total Revenue Requirement (includes NI)</t>
  </si>
  <si>
    <t>Allocated Net Income  (NI)</t>
  </si>
  <si>
    <t>NI</t>
  </si>
  <si>
    <t>Direct Allocation</t>
  </si>
  <si>
    <t>Interest</t>
  </si>
  <si>
    <t>INT</t>
  </si>
  <si>
    <t>PILs  (INPUT)</t>
  </si>
  <si>
    <t>INPUT</t>
  </si>
  <si>
    <t>Depreciation and Amortization (dep)</t>
  </si>
  <si>
    <t>dep</t>
  </si>
  <si>
    <t>General and Administration (ad)</t>
  </si>
  <si>
    <t>ad</t>
  </si>
  <si>
    <t>Customer Related Costs (cu)</t>
  </si>
  <si>
    <t>cu</t>
  </si>
  <si>
    <t>Distribution Costs (di)</t>
  </si>
  <si>
    <t>di</t>
  </si>
  <si>
    <t>Expenses</t>
  </si>
  <si>
    <t>Proportion of Total (di+cu) Costs allocated to ST Lines</t>
  </si>
  <si>
    <t>Costs:  cu group (excluding customer premise costs)</t>
  </si>
  <si>
    <t>Costs:  di General + di Remainder</t>
  </si>
  <si>
    <t>Costs:  di Lines - 50kV to 750V</t>
  </si>
  <si>
    <t>Assigned to Lines</t>
  </si>
  <si>
    <t>Total</t>
  </si>
  <si>
    <t>Derivation of Facility Charge for connection to Specific ST Lines</t>
  </si>
  <si>
    <t>Revenue to be collected by ST (adjusted for change in revenue from Rates Design balancing Rev/Cost Ratio, if applicable)</t>
  </si>
  <si>
    <t>$/kW</t>
  </si>
  <si>
    <t>$/kM</t>
  </si>
  <si>
    <t>$</t>
  </si>
  <si>
    <t>Service Charge (per Delivery Point)</t>
  </si>
  <si>
    <t>Meter Charge (for Hydro One ownership per Meter Point)</t>
  </si>
  <si>
    <t>LVDS Low Rate (Monthly, $/kW)</t>
  </si>
  <si>
    <t>Total km of 50kV-to-4.16kV line (Actual 2016, kM)</t>
  </si>
  <si>
    <t>Annual costs associated with all HON "50 kV to 750 V" Line Assets</t>
  </si>
  <si>
    <t>* 2018 rate will be maintained over the term of the plan (2019 - 2022)</t>
  </si>
  <si>
    <t>ST Common Line Charge Determinant (Annual 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</si>
</sst>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0_);_(* \(#,##0.0000\);_(* &quot;-&quot;??_);_(@_)"/>
    <numFmt numFmtId="168" formatCode="#,##0.0_);\(#,##0.0\)"/>
    <numFmt numFmtId="169" formatCode="_(* #,##0.0_);_(* \(#,##0.0\);_(* &quot;-&quot;??_);_(@_)"/>
    <numFmt numFmtId="170" formatCode="#,##0.00000_);\(#,##0.00000\)"/>
    <numFmt numFmtId="171" formatCode="0.0\x"/>
    <numFmt numFmtId="172" formatCode="#,##0.000_);\(#,##0.000\)"/>
    <numFmt numFmtId="173" formatCode="#,##0;&quot;\&quot;&quot;\&quot;&quot;\&quot;&quot;\&quot;\(#,##0&quot;\&quot;&quot;\&quot;&quot;\&quot;&quot;\&quot;\)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_-&quot;$&quot;* #,##0.00_-;\-&quot;$&quot;* #,##0.00_-;_-&quot;$&quot;* &quot;-&quot;??_-;_-@_-"/>
    <numFmt numFmtId="177" formatCode="#,##0.000"/>
    <numFmt numFmtId="178" formatCode="0.00\x"/>
    <numFmt numFmtId="179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color indexed="57"/>
      <name val="Arial"/>
      <family val="2"/>
    </font>
    <font>
      <b/>
      <u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5" fillId="0" borderId="0"/>
    <xf numFmtId="166" fontId="5" fillId="0" borderId="0"/>
    <xf numFmtId="166" fontId="5" fillId="0" borderId="0"/>
    <xf numFmtId="165" fontId="6" fillId="0" borderId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7" fillId="0" borderId="0"/>
    <xf numFmtId="44" fontId="5" fillId="0" borderId="0" applyFont="0" applyFill="0" applyBorder="0" applyAlignment="0" applyProtection="0"/>
    <xf numFmtId="174" fontId="7" fillId="0" borderId="0"/>
    <xf numFmtId="175" fontId="7" fillId="0" borderId="0"/>
    <xf numFmtId="38" fontId="8" fillId="2" borderId="0" applyNumberFormat="0" applyBorder="0" applyAlignment="0" applyProtection="0"/>
    <xf numFmtId="0" fontId="9" fillId="0" borderId="12" applyNumberFormat="0" applyAlignment="0" applyProtection="0">
      <alignment horizontal="left" vertical="center"/>
    </xf>
    <xf numFmtId="0" fontId="9" fillId="0" borderId="13">
      <alignment horizontal="left" vertical="center"/>
    </xf>
    <xf numFmtId="10" fontId="8" fillId="3" borderId="10" applyNumberFormat="0" applyBorder="0" applyAlignment="0" applyProtection="0"/>
    <xf numFmtId="176" fontId="6" fillId="0" borderId="0"/>
    <xf numFmtId="177" fontId="5" fillId="0" borderId="0"/>
    <xf numFmtId="0" fontId="5" fillId="0" borderId="0"/>
    <xf numFmtId="0" fontId="5" fillId="0" borderId="0"/>
    <xf numFmtId="0" fontId="5" fillId="0" borderId="0"/>
    <xf numFmtId="7" fontId="7" fillId="0" borderId="0"/>
    <xf numFmtId="37" fontId="10" fillId="4" borderId="0">
      <alignment horizontal="right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12" fillId="0" borderId="14">
      <alignment horizontal="center"/>
    </xf>
    <xf numFmtId="3" fontId="11" fillId="0" borderId="0" applyFont="0" applyFill="0" applyBorder="0" applyAlignment="0" applyProtection="0"/>
    <xf numFmtId="0" fontId="11" fillId="5" borderId="0" applyNumberFormat="0" applyFont="0" applyBorder="0" applyAlignment="0" applyProtection="0"/>
    <xf numFmtId="1" fontId="5" fillId="0" borderId="0"/>
    <xf numFmtId="0" fontId="5" fillId="0" borderId="0" applyFont="0" applyFill="0" applyBorder="0" applyAlignment="0" applyProtection="0"/>
    <xf numFmtId="0" fontId="5" fillId="0" borderId="0">
      <alignment vertical="top"/>
    </xf>
    <xf numFmtId="0" fontId="5" fillId="0" borderId="0">
      <alignment vertical="top"/>
    </xf>
    <xf numFmtId="178" fontId="5" fillId="0" borderId="0"/>
    <xf numFmtId="178" fontId="5" fillId="0" borderId="0"/>
    <xf numFmtId="178" fontId="5" fillId="0" borderId="0"/>
  </cellStyleXfs>
  <cellXfs count="111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2" xfId="0" applyNumberFormat="1" applyFont="1" applyBorder="1"/>
    <xf numFmtId="0" fontId="2" fillId="0" borderId="3" xfId="0" applyFont="1" applyBorder="1"/>
    <xf numFmtId="0" fontId="3" fillId="0" borderId="0" xfId="0" applyFont="1"/>
    <xf numFmtId="165" fontId="3" fillId="0" borderId="4" xfId="0" applyNumberFormat="1" applyFont="1" applyBorder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4" xfId="0" applyFont="1" applyBorder="1"/>
    <xf numFmtId="37" fontId="3" fillId="0" borderId="5" xfId="0" applyNumberFormat="1" applyFont="1" applyBorder="1"/>
    <xf numFmtId="0" fontId="3" fillId="0" borderId="0" xfId="0" applyFont="1" applyBorder="1"/>
    <xf numFmtId="165" fontId="3" fillId="0" borderId="0" xfId="2" applyNumberFormat="1" applyFont="1"/>
    <xf numFmtId="165" fontId="3" fillId="0" borderId="4" xfId="2" applyNumberFormat="1" applyFont="1" applyBorder="1"/>
    <xf numFmtId="165" fontId="3" fillId="0" borderId="0" xfId="2" applyNumberFormat="1" applyFont="1" applyFill="1" applyBorder="1"/>
    <xf numFmtId="165" fontId="3" fillId="0" borderId="5" xfId="2" applyNumberFormat="1" applyFont="1" applyBorder="1"/>
    <xf numFmtId="165" fontId="3" fillId="0" borderId="0" xfId="2" applyNumberFormat="1" applyFont="1" applyBorder="1"/>
    <xf numFmtId="165" fontId="3" fillId="0" borderId="5" xfId="2" applyNumberFormat="1" applyFont="1" applyFill="1" applyBorder="1"/>
    <xf numFmtId="165" fontId="3" fillId="0" borderId="1" xfId="0" applyNumberFormat="1" applyFont="1" applyBorder="1"/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5" xfId="0" applyFont="1" applyBorder="1" applyAlignment="1">
      <alignment wrapText="1"/>
    </xf>
    <xf numFmtId="165" fontId="3" fillId="0" borderId="6" xfId="0" applyNumberFormat="1" applyFont="1" applyBorder="1"/>
    <xf numFmtId="0" fontId="3" fillId="0" borderId="7" xfId="0" applyFont="1" applyBorder="1"/>
    <xf numFmtId="0" fontId="3" fillId="0" borderId="8" xfId="0" applyFont="1" applyBorder="1"/>
    <xf numFmtId="166" fontId="3" fillId="0" borderId="10" xfId="1" applyNumberFormat="1" applyFont="1" applyBorder="1" applyAlignment="1">
      <alignment vertical="center" wrapText="1"/>
    </xf>
    <xf numFmtId="43" fontId="3" fillId="0" borderId="10" xfId="1" applyNumberFormat="1" applyFont="1" applyBorder="1" applyAlignment="1">
      <alignment vertical="center" wrapText="1"/>
    </xf>
    <xf numFmtId="0" fontId="3" fillId="0" borderId="11" xfId="0" applyFont="1" applyBorder="1"/>
    <xf numFmtId="0" fontId="3" fillId="0" borderId="0" xfId="0" applyFont="1" applyFill="1"/>
    <xf numFmtId="0" fontId="3" fillId="0" borderId="11" xfId="0" applyFont="1" applyBorder="1" applyAlignment="1">
      <alignment vertical="center" wrapText="1"/>
    </xf>
    <xf numFmtId="167" fontId="3" fillId="0" borderId="10" xfId="1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Border="1"/>
    <xf numFmtId="0" fontId="13" fillId="0" borderId="0" xfId="0" applyFont="1"/>
    <xf numFmtId="0" fontId="2" fillId="0" borderId="0" xfId="0" applyFont="1" applyBorder="1" applyAlignment="1">
      <alignment horizontal="right"/>
    </xf>
    <xf numFmtId="6" fontId="6" fillId="0" borderId="0" xfId="0" applyNumberFormat="1" applyFont="1" applyFill="1" applyAlignment="1">
      <alignment horizontal="left"/>
    </xf>
    <xf numFmtId="0" fontId="2" fillId="0" borderId="0" xfId="0" applyFont="1" applyBorder="1"/>
    <xf numFmtId="166" fontId="3" fillId="0" borderId="0" xfId="1" applyNumberFormat="1" applyFont="1" applyBorder="1" applyAlignment="1">
      <alignment vertical="center" wrapText="1"/>
    </xf>
    <xf numFmtId="165" fontId="3" fillId="0" borderId="0" xfId="2" applyNumberFormat="1" applyFont="1" applyBorder="1" applyAlignment="1">
      <alignment vertical="center" wrapText="1"/>
    </xf>
    <xf numFmtId="0" fontId="6" fillId="0" borderId="0" xfId="0" applyFont="1"/>
    <xf numFmtId="49" fontId="6" fillId="0" borderId="0" xfId="0" applyNumberFormat="1" applyFont="1"/>
    <xf numFmtId="166" fontId="3" fillId="0" borderId="7" xfId="1" applyNumberFormat="1" applyFont="1" applyBorder="1" applyAlignment="1">
      <alignment vertical="center" wrapText="1"/>
    </xf>
    <xf numFmtId="165" fontId="3" fillId="0" borderId="10" xfId="2" applyNumberFormat="1" applyFont="1" applyBorder="1" applyAlignment="1">
      <alignment vertical="center" wrapText="1"/>
    </xf>
    <xf numFmtId="0" fontId="3" fillId="0" borderId="16" xfId="0" applyFont="1" applyFill="1" applyBorder="1"/>
    <xf numFmtId="0" fontId="14" fillId="0" borderId="0" xfId="0" applyFont="1"/>
    <xf numFmtId="49" fontId="15" fillId="0" borderId="0" xfId="0" applyNumberFormat="1" applyFont="1"/>
    <xf numFmtId="0" fontId="3" fillId="0" borderId="0" xfId="0" applyFont="1" applyBorder="1" applyAlignment="1">
      <alignment wrapText="1"/>
    </xf>
    <xf numFmtId="10" fontId="3" fillId="6" borderId="3" xfId="0" applyNumberFormat="1" applyFont="1" applyFill="1" applyBorder="1" applyAlignment="1">
      <alignment horizontal="centerContinuous"/>
    </xf>
    <xf numFmtId="164" fontId="3" fillId="0" borderId="0" xfId="2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67" fontId="3" fillId="0" borderId="0" xfId="1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167" fontId="3" fillId="0" borderId="7" xfId="1" applyNumberFormat="1" applyFont="1" applyBorder="1" applyAlignment="1">
      <alignment vertical="center" wrapText="1"/>
    </xf>
    <xf numFmtId="165" fontId="3" fillId="0" borderId="8" xfId="2" applyNumberFormat="1" applyFont="1" applyBorder="1" applyAlignment="1">
      <alignment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165" fontId="3" fillId="0" borderId="11" xfId="2" applyNumberFormat="1" applyFont="1" applyBorder="1" applyAlignment="1">
      <alignment vertical="center" wrapText="1"/>
    </xf>
    <xf numFmtId="165" fontId="3" fillId="0" borderId="15" xfId="2" applyNumberFormat="1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0" fontId="3" fillId="6" borderId="17" xfId="0" applyNumberFormat="1" applyFont="1" applyFill="1" applyBorder="1" applyAlignment="1">
      <alignment horizontal="center" vertical="center" wrapText="1"/>
    </xf>
    <xf numFmtId="165" fontId="3" fillId="6" borderId="11" xfId="2" applyNumberFormat="1" applyFont="1" applyFill="1" applyBorder="1" applyAlignment="1">
      <alignment vertical="center" wrapText="1"/>
    </xf>
    <xf numFmtId="0" fontId="3" fillId="6" borderId="15" xfId="0" applyFont="1" applyFill="1" applyBorder="1" applyAlignment="1">
      <alignment horizontal="center" vertical="center" wrapText="1"/>
    </xf>
    <xf numFmtId="165" fontId="3" fillId="6" borderId="9" xfId="2" applyNumberFormat="1" applyFont="1" applyFill="1" applyBorder="1" applyAlignment="1">
      <alignment vertical="center" wrapText="1"/>
    </xf>
    <xf numFmtId="0" fontId="3" fillId="6" borderId="16" xfId="0" applyFont="1" applyFill="1" applyBorder="1" applyAlignment="1">
      <alignment horizontal="center" vertical="center" wrapText="1"/>
    </xf>
    <xf numFmtId="165" fontId="3" fillId="6" borderId="10" xfId="2" applyNumberFormat="1" applyFont="1" applyFill="1" applyBorder="1" applyAlignment="1">
      <alignment vertical="center" wrapText="1"/>
    </xf>
    <xf numFmtId="165" fontId="3" fillId="6" borderId="9" xfId="2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2" fillId="0" borderId="5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Continuous" vertical="center" wrapText="1"/>
    </xf>
    <xf numFmtId="10" fontId="13" fillId="6" borderId="1" xfId="0" applyNumberFormat="1" applyFont="1" applyFill="1" applyBorder="1" applyAlignment="1">
      <alignment horizontal="centerContinuous"/>
    </xf>
    <xf numFmtId="166" fontId="3" fillId="0" borderId="6" xfId="1" applyNumberFormat="1" applyFont="1" applyBorder="1" applyAlignment="1">
      <alignment vertical="center" wrapText="1"/>
    </xf>
    <xf numFmtId="165" fontId="3" fillId="0" borderId="5" xfId="2" applyNumberFormat="1" applyFont="1" applyBorder="1" applyAlignment="1">
      <alignment vertical="center" wrapText="1"/>
    </xf>
    <xf numFmtId="166" fontId="3" fillId="0" borderId="4" xfId="1" applyNumberFormat="1" applyFont="1" applyBorder="1" applyAlignment="1">
      <alignment vertical="center" wrapText="1"/>
    </xf>
    <xf numFmtId="165" fontId="2" fillId="0" borderId="4" xfId="0" applyNumberFormat="1" applyFont="1" applyBorder="1"/>
    <xf numFmtId="166" fontId="2" fillId="0" borderId="4" xfId="1" applyNumberFormat="1" applyFont="1" applyBorder="1"/>
    <xf numFmtId="0" fontId="0" fillId="0" borderId="3" xfId="0" applyBorder="1"/>
    <xf numFmtId="0" fontId="13" fillId="0" borderId="1" xfId="0" applyFont="1" applyBorder="1"/>
    <xf numFmtId="165" fontId="2" fillId="0" borderId="16" xfId="0" applyNumberFormat="1" applyFont="1" applyBorder="1"/>
    <xf numFmtId="166" fontId="2" fillId="0" borderId="16" xfId="1" applyNumberFormat="1" applyFont="1" applyBorder="1"/>
    <xf numFmtId="179" fontId="13" fillId="0" borderId="15" xfId="0" applyNumberFormat="1" applyFont="1" applyBorder="1"/>
    <xf numFmtId="0" fontId="3" fillId="7" borderId="16" xfId="0" applyFont="1" applyFill="1" applyBorder="1" applyAlignment="1">
      <alignment horizontal="center"/>
    </xf>
    <xf numFmtId="0" fontId="3" fillId="7" borderId="16" xfId="0" applyFont="1" applyFill="1" applyBorder="1" applyAlignment="1">
      <alignment vertical="center" wrapText="1"/>
    </xf>
    <xf numFmtId="43" fontId="3" fillId="7" borderId="16" xfId="1" applyNumberFormat="1" applyFont="1" applyFill="1" applyBorder="1" applyAlignment="1">
      <alignment vertical="center" wrapText="1"/>
    </xf>
    <xf numFmtId="0" fontId="3" fillId="7" borderId="16" xfId="0" applyFont="1" applyFill="1" applyBorder="1"/>
    <xf numFmtId="0" fontId="0" fillId="7" borderId="16" xfId="0" applyFill="1" applyBorder="1" applyAlignment="1">
      <alignment wrapText="1"/>
    </xf>
    <xf numFmtId="165" fontId="3" fillId="7" borderId="16" xfId="2" applyNumberFormat="1" applyFont="1" applyFill="1" applyBorder="1"/>
    <xf numFmtId="37" fontId="3" fillId="7" borderId="16" xfId="0" applyNumberFormat="1" applyFont="1" applyFill="1" applyBorder="1"/>
    <xf numFmtId="0" fontId="3" fillId="7" borderId="15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0" xfId="1" applyNumberFormat="1" applyFont="1" applyFill="1" applyBorder="1" applyAlignment="1">
      <alignment vertical="center" wrapText="1"/>
    </xf>
    <xf numFmtId="167" fontId="3" fillId="0" borderId="0" xfId="1" applyNumberFormat="1" applyFont="1" applyFill="1" applyBorder="1" applyAlignment="1">
      <alignment vertical="center"/>
    </xf>
    <xf numFmtId="0" fontId="13" fillId="0" borderId="0" xfId="0" applyFont="1" applyFill="1"/>
    <xf numFmtId="0" fontId="3" fillId="0" borderId="10" xfId="0" applyFont="1" applyBorder="1" applyAlignment="1">
      <alignment horizontal="center"/>
    </xf>
    <xf numFmtId="0" fontId="13" fillId="0" borderId="0" xfId="0" quotePrefix="1" applyFont="1" applyAlignment="1">
      <alignment horizontal="left"/>
    </xf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3" fillId="0" borderId="10" xfId="0" applyFont="1" applyBorder="1" applyAlignment="1">
      <alignment horizontal="center"/>
    </xf>
    <xf numFmtId="165" fontId="3" fillId="0" borderId="16" xfId="2" applyNumberFormat="1" applyFont="1" applyBorder="1" applyAlignment="1">
      <alignment vertical="center"/>
    </xf>
    <xf numFmtId="165" fontId="3" fillId="0" borderId="15" xfId="2" applyNumberFormat="1" applyFont="1" applyBorder="1" applyAlignment="1">
      <alignment vertical="center"/>
    </xf>
  </cellXfs>
  <cellStyles count="47">
    <cellStyle name="$" xfId="3"/>
    <cellStyle name="$_CCA-Request_H11bps" xfId="4"/>
    <cellStyle name="$_CCA-Request_H11bps July 9" xfId="5"/>
    <cellStyle name="$comma" xfId="6"/>
    <cellStyle name="_Comma" xfId="7"/>
    <cellStyle name="_Currency" xfId="8"/>
    <cellStyle name="_CurrencySpace" xfId="9"/>
    <cellStyle name="_Multiple" xfId="10"/>
    <cellStyle name="_MultipleSpace" xfId="11"/>
    <cellStyle name="_Percent" xfId="12"/>
    <cellStyle name="_PercentSpace" xfId="13"/>
    <cellStyle name="_PercentSpace_AR Analysis 061207" xfId="14"/>
    <cellStyle name="_PercentSpace_RMDx BP050513a 051212a" xfId="15"/>
    <cellStyle name="Comma" xfId="1" builtinId="3"/>
    <cellStyle name="Comma 2" xfId="16"/>
    <cellStyle name="comma zerodec" xfId="17"/>
    <cellStyle name="Currency" xfId="2" builtinId="4"/>
    <cellStyle name="Currency 2" xfId="18"/>
    <cellStyle name="Currency1" xfId="19"/>
    <cellStyle name="Dollar (zero dec)" xfId="20"/>
    <cellStyle name="Grey" xfId="21"/>
    <cellStyle name="Header1" xfId="22"/>
    <cellStyle name="Header2" xfId="23"/>
    <cellStyle name="Input [yellow]" xfId="24"/>
    <cellStyle name="multiple" xfId="25"/>
    <cellStyle name="Normal" xfId="0" builtinId="0"/>
    <cellStyle name="Normal - Style1" xfId="26"/>
    <cellStyle name="Normal 2" xfId="27"/>
    <cellStyle name="Normal 3" xfId="28"/>
    <cellStyle name="Number" xfId="29"/>
    <cellStyle name="OH01" xfId="30"/>
    <cellStyle name="OHnplode" xfId="31"/>
    <cellStyle name="Percent [2]" xfId="32"/>
    <cellStyle name="Percent 2" xfId="33"/>
    <cellStyle name="PSChar" xfId="34"/>
    <cellStyle name="PSDate" xfId="35"/>
    <cellStyle name="PSDec" xfId="36"/>
    <cellStyle name="PSHeading" xfId="37"/>
    <cellStyle name="PSInt" xfId="38"/>
    <cellStyle name="PSSpacer" xfId="39"/>
    <cellStyle name="ShOut" xfId="40"/>
    <cellStyle name="Style 1" xfId="41"/>
    <cellStyle name="Style 2" xfId="42"/>
    <cellStyle name="Style 3" xfId="43"/>
    <cellStyle name="x" xfId="44"/>
    <cellStyle name="x_CCA-Request_H11bps" xfId="45"/>
    <cellStyle name="x_CCA-Request_H11bps July 9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1/ST_Rate_Model_2021_v41_DRO%20updated%20in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8/ST_Rate_Model_2018_v26_Decision%20201903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9/ST_Rate_Model_2019_v27_Decision%20201903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0/ST_Rate_Model_2020_v38%20new%20inf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27 Load Forecast Update"/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  <sheetName val="ST_Rate_Model_2021_v41_DRO upda"/>
    </sheetNames>
    <sheetDataSet>
      <sheetData sheetId="0"/>
      <sheetData sheetId="1"/>
      <sheetData sheetId="2"/>
      <sheetData sheetId="3">
        <row r="12">
          <cell r="C12">
            <v>728263.9190628205</v>
          </cell>
        </row>
      </sheetData>
      <sheetData sheetId="4"/>
      <sheetData sheetId="5"/>
      <sheetData sheetId="6"/>
      <sheetData sheetId="7"/>
      <sheetData sheetId="8">
        <row r="18">
          <cell r="C18"/>
        </row>
        <row r="20">
          <cell r="D20">
            <v>58680922.895060472</v>
          </cell>
        </row>
        <row r="23">
          <cell r="B23">
            <v>960005.24707109912</v>
          </cell>
          <cell r="C23">
            <v>2.1154000000000002</v>
          </cell>
          <cell r="D23">
            <v>2030795.0996542033</v>
          </cell>
        </row>
        <row r="24">
          <cell r="B24">
            <v>38756.182736643146</v>
          </cell>
          <cell r="C24">
            <v>3.7825000000000002</v>
          </cell>
          <cell r="D24">
            <v>146595.2612013527</v>
          </cell>
        </row>
        <row r="25">
          <cell r="B25">
            <v>728263.9190628205</v>
          </cell>
          <cell r="C25">
            <v>1.6671</v>
          </cell>
          <cell r="D25">
            <v>1214088.7794696281</v>
          </cell>
        </row>
        <row r="26">
          <cell r="B26">
            <v>830.05200000000002</v>
          </cell>
          <cell r="C26">
            <v>626.08820000000003</v>
          </cell>
          <cell r="D26">
            <v>519685.76258640003</v>
          </cell>
        </row>
        <row r="27">
          <cell r="B27">
            <v>0</v>
          </cell>
          <cell r="C27">
            <v>551.90729999999996</v>
          </cell>
          <cell r="D27">
            <v>0</v>
          </cell>
        </row>
        <row r="28">
          <cell r="B28"/>
          <cell r="C28"/>
          <cell r="D28"/>
        </row>
        <row r="29">
          <cell r="B29">
            <v>9787.6985962995641</v>
          </cell>
          <cell r="C29">
            <v>582.74</v>
          </cell>
          <cell r="D29">
            <v>5703683.4800076084</v>
          </cell>
        </row>
        <row r="30">
          <cell r="B30">
            <v>7231.2101569675888</v>
          </cell>
          <cell r="C30">
            <v>729.56</v>
          </cell>
          <cell r="D30">
            <v>5275601.682117274</v>
          </cell>
        </row>
        <row r="34">
          <cell r="D34">
            <v>28556552.800678156</v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  <sheetName val="ST_Rate_Model_2018_v26_Decision"/>
    </sheetNames>
    <sheetDataSet>
      <sheetData sheetId="0"/>
      <sheetData sheetId="1"/>
      <sheetData sheetId="2">
        <row r="12">
          <cell r="C12">
            <v>793684.69329668104</v>
          </cell>
        </row>
      </sheetData>
      <sheetData sheetId="3"/>
      <sheetData sheetId="4"/>
      <sheetData sheetId="5">
        <row r="4">
          <cell r="D4">
            <v>1.3884060026709347E-2</v>
          </cell>
        </row>
        <row r="8">
          <cell r="C8">
            <v>100891.7209591081</v>
          </cell>
          <cell r="D8">
            <v>1400.7867099942664</v>
          </cell>
        </row>
        <row r="9">
          <cell r="C9">
            <v>0</v>
          </cell>
          <cell r="D9">
            <v>0</v>
          </cell>
        </row>
        <row r="10">
          <cell r="C10">
            <v>148853.81005303483</v>
          </cell>
          <cell r="D10">
            <v>148853.81005303483</v>
          </cell>
        </row>
        <row r="11">
          <cell r="C11">
            <v>49048.982958849549</v>
          </cell>
          <cell r="D11">
            <v>49048.982958849549</v>
          </cell>
        </row>
        <row r="12">
          <cell r="C12">
            <v>358291.80142489861</v>
          </cell>
          <cell r="D12">
            <v>4974.5448780611177</v>
          </cell>
        </row>
        <row r="13">
          <cell r="C13">
            <v>117124.84506325707</v>
          </cell>
          <cell r="D13">
            <v>117124.84506325707</v>
          </cell>
        </row>
        <row r="14">
          <cell r="C14">
            <v>368098.93634336517</v>
          </cell>
          <cell r="D14">
            <v>368098.93634336517</v>
          </cell>
        </row>
        <row r="15">
          <cell r="C15">
            <v>4796023.5113991238</v>
          </cell>
          <cell r="D15">
            <v>66588.278321774778</v>
          </cell>
        </row>
        <row r="17">
          <cell r="C17">
            <v>10866515.764333347</v>
          </cell>
          <cell r="D17">
            <v>150871.35715318759</v>
          </cell>
        </row>
        <row r="18">
          <cell r="C18">
            <v>12399007.712317498</v>
          </cell>
          <cell r="D18">
            <v>172148.56734944828</v>
          </cell>
        </row>
        <row r="19">
          <cell r="C19">
            <v>7837061.8398159621</v>
          </cell>
          <cell r="D19">
            <v>108810.237017038</v>
          </cell>
        </row>
        <row r="20">
          <cell r="C20">
            <v>178782.66485860947</v>
          </cell>
          <cell r="D20">
            <v>2482.2292506319936</v>
          </cell>
        </row>
        <row r="21">
          <cell r="C21">
            <v>1703921.8581340306</v>
          </cell>
          <cell r="D21">
            <v>23657.353359155008</v>
          </cell>
        </row>
        <row r="23">
          <cell r="D23">
            <v>1214059.928457798</v>
          </cell>
        </row>
      </sheetData>
      <sheetData sheetId="6">
        <row r="4">
          <cell r="C4">
            <v>211997814.32113743</v>
          </cell>
          <cell r="D4">
            <v>211997814.32113743</v>
          </cell>
          <cell r="E4">
            <v>0.63030575976972314</v>
          </cell>
        </row>
        <row r="5">
          <cell r="C5">
            <v>63585745.35228166</v>
          </cell>
        </row>
        <row r="6">
          <cell r="C6">
            <v>60757670.015786067</v>
          </cell>
        </row>
        <row r="10">
          <cell r="C10">
            <v>275583559.67341906</v>
          </cell>
          <cell r="D10">
            <v>211997814.32113743</v>
          </cell>
        </row>
        <row r="11">
          <cell r="C11">
            <v>104507721.54527968</v>
          </cell>
          <cell r="D11"/>
        </row>
        <row r="12">
          <cell r="C12">
            <v>154315409.35465583</v>
          </cell>
          <cell r="D12">
            <v>97265891.337462187</v>
          </cell>
        </row>
        <row r="13">
          <cell r="C13">
            <v>397789174.84811282</v>
          </cell>
          <cell r="D13">
            <v>250728808.08081099</v>
          </cell>
        </row>
        <row r="14">
          <cell r="C14">
            <v>43110184.101329945</v>
          </cell>
          <cell r="D14">
            <v>27172597.343801409</v>
          </cell>
        </row>
        <row r="15">
          <cell r="C15">
            <v>198282085.01178679</v>
          </cell>
          <cell r="D15">
            <v>124978340.24207911</v>
          </cell>
        </row>
        <row r="16">
          <cell r="C16">
            <v>10001664.02428001</v>
          </cell>
          <cell r="D16"/>
        </row>
        <row r="17">
          <cell r="C17">
            <v>274928978.05385488</v>
          </cell>
          <cell r="D17">
            <v>173289318.39494854</v>
          </cell>
        </row>
        <row r="18">
          <cell r="C18">
            <v>1458518776.6127191</v>
          </cell>
          <cell r="D18">
            <v>885432769.72023964</v>
          </cell>
        </row>
        <row r="22">
          <cell r="C22">
            <v>30153.462063404204</v>
          </cell>
        </row>
        <row r="23">
          <cell r="C23">
            <v>99486.52265799811</v>
          </cell>
        </row>
        <row r="26">
          <cell r="C26">
            <v>0.88151692293575601</v>
          </cell>
        </row>
      </sheetData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  <sheetName val="ST_Rate_Model_2019_v27_Decision"/>
    </sheetNames>
    <sheetDataSet>
      <sheetData sheetId="0"/>
      <sheetData sheetId="1"/>
      <sheetData sheetId="2">
        <row r="12">
          <cell r="C12">
            <v>785221.75642957597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</sheetNames>
    <sheetDataSet>
      <sheetData sheetId="0"/>
      <sheetData sheetId="1"/>
      <sheetData sheetId="2">
        <row r="12">
          <cell r="C12">
            <v>786528.50025427504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19"/>
  <sheetViews>
    <sheetView tabSelected="1" view="pageLayout" zoomScale="130" zoomScaleNormal="100" zoomScalePageLayoutView="130" workbookViewId="0">
      <selection activeCell="A15" sqref="A15"/>
    </sheetView>
  </sheetViews>
  <sheetFormatPr defaultRowHeight="14.5" x14ac:dyDescent="0.35"/>
  <cols>
    <col min="1" max="1" width="45.7265625" bestFit="1" customWidth="1"/>
    <col min="2" max="2" width="39.7265625" hidden="1" customWidth="1"/>
    <col min="3" max="3" width="9.54296875" bestFit="1" customWidth="1"/>
    <col min="4" max="4" width="8.26953125" bestFit="1" customWidth="1"/>
    <col min="5" max="5" width="5.453125" bestFit="1" customWidth="1"/>
    <col min="6" max="6" width="10.7265625" bestFit="1" customWidth="1"/>
  </cols>
  <sheetData>
    <row r="1" spans="1:7" s="5" customFormat="1" ht="12" x14ac:dyDescent="0.3">
      <c r="A1" s="39" t="s">
        <v>19</v>
      </c>
      <c r="E1" s="38"/>
    </row>
    <row r="2" spans="1:7" s="5" customFormat="1" ht="12" x14ac:dyDescent="0.3"/>
    <row r="3" spans="1:7" s="5" customFormat="1" ht="15" customHeight="1" x14ac:dyDescent="0.35">
      <c r="C3" s="106">
        <v>2021</v>
      </c>
      <c r="D3" s="107"/>
      <c r="E3" s="107"/>
      <c r="F3" s="107"/>
    </row>
    <row r="4" spans="1:7" s="33" customFormat="1" ht="36" x14ac:dyDescent="0.3">
      <c r="A4" s="37" t="s">
        <v>18</v>
      </c>
      <c r="B4" s="37" t="s">
        <v>18</v>
      </c>
      <c r="C4" s="36" t="s">
        <v>17</v>
      </c>
      <c r="D4" s="80" t="s">
        <v>16</v>
      </c>
      <c r="E4" s="80"/>
      <c r="F4" s="34" t="s">
        <v>15</v>
      </c>
    </row>
    <row r="5" spans="1:7" s="5" customFormat="1" ht="12" x14ac:dyDescent="0.3">
      <c r="A5" s="29" t="s">
        <v>14</v>
      </c>
      <c r="B5" s="29" t="s">
        <v>14</v>
      </c>
      <c r="C5" s="25">
        <f>'[1]Rate Calc'!B23</f>
        <v>960005.24707109912</v>
      </c>
      <c r="D5" s="30">
        <f>'[1]Rate Calc'!C23</f>
        <v>2.1154000000000002</v>
      </c>
      <c r="E5" s="30" t="s">
        <v>85</v>
      </c>
      <c r="F5" s="50">
        <f>'[1]Rate Calc'!D23</f>
        <v>2030795.0996542033</v>
      </c>
      <c r="G5" s="5">
        <f>'[1]Rate Calc'!$C$18</f>
        <v>0</v>
      </c>
    </row>
    <row r="6" spans="1:7" s="5" customFormat="1" ht="12" x14ac:dyDescent="0.3">
      <c r="A6" s="29" t="s">
        <v>13</v>
      </c>
      <c r="B6" s="29" t="s">
        <v>13</v>
      </c>
      <c r="C6" s="25">
        <f>'[1]Rate Calc'!B24</f>
        <v>38756.182736643146</v>
      </c>
      <c r="D6" s="30">
        <f>'[1]Rate Calc'!C24</f>
        <v>3.7825000000000002</v>
      </c>
      <c r="E6" s="30" t="s">
        <v>85</v>
      </c>
      <c r="F6" s="50">
        <f>'[1]Rate Calc'!D24</f>
        <v>146595.2612013527</v>
      </c>
    </row>
    <row r="7" spans="1:7" s="5" customFormat="1" ht="12" x14ac:dyDescent="0.3">
      <c r="A7" s="29" t="s">
        <v>12</v>
      </c>
      <c r="B7" s="29" t="s">
        <v>12</v>
      </c>
      <c r="C7" s="25">
        <f>'[1]Rate Calc'!B25</f>
        <v>728263.9190628205</v>
      </c>
      <c r="D7" s="30">
        <f>'[1]Rate Calc'!C25</f>
        <v>1.6671</v>
      </c>
      <c r="E7" s="30" t="s">
        <v>85</v>
      </c>
      <c r="F7" s="50">
        <f>'[1]Rate Calc'!D25</f>
        <v>1214088.7794696281</v>
      </c>
    </row>
    <row r="8" spans="1:7" s="5" customFormat="1" ht="12" x14ac:dyDescent="0.3">
      <c r="A8" s="32" t="s">
        <v>11</v>
      </c>
      <c r="B8" s="32" t="s">
        <v>11</v>
      </c>
      <c r="C8" s="25">
        <f>'[1]Rate Calc'!B26</f>
        <v>830.05200000000002</v>
      </c>
      <c r="D8" s="30">
        <f>'[1]Rate Calc'!C26</f>
        <v>626.08820000000003</v>
      </c>
      <c r="E8" s="30" t="s">
        <v>86</v>
      </c>
      <c r="F8" s="50">
        <f>'[1]Rate Calc'!D26</f>
        <v>519685.76258640003</v>
      </c>
    </row>
    <row r="9" spans="1:7" s="5" customFormat="1" ht="12" hidden="1" x14ac:dyDescent="0.3">
      <c r="A9" s="32" t="s">
        <v>10</v>
      </c>
      <c r="B9" s="32" t="s">
        <v>10</v>
      </c>
      <c r="C9" s="25">
        <f>'[1]Rate Calc'!B27</f>
        <v>0</v>
      </c>
      <c r="D9" s="30">
        <f>'[1]Rate Calc'!C27</f>
        <v>551.90729999999996</v>
      </c>
      <c r="E9" s="30"/>
      <c r="F9" s="50">
        <f>'[1]Rate Calc'!D27</f>
        <v>0</v>
      </c>
    </row>
    <row r="10" spans="1:7" s="5" customFormat="1" ht="12" x14ac:dyDescent="0.3">
      <c r="A10" s="31" t="s">
        <v>9</v>
      </c>
      <c r="B10" s="31" t="s">
        <v>9</v>
      </c>
      <c r="C10" s="25">
        <f>'[1]Rate Calc'!B28</f>
        <v>0</v>
      </c>
      <c r="D10" s="30">
        <f>'[1]Rate Calc'!C28</f>
        <v>0</v>
      </c>
      <c r="E10" s="30"/>
      <c r="F10" s="50">
        <f>'[1]Rate Calc'!D28</f>
        <v>0</v>
      </c>
    </row>
    <row r="11" spans="1:7" s="5" customFormat="1" ht="12" x14ac:dyDescent="0.3">
      <c r="A11" s="29" t="s">
        <v>88</v>
      </c>
      <c r="B11" s="29" t="s">
        <v>8</v>
      </c>
      <c r="C11" s="25">
        <f>'[1]Rate Calc'!B29</f>
        <v>9787.6985962995641</v>
      </c>
      <c r="D11" s="26">
        <f>'[1]Rate Calc'!C29</f>
        <v>582.74</v>
      </c>
      <c r="E11" s="26" t="s">
        <v>87</v>
      </c>
      <c r="F11" s="50">
        <f>'[1]Rate Calc'!D29</f>
        <v>5703683.4800076084</v>
      </c>
      <c r="G11" s="28"/>
    </row>
    <row r="12" spans="1:7" s="5" customFormat="1" ht="12" x14ac:dyDescent="0.3">
      <c r="A12" s="27" t="s">
        <v>89</v>
      </c>
      <c r="B12" s="27" t="s">
        <v>7</v>
      </c>
      <c r="C12" s="25">
        <f>'[1]Rate Calc'!B30</f>
        <v>7231.2101569675888</v>
      </c>
      <c r="D12" s="26">
        <f>'[1]Rate Calc'!C30</f>
        <v>729.56</v>
      </c>
      <c r="E12" s="26" t="s">
        <v>87</v>
      </c>
      <c r="F12" s="50">
        <f>'[1]Rate Calc'!D30</f>
        <v>5275601.682117274</v>
      </c>
    </row>
    <row r="13" spans="1:7" s="5" customFormat="1" ht="12" x14ac:dyDescent="0.3">
      <c r="A13" s="24" t="s">
        <v>6</v>
      </c>
      <c r="B13" s="24" t="s">
        <v>6</v>
      </c>
      <c r="C13" s="24"/>
      <c r="D13" s="23"/>
      <c r="E13" s="23"/>
      <c r="F13" s="22">
        <f>SUM(F5:F12)</f>
        <v>14890450.065036466</v>
      </c>
    </row>
    <row r="14" spans="1:7" s="5" customFormat="1" ht="24.5" x14ac:dyDescent="0.35">
      <c r="A14" s="21" t="s">
        <v>84</v>
      </c>
      <c r="B14" s="21" t="s">
        <v>5</v>
      </c>
      <c r="C14" s="20"/>
      <c r="D14" s="19"/>
      <c r="E14" s="19"/>
      <c r="F14" s="18">
        <f>'[1]Rate Calc'!$D$20</f>
        <v>58680922.895060472</v>
      </c>
    </row>
    <row r="15" spans="1:7" s="5" customFormat="1" ht="12" x14ac:dyDescent="0.3">
      <c r="A15" s="8"/>
      <c r="B15" s="8"/>
      <c r="C15" s="8"/>
      <c r="D15" s="7"/>
      <c r="E15" s="7"/>
      <c r="F15" s="6"/>
    </row>
    <row r="16" spans="1:7" s="12" customFormat="1" ht="12" x14ac:dyDescent="0.3">
      <c r="A16" s="8" t="s">
        <v>4</v>
      </c>
      <c r="B16" s="17" t="s">
        <v>3</v>
      </c>
      <c r="C16" s="15"/>
      <c r="D16" s="14"/>
      <c r="E16" s="14"/>
      <c r="F16" s="13">
        <f>F14-F13</f>
        <v>43790472.830024004</v>
      </c>
    </row>
    <row r="17" spans="1:6" s="5" customFormat="1" ht="12" x14ac:dyDescent="0.3">
      <c r="A17" s="8" t="s">
        <v>94</v>
      </c>
      <c r="B17" s="8" t="s">
        <v>2</v>
      </c>
      <c r="C17" s="10">
        <f>'[1]Rate Calc'!$D$34</f>
        <v>28556552.800678156</v>
      </c>
      <c r="D17" s="7"/>
      <c r="E17" s="7"/>
      <c r="F17" s="9"/>
    </row>
    <row r="18" spans="1:6" s="5" customFormat="1" ht="12" x14ac:dyDescent="0.3">
      <c r="A18" s="8"/>
      <c r="B18" s="8"/>
      <c r="C18" s="8"/>
      <c r="D18" s="7"/>
      <c r="E18" s="7"/>
      <c r="F18" s="6"/>
    </row>
    <row r="19" spans="1:6" s="1" customFormat="1" ht="12" x14ac:dyDescent="0.3">
      <c r="A19" s="4" t="s">
        <v>1</v>
      </c>
      <c r="B19" s="4" t="s">
        <v>0</v>
      </c>
      <c r="C19" s="4"/>
      <c r="D19" s="3">
        <f>ROUND(F16/C17,4)</f>
        <v>1.5335000000000001</v>
      </c>
      <c r="E19" s="3"/>
      <c r="F19" s="2"/>
    </row>
  </sheetData>
  <mergeCells count="1">
    <mergeCell ref="C3:F3"/>
  </mergeCells>
  <pageMargins left="0.25" right="0.25" top="1.3270833333333301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24"/>
  <sheetViews>
    <sheetView view="pageLayout" zoomScaleNormal="100" workbookViewId="0">
      <selection activeCell="F23" sqref="F23"/>
    </sheetView>
  </sheetViews>
  <sheetFormatPr defaultRowHeight="14.5" x14ac:dyDescent="0.35"/>
  <cols>
    <col min="1" max="1" width="10.26953125" customWidth="1"/>
    <col min="2" max="2" width="57" customWidth="1"/>
    <col min="3" max="3" width="10.453125" bestFit="1" customWidth="1"/>
    <col min="4" max="4" width="11.1796875" bestFit="1" customWidth="1"/>
    <col min="5" max="6" width="9.81640625" customWidth="1"/>
    <col min="7" max="7" width="9.1796875" style="40"/>
  </cols>
  <sheetData>
    <row r="1" spans="1:9" s="5" customFormat="1" ht="12" x14ac:dyDescent="0.3">
      <c r="A1" s="39" t="s">
        <v>55</v>
      </c>
      <c r="B1" s="39"/>
      <c r="C1" s="38"/>
      <c r="D1" s="38"/>
      <c r="G1" s="11"/>
    </row>
    <row r="2" spans="1:9" s="5" customFormat="1" ht="12" x14ac:dyDescent="0.3">
      <c r="G2" s="11"/>
    </row>
    <row r="3" spans="1:9" s="5" customFormat="1" ht="15" customHeight="1" x14ac:dyDescent="0.35">
      <c r="C3" s="106">
        <v>2018</v>
      </c>
      <c r="D3" s="107"/>
      <c r="E3" s="79">
        <v>2019</v>
      </c>
      <c r="F3" s="79">
        <v>2020</v>
      </c>
      <c r="G3" s="104">
        <v>2021</v>
      </c>
      <c r="H3" s="11"/>
    </row>
    <row r="4" spans="1:9" s="5" customFormat="1" ht="12" x14ac:dyDescent="0.3">
      <c r="A4" s="5" t="s">
        <v>54</v>
      </c>
      <c r="C4" s="55">
        <f>'[2]LVDS Low'!$D$4</f>
        <v>1.3884060026709347E-2</v>
      </c>
      <c r="D4" s="81"/>
      <c r="E4" s="92"/>
      <c r="F4" s="92"/>
      <c r="G4" s="92"/>
      <c r="H4" s="11"/>
    </row>
    <row r="5" spans="1:9" s="33" customFormat="1" ht="60" x14ac:dyDescent="0.3">
      <c r="A5" s="52" t="s">
        <v>53</v>
      </c>
      <c r="B5" s="52" t="s">
        <v>52</v>
      </c>
      <c r="C5" s="36" t="s">
        <v>51</v>
      </c>
      <c r="D5" s="35" t="s">
        <v>50</v>
      </c>
      <c r="E5" s="93"/>
      <c r="F5" s="93"/>
      <c r="G5" s="93"/>
      <c r="H5" s="54"/>
    </row>
    <row r="6" spans="1:9" s="5" customFormat="1" ht="12" x14ac:dyDescent="0.3">
      <c r="A6" s="48" t="s">
        <v>49</v>
      </c>
      <c r="B6" s="47" t="s">
        <v>48</v>
      </c>
      <c r="C6" s="50">
        <f>'[2]LVDS Low'!C8</f>
        <v>100891.7209591081</v>
      </c>
      <c r="D6" s="50">
        <f>'[2]LVDS Low'!D8</f>
        <v>1400.7867099942664</v>
      </c>
      <c r="E6" s="94"/>
      <c r="F6" s="94"/>
      <c r="G6" s="94"/>
      <c r="H6" s="11"/>
    </row>
    <row r="7" spans="1:9" s="5" customFormat="1" ht="12" x14ac:dyDescent="0.3">
      <c r="A7" s="48" t="s">
        <v>47</v>
      </c>
      <c r="B7" s="47" t="s">
        <v>46</v>
      </c>
      <c r="C7" s="50">
        <f>'[2]LVDS Low'!C9</f>
        <v>0</v>
      </c>
      <c r="D7" s="50">
        <f>'[2]LVDS Low'!D9</f>
        <v>0</v>
      </c>
      <c r="E7" s="94"/>
      <c r="F7" s="94"/>
      <c r="G7" s="94"/>
      <c r="H7" s="11"/>
    </row>
    <row r="8" spans="1:9" s="5" customFormat="1" ht="12" x14ac:dyDescent="0.3">
      <c r="A8" s="53" t="s">
        <v>45</v>
      </c>
      <c r="B8" s="47" t="s">
        <v>44</v>
      </c>
      <c r="C8" s="50">
        <f>'[2]LVDS Low'!C10</f>
        <v>148853.81005303483</v>
      </c>
      <c r="D8" s="50">
        <f>'[2]LVDS Low'!D10</f>
        <v>148853.81005303483</v>
      </c>
      <c r="E8" s="94"/>
      <c r="F8" s="94"/>
      <c r="G8" s="94"/>
      <c r="H8" s="11"/>
    </row>
    <row r="9" spans="1:9" s="5" customFormat="1" ht="12" x14ac:dyDescent="0.3">
      <c r="A9" s="53" t="s">
        <v>43</v>
      </c>
      <c r="B9" s="47" t="s">
        <v>42</v>
      </c>
      <c r="C9" s="50">
        <f>'[2]LVDS Low'!C11</f>
        <v>49048.982958849549</v>
      </c>
      <c r="D9" s="50">
        <f>'[2]LVDS Low'!D11</f>
        <v>49048.982958849549</v>
      </c>
      <c r="E9" s="94"/>
      <c r="F9" s="94"/>
      <c r="G9" s="94"/>
      <c r="H9" s="11"/>
    </row>
    <row r="10" spans="1:9" s="5" customFormat="1" ht="12" x14ac:dyDescent="0.3">
      <c r="A10" s="48" t="s">
        <v>41</v>
      </c>
      <c r="B10" s="47" t="s">
        <v>40</v>
      </c>
      <c r="C10" s="50">
        <f>'[2]LVDS Low'!C12</f>
        <v>358291.80142489861</v>
      </c>
      <c r="D10" s="50">
        <f>'[2]LVDS Low'!D12</f>
        <v>4974.5448780611177</v>
      </c>
      <c r="E10" s="94"/>
      <c r="F10" s="94"/>
      <c r="G10" s="94"/>
      <c r="H10" s="11"/>
    </row>
    <row r="11" spans="1:9" s="5" customFormat="1" ht="12" x14ac:dyDescent="0.3">
      <c r="A11" s="48" t="s">
        <v>39</v>
      </c>
      <c r="B11" s="47" t="s">
        <v>38</v>
      </c>
      <c r="C11" s="50">
        <f>'[2]LVDS Low'!C13</f>
        <v>117124.84506325707</v>
      </c>
      <c r="D11" s="50">
        <f>'[2]LVDS Low'!D13</f>
        <v>117124.84506325707</v>
      </c>
      <c r="E11" s="94"/>
      <c r="F11" s="94"/>
      <c r="G11" s="94"/>
      <c r="H11" s="11"/>
    </row>
    <row r="12" spans="1:9" s="5" customFormat="1" ht="12" x14ac:dyDescent="0.3">
      <c r="A12" s="53" t="s">
        <v>37</v>
      </c>
      <c r="B12" s="47" t="s">
        <v>36</v>
      </c>
      <c r="C12" s="50">
        <f>'[2]LVDS Low'!C14</f>
        <v>368098.93634336517</v>
      </c>
      <c r="D12" s="50">
        <f>'[2]LVDS Low'!D14</f>
        <v>368098.93634336517</v>
      </c>
      <c r="E12" s="94"/>
      <c r="F12" s="94"/>
      <c r="G12" s="94"/>
      <c r="H12" s="7"/>
      <c r="I12" s="28"/>
    </row>
    <row r="13" spans="1:9" s="5" customFormat="1" ht="12" x14ac:dyDescent="0.3">
      <c r="A13" s="48" t="s">
        <v>35</v>
      </c>
      <c r="B13" s="47" t="s">
        <v>34</v>
      </c>
      <c r="C13" s="50">
        <f>'[2]LVDS Low'!C15</f>
        <v>4796023.5113991238</v>
      </c>
      <c r="D13" s="50">
        <f>'[2]LVDS Low'!D15</f>
        <v>66588.278321774778</v>
      </c>
      <c r="E13" s="94"/>
      <c r="F13" s="94"/>
      <c r="G13" s="94"/>
      <c r="H13" s="11"/>
    </row>
    <row r="14" spans="1:9" s="5" customFormat="1" ht="12" x14ac:dyDescent="0.3">
      <c r="A14" s="47"/>
      <c r="B14" s="52" t="s">
        <v>33</v>
      </c>
      <c r="C14" s="50"/>
      <c r="D14" s="50"/>
      <c r="E14" s="95"/>
      <c r="F14" s="95"/>
      <c r="G14" s="95"/>
      <c r="H14" s="11"/>
    </row>
    <row r="15" spans="1:9" s="5" customFormat="1" x14ac:dyDescent="0.35">
      <c r="A15" s="48" t="s">
        <v>32</v>
      </c>
      <c r="B15" s="47" t="s">
        <v>31</v>
      </c>
      <c r="C15" s="50">
        <f>'[2]LVDS Low'!C17</f>
        <v>10866515.764333347</v>
      </c>
      <c r="D15" s="50">
        <f>'[2]LVDS Low'!D17</f>
        <v>150871.35715318759</v>
      </c>
      <c r="E15" s="96"/>
      <c r="F15" s="96"/>
      <c r="G15" s="96"/>
      <c r="H15" s="11"/>
    </row>
    <row r="16" spans="1:9" s="5" customFormat="1" ht="12" x14ac:dyDescent="0.3">
      <c r="A16" s="48" t="s">
        <v>30</v>
      </c>
      <c r="B16" s="47" t="s">
        <v>29</v>
      </c>
      <c r="C16" s="50">
        <f>'[2]LVDS Low'!C18</f>
        <v>12399007.712317498</v>
      </c>
      <c r="D16" s="50">
        <f>'[2]LVDS Low'!D18</f>
        <v>172148.56734944828</v>
      </c>
      <c r="E16" s="95"/>
      <c r="F16" s="95"/>
      <c r="G16" s="95"/>
      <c r="H16" s="11"/>
    </row>
    <row r="17" spans="1:8" s="12" customFormat="1" ht="12" x14ac:dyDescent="0.3">
      <c r="A17" s="48" t="s">
        <v>28</v>
      </c>
      <c r="B17" s="47" t="s">
        <v>27</v>
      </c>
      <c r="C17" s="50">
        <f>'[2]LVDS Low'!C19</f>
        <v>7837061.8398159621</v>
      </c>
      <c r="D17" s="50">
        <f>'[2]LVDS Low'!D19</f>
        <v>108810.237017038</v>
      </c>
      <c r="E17" s="97"/>
      <c r="F17" s="97"/>
      <c r="G17" s="97"/>
      <c r="H17" s="16"/>
    </row>
    <row r="18" spans="1:8" s="5" customFormat="1" ht="12" x14ac:dyDescent="0.3">
      <c r="A18" s="48" t="s">
        <v>26</v>
      </c>
      <c r="B18" s="47" t="s">
        <v>25</v>
      </c>
      <c r="C18" s="50">
        <f>'[2]LVDS Low'!C20</f>
        <v>178782.66485860947</v>
      </c>
      <c r="D18" s="50">
        <f>'[2]LVDS Low'!D20</f>
        <v>2482.2292506319936</v>
      </c>
      <c r="E18" s="98"/>
      <c r="F18" s="98"/>
      <c r="G18" s="98"/>
      <c r="H18" s="11"/>
    </row>
    <row r="19" spans="1:8" s="5" customFormat="1" ht="12" x14ac:dyDescent="0.3">
      <c r="A19" s="48" t="s">
        <v>24</v>
      </c>
      <c r="B19" s="47" t="s">
        <v>23</v>
      </c>
      <c r="C19" s="50">
        <f>'[2]LVDS Low'!C21</f>
        <v>1703921.8581340306</v>
      </c>
      <c r="D19" s="50">
        <f>'[2]LVDS Low'!D21</f>
        <v>23657.353359155008</v>
      </c>
      <c r="E19" s="99"/>
      <c r="F19" s="99"/>
      <c r="G19" s="99"/>
      <c r="H19" s="11"/>
    </row>
    <row r="20" spans="1:8" s="5" customFormat="1" ht="12" x14ac:dyDescent="0.3">
      <c r="A20" s="48" t="s">
        <v>22</v>
      </c>
      <c r="B20" s="47"/>
      <c r="C20" s="63"/>
      <c r="D20" s="82"/>
      <c r="E20" s="51"/>
      <c r="F20" s="51"/>
      <c r="G20" s="51"/>
      <c r="H20" s="11"/>
    </row>
    <row r="21" spans="1:8" s="5" customFormat="1" ht="12" x14ac:dyDescent="0.3">
      <c r="A21" s="48"/>
      <c r="B21" s="47"/>
      <c r="C21" s="83"/>
      <c r="D21" s="84"/>
      <c r="E21" s="51"/>
      <c r="F21" s="51"/>
      <c r="G21" s="51"/>
      <c r="H21" s="11"/>
    </row>
    <row r="22" spans="1:8" s="1" customFormat="1" ht="12" x14ac:dyDescent="0.3">
      <c r="A22" s="44"/>
      <c r="B22" s="42" t="s">
        <v>21</v>
      </c>
      <c r="C22" s="78"/>
      <c r="D22" s="85">
        <f>'[2]LVDS Low'!$D$23</f>
        <v>1214059.928457798</v>
      </c>
      <c r="E22" s="89">
        <f>D22</f>
        <v>1214059.928457798</v>
      </c>
      <c r="F22" s="89">
        <f>D22</f>
        <v>1214059.928457798</v>
      </c>
      <c r="G22" s="89">
        <f>E22</f>
        <v>1214059.928457798</v>
      </c>
      <c r="H22" s="44"/>
    </row>
    <row r="23" spans="1:8" s="1" customFormat="1" ht="12" x14ac:dyDescent="0.3">
      <c r="A23" s="44"/>
      <c r="B23" s="42" t="s">
        <v>20</v>
      </c>
      <c r="C23" s="78"/>
      <c r="D23" s="86">
        <f>[2]Charge_dets_SUMMARY!$C$12</f>
        <v>793684.69329668104</v>
      </c>
      <c r="E23" s="90">
        <f>[3]Charge_dets_SUMMARY!$C$12</f>
        <v>785221.75642957597</v>
      </c>
      <c r="F23" s="90">
        <f>[4]Charge_dets_SUMMARY!$C$12</f>
        <v>786528.50025427504</v>
      </c>
      <c r="G23" s="90">
        <f>[1]Charge_dets_SUMMARY!$C$12</f>
        <v>728263.9190628205</v>
      </c>
      <c r="H23" s="44"/>
    </row>
    <row r="24" spans="1:8" x14ac:dyDescent="0.35">
      <c r="A24" s="43"/>
      <c r="B24" s="42" t="s">
        <v>90</v>
      </c>
      <c r="C24" s="87"/>
      <c r="D24" s="88">
        <f>ROUND(D22/D23,4)</f>
        <v>1.5297000000000001</v>
      </c>
      <c r="E24" s="91">
        <f>E22/E23</f>
        <v>1.5461363856984305</v>
      </c>
      <c r="F24" s="91">
        <f>F22/F23</f>
        <v>1.5435676241424274</v>
      </c>
      <c r="G24" s="91">
        <f>G22/G23</f>
        <v>1.6670603838511358</v>
      </c>
      <c r="H24" s="40"/>
    </row>
  </sheetData>
  <mergeCells count="1">
    <mergeCell ref="C3:D3"/>
  </mergeCells>
  <pageMargins left="0.25" right="0.25" top="1.3270833333333301" bottom="0.75" header="0.3" footer="0.3"/>
  <pageSetup paperSize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27"/>
  <sheetViews>
    <sheetView view="pageLayout" zoomScale="140" zoomScaleNormal="100" zoomScalePageLayoutView="140" workbookViewId="0">
      <selection activeCell="C5" sqref="C5"/>
    </sheetView>
  </sheetViews>
  <sheetFormatPr defaultColWidth="8.81640625" defaultRowHeight="12" x14ac:dyDescent="0.3"/>
  <cols>
    <col min="1" max="1" width="6.26953125" style="41" customWidth="1"/>
    <col min="2" max="2" width="51.81640625" style="41" customWidth="1"/>
    <col min="3" max="3" width="13.453125" style="41" bestFit="1" customWidth="1"/>
    <col min="4" max="4" width="12.7265625" style="41" bestFit="1" customWidth="1"/>
    <col min="5" max="16384" width="8.81640625" style="41"/>
  </cols>
  <sheetData>
    <row r="1" spans="1:7" s="5" customFormat="1" x14ac:dyDescent="0.3">
      <c r="A1" s="39" t="s">
        <v>83</v>
      </c>
      <c r="B1" s="39"/>
      <c r="C1" s="38"/>
      <c r="D1" s="38"/>
    </row>
    <row r="2" spans="1:7" s="5" customFormat="1" x14ac:dyDescent="0.3"/>
    <row r="3" spans="1:7" s="5" customFormat="1" x14ac:dyDescent="0.3">
      <c r="C3" s="106">
        <v>2018</v>
      </c>
      <c r="D3" s="108"/>
    </row>
    <row r="4" spans="1:7" s="33" customFormat="1" x14ac:dyDescent="0.3">
      <c r="A4" s="5"/>
      <c r="B4" s="5"/>
      <c r="C4" s="77" t="s">
        <v>82</v>
      </c>
      <c r="D4" s="76" t="s">
        <v>81</v>
      </c>
    </row>
    <row r="5" spans="1:7" s="5" customFormat="1" x14ac:dyDescent="0.3">
      <c r="B5" s="5" t="s">
        <v>80</v>
      </c>
      <c r="C5" s="74">
        <f>'[2]Specific Line'!$C$4</f>
        <v>211997814.32113743</v>
      </c>
      <c r="D5" s="75">
        <f>'[2]Specific Line'!$D$4</f>
        <v>211997814.32113743</v>
      </c>
    </row>
    <row r="6" spans="1:7" s="5" customFormat="1" x14ac:dyDescent="0.3">
      <c r="B6" s="5" t="s">
        <v>79</v>
      </c>
      <c r="C6" s="74">
        <f>'[2]Specific Line'!$C$5</f>
        <v>63585745.35228166</v>
      </c>
      <c r="D6" s="73"/>
    </row>
    <row r="7" spans="1:7" s="5" customFormat="1" x14ac:dyDescent="0.3">
      <c r="B7" s="5" t="s">
        <v>78</v>
      </c>
      <c r="C7" s="72">
        <f>'[2]Specific Line'!$C$6</f>
        <v>60757670.015786067</v>
      </c>
      <c r="D7" s="71"/>
    </row>
    <row r="8" spans="1:7" s="5" customFormat="1" x14ac:dyDescent="0.3">
      <c r="B8" s="5" t="s">
        <v>77</v>
      </c>
      <c r="C8" s="70"/>
      <c r="D8" s="69">
        <f>'[2]Specific Line'!$E$4</f>
        <v>0.63030575976972314</v>
      </c>
    </row>
    <row r="9" spans="1:7" s="5" customFormat="1" x14ac:dyDescent="0.3">
      <c r="A9" s="65"/>
      <c r="B9" s="64" t="s">
        <v>76</v>
      </c>
      <c r="C9" s="66"/>
      <c r="D9" s="68"/>
    </row>
    <row r="10" spans="1:7" s="5" customFormat="1" x14ac:dyDescent="0.3">
      <c r="A10" s="65" t="s">
        <v>75</v>
      </c>
      <c r="B10" s="7" t="s">
        <v>74</v>
      </c>
      <c r="C10" s="67">
        <f>'[2]Specific Line'!C10</f>
        <v>275583559.67341906</v>
      </c>
      <c r="D10" s="109">
        <f>'[2]Specific Line'!$D$10:$D$11</f>
        <v>211997814.32113743</v>
      </c>
      <c r="E10" s="28"/>
      <c r="F10" s="28"/>
      <c r="G10" s="28"/>
    </row>
    <row r="11" spans="1:7" s="5" customFormat="1" x14ac:dyDescent="0.3">
      <c r="A11" s="65" t="s">
        <v>73</v>
      </c>
      <c r="B11" s="7" t="s">
        <v>72</v>
      </c>
      <c r="C11" s="67">
        <f>'[2]Specific Line'!C11</f>
        <v>104507721.54527968</v>
      </c>
      <c r="D11" s="110"/>
    </row>
    <row r="12" spans="1:7" s="5" customFormat="1" x14ac:dyDescent="0.3">
      <c r="A12" s="65" t="s">
        <v>71</v>
      </c>
      <c r="B12" s="7" t="s">
        <v>70</v>
      </c>
      <c r="C12" s="67">
        <f>'[2]Specific Line'!C12</f>
        <v>154315409.35465583</v>
      </c>
      <c r="D12" s="50">
        <f>'[2]Specific Line'!D12</f>
        <v>97265891.337462187</v>
      </c>
    </row>
    <row r="13" spans="1:7" s="5" customFormat="1" x14ac:dyDescent="0.3">
      <c r="A13" s="65" t="s">
        <v>69</v>
      </c>
      <c r="B13" s="7" t="s">
        <v>68</v>
      </c>
      <c r="C13" s="67">
        <f>'[2]Specific Line'!C13</f>
        <v>397789174.84811282</v>
      </c>
      <c r="D13" s="50">
        <f>'[2]Specific Line'!D13</f>
        <v>250728808.08081099</v>
      </c>
    </row>
    <row r="14" spans="1:7" s="5" customFormat="1" x14ac:dyDescent="0.3">
      <c r="A14" s="65" t="s">
        <v>67</v>
      </c>
      <c r="B14" s="7" t="s">
        <v>66</v>
      </c>
      <c r="C14" s="67">
        <f>'[2]Specific Line'!C14</f>
        <v>43110184.101329945</v>
      </c>
      <c r="D14" s="50">
        <f>'[2]Specific Line'!D14</f>
        <v>27172597.343801409</v>
      </c>
    </row>
    <row r="15" spans="1:7" s="12" customFormat="1" x14ac:dyDescent="0.3">
      <c r="A15" s="65" t="s">
        <v>65</v>
      </c>
      <c r="B15" s="7" t="s">
        <v>64</v>
      </c>
      <c r="C15" s="67">
        <f>'[2]Specific Line'!C15</f>
        <v>198282085.01178679</v>
      </c>
      <c r="D15" s="50">
        <f>'[2]Specific Line'!D15</f>
        <v>124978340.24207911</v>
      </c>
    </row>
    <row r="16" spans="1:7" s="5" customFormat="1" x14ac:dyDescent="0.3">
      <c r="A16" s="65"/>
      <c r="B16" s="64" t="s">
        <v>63</v>
      </c>
      <c r="C16" s="67">
        <f>'[2]Specific Line'!C16</f>
        <v>10001664.02428001</v>
      </c>
      <c r="D16" s="50">
        <f>'[2]Specific Line'!D16</f>
        <v>0</v>
      </c>
    </row>
    <row r="17" spans="1:4" s="5" customFormat="1" x14ac:dyDescent="0.3">
      <c r="A17" s="65" t="s">
        <v>62</v>
      </c>
      <c r="B17" s="7" t="s">
        <v>61</v>
      </c>
      <c r="C17" s="67">
        <f>'[2]Specific Line'!C17</f>
        <v>274928978.05385488</v>
      </c>
      <c r="D17" s="50">
        <f>'[2]Specific Line'!D17</f>
        <v>173289318.39494854</v>
      </c>
    </row>
    <row r="18" spans="1:4" s="1" customFormat="1" x14ac:dyDescent="0.3">
      <c r="A18" s="65"/>
      <c r="B18" s="64" t="s">
        <v>60</v>
      </c>
      <c r="C18" s="67">
        <f>'[2]Specific Line'!C18</f>
        <v>1458518776.6127191</v>
      </c>
      <c r="D18" s="50">
        <f>'[2]Specific Line'!D18</f>
        <v>885432769.72023964</v>
      </c>
    </row>
    <row r="19" spans="1:4" x14ac:dyDescent="0.3">
      <c r="A19" s="5"/>
      <c r="B19" s="11"/>
      <c r="C19" s="49"/>
      <c r="D19" s="62"/>
    </row>
    <row r="20" spans="1:4" x14ac:dyDescent="0.3">
      <c r="A20" s="5"/>
      <c r="B20" s="61" t="s">
        <v>59</v>
      </c>
      <c r="C20" s="45"/>
      <c r="D20" s="58"/>
    </row>
    <row r="21" spans="1:4" x14ac:dyDescent="0.3">
      <c r="A21" s="5"/>
      <c r="B21" s="59" t="s">
        <v>92</v>
      </c>
      <c r="C21" s="46">
        <f>$D18</f>
        <v>885432769.72023964</v>
      </c>
      <c r="D21" s="58"/>
    </row>
    <row r="22" spans="1:4" hidden="1" x14ac:dyDescent="0.3">
      <c r="A22" s="5"/>
      <c r="B22" s="60" t="s">
        <v>58</v>
      </c>
      <c r="C22" s="45">
        <f>'[2]Specific Line'!$C$22</f>
        <v>30153.462063404204</v>
      </c>
      <c r="D22" s="58"/>
    </row>
    <row r="23" spans="1:4" hidden="1" x14ac:dyDescent="0.3">
      <c r="A23" s="5"/>
      <c r="B23" s="60" t="s">
        <v>57</v>
      </c>
      <c r="C23" s="45">
        <f>'[2]Specific Line'!$C$23*'[2]Specific Line'!$C$26</f>
        <v>87699.05332705687</v>
      </c>
      <c r="D23" s="58"/>
    </row>
    <row r="24" spans="1:4" s="103" customFormat="1" x14ac:dyDescent="0.3">
      <c r="A24" s="28"/>
      <c r="B24" s="100" t="s">
        <v>91</v>
      </c>
      <c r="C24" s="101">
        <f>SUM(C22:C23)</f>
        <v>117852.51539046108</v>
      </c>
      <c r="D24" s="102"/>
    </row>
    <row r="25" spans="1:4" x14ac:dyDescent="0.3">
      <c r="A25" s="5"/>
      <c r="B25" s="11"/>
      <c r="C25" s="45"/>
      <c r="D25" s="58"/>
    </row>
    <row r="26" spans="1:4" x14ac:dyDescent="0.3">
      <c r="A26" s="5"/>
      <c r="B26" s="57" t="s">
        <v>56</v>
      </c>
      <c r="C26" s="56">
        <f>D18/C24/12</f>
        <v>626.08815687039214</v>
      </c>
      <c r="D26" s="56"/>
    </row>
    <row r="27" spans="1:4" x14ac:dyDescent="0.3">
      <c r="B27" s="105" t="s">
        <v>93</v>
      </c>
    </row>
  </sheetData>
  <mergeCells count="2">
    <mergeCell ref="C3:D3"/>
    <mergeCell ref="D10:D11"/>
  </mergeCells>
  <pageMargins left="0.25" right="0.25" top="1.3270833333333301" bottom="0.75" header="0.3" footer="0.3"/>
  <pageSetup paperSize="1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667AE21F174C34409B8DD67BA2C7FAF8" ma:contentTypeVersion="30" ma:contentTypeDescription="Meta data that will be applied to all documents added to the proceeding document folder" ma:contentTypeScope="" ma:versionID="fe151179a90ab75710eb2c7ca7d0fcc0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993af36980331d5f8daae2211ca73989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Jeffrey Smith" ma:format="Dropdown" ma:internalName="RA_x0020_Contact">
      <xsd:simpleType>
        <xsd:union memberTypes="dms:Text">
          <xsd:simpleType>
            <xsd:restriction base="dms:Choice">
              <xsd:enumeration value="Jeffrey Smith"/>
              <xsd:enumeration value="Joanne Richardson"/>
              <xsd:enumeration value="Kathleen Burke"/>
              <xsd:enumeration value="Henry Andre"/>
              <xsd:enumeration value="Jason Savulak"/>
              <xsd:enumeration value="Carolyn Russell"/>
              <xsd:enumeration value="Stephen Vetsis"/>
              <xsd:enumeration value="Philip Poo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EB-2020-0030</Case_x0020_Number_x002f_Docket_x0020_Number>
    <Issue_x0020_Date xmlns="f9175001-c430-4d57-adde-c1c10539e919">2020-11-26T05:00:00+00:00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Correspondence</Document_x0020_Type>
    <RA_x0020_Contact xmlns="31a38067-a042-4e0e-9037-517587b10700">Uri Akselrud</RA_x0020_Contact>
    <Hydro_x0020_One_x0020_Data_x0020_Classification xmlns="f0af1d65-dfd0-4b99-b523-def3a954563f">Internal Use</Hydro_x0020_One_x0020_Data_x0020_Classification>
    <Witness xmlns="95f47813-6223-4a6f-8345-4f354f0b8e15" xsi:nil="true"/>
    <Dir_Approved xmlns="95f47813-6223-4a6f-8345-4f354f0b8e15">false</Dir_Approved>
  </documentManagement>
</p:properties>
</file>

<file path=customXml/itemProps1.xml><?xml version="1.0" encoding="utf-8"?>
<ds:datastoreItem xmlns:ds="http://schemas.openxmlformats.org/officeDocument/2006/customXml" ds:itemID="{76E41776-31AF-431E-9F5E-8BB702A92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BB99CF-BB6C-42CF-800A-2E72F363EC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312E74-A99A-4B2C-84CC-106A040D692B}">
  <ds:schemaRefs>
    <ds:schemaRef ds:uri="http://schemas.microsoft.com/office/2006/metadata/properties"/>
    <ds:schemaRef ds:uri="http://schemas.microsoft.com/office/infopath/2007/PartnerControls"/>
    <ds:schemaRef ds:uri="ea909525-6dd5-47d7-9eed-71e77e5cedc6"/>
    <ds:schemaRef ds:uri="f9175001-c430-4d57-adde-c1c10539e919"/>
    <ds:schemaRef ds:uri="95f47813-6223-4a6f-8345-4f354f0b8e15"/>
    <ds:schemaRef ds:uri="31a38067-a042-4e0e-9037-517587b10700"/>
    <ds:schemaRef ds:uri="f0af1d65-dfd0-4b99-b523-def3a95456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Tab1of3_ST Rates</vt:lpstr>
      <vt:lpstr>Tab2of3_LVDS</vt:lpstr>
      <vt:lpstr>Tab3of3_Specific Lines</vt:lpstr>
      <vt:lpstr>'Tab1of3_ST Rates'!Print_Area</vt:lpstr>
      <vt:lpstr>Tab2of3_LVDS!Print_Area</vt:lpstr>
      <vt:lpstr>'Tab3of3_Specific Lines'!Print_Area</vt:lpstr>
    </vt:vector>
  </TitlesOfParts>
  <Company>Hydro 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KIM Susan</dc:creator>
  <cp:lastModifiedBy>MOLINA Carla</cp:lastModifiedBy>
  <cp:lastPrinted>2017-03-09T19:25:28Z</cp:lastPrinted>
  <dcterms:created xsi:type="dcterms:W3CDTF">2017-03-09T15:13:10Z</dcterms:created>
  <dcterms:modified xsi:type="dcterms:W3CDTF">2020-11-26T21:57:13Z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0x01010061EC7F66509FFD4DA0B1B261A86BE77300667AE21F174C34409B8DD67BA2C7FAF8</vt:lpwstr>
  </property>
</Properties>
</file>