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0" yWindow="0" windowWidth="19200" windowHeight="6760"/>
  </bookViews>
  <sheets>
    <sheet name="Exhibit 4.1" sheetId="1" r:id="rId1"/>
  </sheets>
  <externalReferences>
    <externalReference r:id="rId2"/>
    <externalReference r:id="rId3"/>
    <externalReference r:id="rId4"/>
  </externalReferences>
  <definedNames>
    <definedName name="Cust3a">'[1]6. Class A Consumption Data'!$C$25</definedName>
    <definedName name="G1LD">'[1]6. Class A Consumption Data'!$C$14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G28" i="1" s="1"/>
  <c r="E28" i="1"/>
  <c r="D28" i="1"/>
  <c r="F27" i="1"/>
  <c r="G27" i="1" s="1"/>
  <c r="D27" i="1"/>
  <c r="D26" i="1"/>
  <c r="F26" i="1" s="1"/>
  <c r="G26" i="1" s="1"/>
  <c r="D25" i="1"/>
  <c r="F25" i="1" s="1"/>
  <c r="G25" i="1" s="1"/>
  <c r="D24" i="1"/>
  <c r="F24" i="1" s="1"/>
  <c r="G24" i="1" s="1"/>
  <c r="F23" i="1"/>
  <c r="G23" i="1" s="1"/>
  <c r="E23" i="1"/>
  <c r="D23" i="1"/>
  <c r="F22" i="1"/>
  <c r="G22" i="1" s="1"/>
  <c r="E22" i="1"/>
  <c r="E29" i="1" s="1"/>
  <c r="D22" i="1"/>
  <c r="F21" i="1"/>
  <c r="G21" i="1" s="1"/>
  <c r="D21" i="1"/>
  <c r="D20" i="1"/>
  <c r="F20" i="1" s="1"/>
  <c r="G20" i="1" s="1"/>
  <c r="D19" i="1"/>
  <c r="F19" i="1" s="1"/>
  <c r="G19" i="1" s="1"/>
  <c r="D18" i="1"/>
  <c r="F18" i="1" s="1"/>
  <c r="G18" i="1" s="1"/>
  <c r="F17" i="1"/>
  <c r="G17" i="1" s="1"/>
  <c r="D17" i="1"/>
  <c r="D16" i="1"/>
  <c r="D29" i="1" s="1"/>
  <c r="C4" i="1"/>
  <c r="F16" i="1" l="1"/>
  <c r="F29" i="1" l="1"/>
  <c r="G29" i="1" s="1"/>
  <c r="C6" i="1" s="1"/>
  <c r="C11" i="1" s="1"/>
  <c r="C10" i="1" s="1"/>
  <c r="G16" i="1"/>
</calcChain>
</file>

<file path=xl/sharedStrings.xml><?xml version="1.0" encoding="utf-8"?>
<sst xmlns="http://schemas.openxmlformats.org/spreadsheetml/2006/main" count="57" uniqueCount="41">
  <si>
    <t>RSVA Global Adjustment (1589) Allocation for Transition Customers (Class A/B)</t>
  </si>
  <si>
    <t>RSVA Global Adjustment Disposition Balance Account 1589</t>
  </si>
  <si>
    <t>% Total kWh Allocated to Current Class B Customers</t>
  </si>
  <si>
    <t>Allocation of RSVA balances to Transition Customers</t>
  </si>
  <si>
    <t>RSVA GA (1589)</t>
  </si>
  <si>
    <t>Year RSVA was last disposed:</t>
  </si>
  <si>
    <t xml:space="preserve">Total $ allocated to Customers that Transitioned Between Class A and B during the period GA balance accumulated </t>
  </si>
  <si>
    <t>Total GA $ allocated to Current Class B Customers</t>
  </si>
  <si>
    <t>Rate Class</t>
  </si>
  <si>
    <t>Total Uplifted Non-RPP 2015-2019 Consumption excluding WMP</t>
  </si>
  <si>
    <t xml:space="preserve">Total Uplifted 2015-2019 Consumption for Customers that Transitioned Between Class A and B during the period GA balance accumulated </t>
  </si>
  <si>
    <t>Non-RPP Metered Consumption for Current Class B Customers (Non-RPP Consumption excluding WMP, Class A and Transition Customers' Consumption)</t>
  </si>
  <si>
    <t>% of total kWh to Class B Rate Rider</t>
  </si>
  <si>
    <t>kWh</t>
  </si>
  <si>
    <t>Residential - Urban Density</t>
  </si>
  <si>
    <t>UR</t>
  </si>
  <si>
    <t>Residential - Medium Density</t>
  </si>
  <si>
    <t>R1</t>
  </si>
  <si>
    <t>Residential - Low Density</t>
  </si>
  <si>
    <t>R2</t>
  </si>
  <si>
    <t>Seasonal Residential</t>
  </si>
  <si>
    <t>SR</t>
  </si>
  <si>
    <t>General Service Energy Billed (Less than 50kW)</t>
  </si>
  <si>
    <t>GSE</t>
  </si>
  <si>
    <t>Urban General Service Energy Billed (Less than 50kW)</t>
  </si>
  <si>
    <t>UGE</t>
  </si>
  <si>
    <t>General Service Demand Billed (50 kW or more)</t>
  </si>
  <si>
    <t>GSD</t>
  </si>
  <si>
    <t>Urban General Service Demand Billed (50 kW or more)</t>
  </si>
  <si>
    <t>UGD</t>
  </si>
  <si>
    <t>Unmetered Scattered Load</t>
  </si>
  <si>
    <t>USL</t>
  </si>
  <si>
    <t>Distributed Generation</t>
  </si>
  <si>
    <t>DGEN</t>
  </si>
  <si>
    <t>Street Lights</t>
  </si>
  <si>
    <t>STR</t>
  </si>
  <si>
    <t>Sentinel Lights</t>
  </si>
  <si>
    <t>SNL</t>
  </si>
  <si>
    <t>Sub-Transmission</t>
  </si>
  <si>
    <t>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</si>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</sst>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\(&quot;$&quot;#,##0\)"/>
    <numFmt numFmtId="165" formatCode="0.0%"/>
    <numFmt numFmtId="166" formatCode="0_);\(0\)"/>
    <numFmt numFmtId="167" formatCode="#,##0;[Red]\(#,##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40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/>
    <xf numFmtId="0" fontId="3" fillId="0" borderId="0" xfId="0" applyFont="1" applyBorder="1" applyProtection="1"/>
    <xf numFmtId="0" fontId="3" fillId="0" borderId="0" xfId="0" applyFont="1" applyFill="1" applyAlignment="1" applyProtection="1">
      <alignment horizontal="center" wrapText="1"/>
    </xf>
    <xf numFmtId="0" fontId="4" fillId="0" borderId="0" xfId="4" applyFont="1" applyBorder="1" applyAlignment="1" applyProtection="1">
      <alignment horizontal="left" wrapText="1"/>
    </xf>
    <xf numFmtId="0" fontId="3" fillId="0" borderId="0" xfId="0" applyFont="1" applyBorder="1"/>
    <xf numFmtId="6" fontId="3" fillId="0" borderId="0" xfId="2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4" fontId="3" fillId="0" borderId="0" xfId="0" applyNumberFormat="1" applyFont="1"/>
    <xf numFmtId="165" fontId="3" fillId="0" borderId="0" xfId="0" applyNumberFormat="1" applyFont="1" applyAlignment="1" applyProtection="1">
      <alignment horizontal="center"/>
    </xf>
    <xf numFmtId="165" fontId="3" fillId="0" borderId="0" xfId="3" applyNumberFormat="1" applyFont="1" applyBorder="1" applyAlignment="1" applyProtection="1">
      <alignment horizontal="center"/>
    </xf>
    <xf numFmtId="0" fontId="4" fillId="0" borderId="1" xfId="4" applyFont="1" applyBorder="1" applyAlignment="1" applyProtection="1">
      <alignment horizontal="left" wrapText="1"/>
    </xf>
    <xf numFmtId="0" fontId="3" fillId="0" borderId="1" xfId="0" applyFont="1" applyBorder="1"/>
    <xf numFmtId="165" fontId="3" fillId="0" borderId="1" xfId="3" applyNumberFormat="1" applyFont="1" applyBorder="1" applyAlignment="1" applyProtection="1">
      <alignment horizontal="center"/>
    </xf>
    <xf numFmtId="166" fontId="3" fillId="0" borderId="1" xfId="1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8" fontId="3" fillId="0" borderId="0" xfId="0" applyNumberFormat="1" applyFont="1" applyAlignment="1" applyProtection="1">
      <alignment horizontal="center"/>
    </xf>
    <xf numFmtId="0" fontId="5" fillId="0" borderId="0" xfId="4" applyFont="1" applyBorder="1" applyAlignment="1" applyProtection="1">
      <alignment horizontal="left" wrapText="1"/>
    </xf>
    <xf numFmtId="0" fontId="6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2" xfId="0" applyFont="1" applyBorder="1" applyAlignment="1" applyProtection="1">
      <alignment horizontal="center" wrapText="1"/>
    </xf>
    <xf numFmtId="0" fontId="6" fillId="0" borderId="0" xfId="0" applyFont="1" applyProtection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167" fontId="3" fillId="0" borderId="0" xfId="0" applyNumberFormat="1" applyFont="1" applyAlignment="1" applyProtection="1">
      <alignment horizontal="center"/>
    </xf>
    <xf numFmtId="167" fontId="3" fillId="0" borderId="0" xfId="0" applyNumberFormat="1" applyFont="1" applyAlignment="1" applyProtection="1">
      <alignment horizontal="center"/>
      <protection locked="0"/>
    </xf>
    <xf numFmtId="165" fontId="3" fillId="0" borderId="0" xfId="3" applyNumberFormat="1" applyFont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167" fontId="3" fillId="0" borderId="3" xfId="0" applyNumberFormat="1" applyFont="1" applyBorder="1" applyAlignment="1" applyProtection="1">
      <alignment horizontal="center"/>
    </xf>
    <xf numFmtId="165" fontId="3" fillId="0" borderId="3" xfId="3" applyNumberFormat="1" applyFont="1" applyBorder="1" applyAlignment="1" applyProtection="1">
      <alignment horizontal="center"/>
    </xf>
    <xf numFmtId="165" fontId="3" fillId="0" borderId="0" xfId="0" applyNumberFormat="1" applyFont="1"/>
  </cellXfs>
  <cellStyles count="5">
    <cellStyle name="Comma" xfId="1" builtinId="3"/>
    <cellStyle name="Currency" xfId="2" builtinId="4"/>
    <cellStyle name="Normal" xfId="0" builtinId="0"/>
    <cellStyle name="Normal_Sheet7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18/Inputs/VA%20riders/2018%20IRM%20Rate%20Generator%20Model%20-%20V1%200_HONI%20(Unlocked-Woodstock%20w%20fixes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VA%20balances%20for%20HONI%20DX_For%20Susan_10Aug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%20Pric/2018-2022%20DX%20Rates/2021/2021%20DRO/DefVA2021_GA%20Ri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4">
          <cell r="C14">
            <v>2012</v>
          </cell>
        </row>
        <row r="25">
          <cell r="C25">
            <v>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F5">
            <v>-27439045.371609516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4.1"/>
      <sheetName val="Gar2021_Trans for Settlements"/>
      <sheetName val="SASresult_Gar2021_Trans PIVOT1"/>
      <sheetName val="SASresult_Gar2021_Transition"/>
      <sheetName val="SASresult_Exhibit2021_HONI"/>
    </sheetNames>
    <sheetDataSet>
      <sheetData sheetId="0"/>
      <sheetData sheetId="1"/>
      <sheetData sheetId="2">
        <row r="4">
          <cell r="E4">
            <v>391216432.1000008</v>
          </cell>
        </row>
        <row r="5">
          <cell r="E5">
            <v>4172093050.0600038</v>
          </cell>
        </row>
        <row r="6">
          <cell r="E6">
            <v>34473800.979999997</v>
          </cell>
        </row>
      </sheetData>
      <sheetData sheetId="3"/>
      <sheetData sheetId="4">
        <row r="1">
          <cell r="B1" t="str">
            <v>M:\Dist Pric\2018-2022 DX Rates\2018\Inputs\VA riders\SAS_GArider_20200623.sas</v>
          </cell>
        </row>
        <row r="3">
          <cell r="B3" t="str">
            <v>Rate_Class</v>
          </cell>
          <cell r="C3" t="str">
            <v>class</v>
          </cell>
          <cell r="D3" t="str">
            <v>Unit</v>
          </cell>
          <cell r="E3" t="str">
            <v>Tot_ClassB_All</v>
          </cell>
          <cell r="F3" t="str">
            <v>Tot_ClassB_Trans</v>
          </cell>
          <cell r="G3" t="str">
            <v>Tot_ClassB_ExclTrans</v>
          </cell>
          <cell r="H3" t="str">
            <v>Pct_ClassB_Trans</v>
          </cell>
        </row>
        <row r="4">
          <cell r="B4" t="str">
            <v>Residential - Urban Density</v>
          </cell>
          <cell r="C4" t="str">
            <v>UR</v>
          </cell>
          <cell r="D4" t="str">
            <v>kwh</v>
          </cell>
          <cell r="E4">
            <v>513465023.62</v>
          </cell>
          <cell r="F4" t="str">
            <v>.</v>
          </cell>
          <cell r="G4" t="str">
            <v>.</v>
          </cell>
          <cell r="H4" t="str">
            <v>.</v>
          </cell>
        </row>
        <row r="5">
          <cell r="B5" t="str">
            <v>Residential - Medium Density</v>
          </cell>
          <cell r="C5" t="str">
            <v>R1</v>
          </cell>
          <cell r="D5" t="str">
            <v>kwh</v>
          </cell>
          <cell r="E5">
            <v>1014351613.13</v>
          </cell>
          <cell r="F5" t="str">
            <v>.</v>
          </cell>
          <cell r="G5" t="str">
            <v>.</v>
          </cell>
          <cell r="H5" t="str">
            <v>.</v>
          </cell>
        </row>
        <row r="6">
          <cell r="B6" t="str">
            <v>Residential - Low Density</v>
          </cell>
          <cell r="C6" t="str">
            <v>R2</v>
          </cell>
          <cell r="D6" t="str">
            <v>kwh</v>
          </cell>
          <cell r="E6">
            <v>1492009780.79</v>
          </cell>
          <cell r="F6" t="str">
            <v>.</v>
          </cell>
          <cell r="G6" t="str">
            <v>.</v>
          </cell>
          <cell r="H6" t="str">
            <v>.</v>
          </cell>
        </row>
        <row r="7">
          <cell r="B7" t="str">
            <v>Seasonal Residential</v>
          </cell>
          <cell r="C7" t="str">
            <v>SR</v>
          </cell>
          <cell r="D7" t="str">
            <v>kwh</v>
          </cell>
          <cell r="E7">
            <v>36218031.859999999</v>
          </cell>
          <cell r="F7" t="str">
            <v>.</v>
          </cell>
          <cell r="G7" t="str">
            <v>.</v>
          </cell>
          <cell r="H7" t="str">
            <v>.</v>
          </cell>
        </row>
        <row r="8">
          <cell r="B8" t="str">
            <v>General Service Energy Billed (Less than 50kW)</v>
          </cell>
          <cell r="C8" t="str">
            <v>GSE</v>
          </cell>
          <cell r="D8" t="str">
            <v>kwh</v>
          </cell>
          <cell r="E8">
            <v>2340470330.1199999</v>
          </cell>
          <cell r="F8">
            <v>706426.34</v>
          </cell>
          <cell r="G8">
            <v>2339763903.7800002</v>
          </cell>
          <cell r="H8">
            <v>2.9999999999999997E-4</v>
          </cell>
        </row>
        <row r="9">
          <cell r="B9" t="str">
            <v>Urban General Service Energy Billed (Less than 50kW)</v>
          </cell>
          <cell r="C9" t="str">
            <v>UGE</v>
          </cell>
          <cell r="D9" t="str">
            <v>kwh</v>
          </cell>
          <cell r="E9">
            <v>637090507.75999999</v>
          </cell>
          <cell r="F9">
            <v>122918</v>
          </cell>
          <cell r="G9">
            <v>636967589.75999999</v>
          </cell>
          <cell r="H9">
            <v>1.9000000000000001E-4</v>
          </cell>
        </row>
        <row r="10">
          <cell r="B10" t="str">
            <v>General Service Demand Billed (50 kW or more)</v>
          </cell>
          <cell r="C10" t="str">
            <v>GSD</v>
          </cell>
          <cell r="D10" t="str">
            <v>kwh</v>
          </cell>
          <cell r="E10">
            <v>11259913185.780001</v>
          </cell>
          <cell r="F10">
            <v>534160669.58999997</v>
          </cell>
          <cell r="G10">
            <v>10725752516.190001</v>
          </cell>
          <cell r="H10">
            <v>4.7440000000000003E-2</v>
          </cell>
        </row>
        <row r="11">
          <cell r="B11" t="str">
            <v>Urban General Service Demand Billed (50 kW or more)</v>
          </cell>
          <cell r="C11" t="str">
            <v>UGD</v>
          </cell>
          <cell r="D11" t="str">
            <v>kwh</v>
          </cell>
          <cell r="E11">
            <v>4365355188.1400003</v>
          </cell>
          <cell r="F11">
            <v>85768892.069999993</v>
          </cell>
          <cell r="G11">
            <v>4279586296.0700002</v>
          </cell>
          <cell r="H11">
            <v>1.9650000000000001E-2</v>
          </cell>
        </row>
        <row r="12">
          <cell r="B12" t="str">
            <v>Unmetered Scattered Load</v>
          </cell>
          <cell r="C12" t="str">
            <v>USL</v>
          </cell>
          <cell r="D12" t="str">
            <v>kwh</v>
          </cell>
          <cell r="E12">
            <v>9781153.0399999991</v>
          </cell>
          <cell r="F12" t="str">
            <v>.</v>
          </cell>
          <cell r="G12" t="str">
            <v>.</v>
          </cell>
          <cell r="H12" t="str">
            <v>.</v>
          </cell>
        </row>
        <row r="13">
          <cell r="B13" t="str">
            <v>Distributed Generation</v>
          </cell>
          <cell r="C13" t="str">
            <v>DGEN</v>
          </cell>
          <cell r="D13" t="str">
            <v>kwh</v>
          </cell>
          <cell r="E13">
            <v>150118129.69999999</v>
          </cell>
          <cell r="F13" t="str">
            <v>.</v>
          </cell>
          <cell r="G13" t="str">
            <v>.</v>
          </cell>
          <cell r="H13" t="str">
            <v>.</v>
          </cell>
        </row>
        <row r="14">
          <cell r="B14" t="str">
            <v>Street Lights</v>
          </cell>
          <cell r="C14" t="str">
            <v>STR</v>
          </cell>
          <cell r="D14" t="str">
            <v>kwh</v>
          </cell>
          <cell r="E14">
            <v>240895919</v>
          </cell>
          <cell r="F14" t="str">
            <v>.</v>
          </cell>
          <cell r="G14" t="str">
            <v>.</v>
          </cell>
          <cell r="H14" t="str">
            <v>.</v>
          </cell>
        </row>
        <row r="15">
          <cell r="B15" t="str">
            <v>Sentinel Lights</v>
          </cell>
          <cell r="C15" t="str">
            <v>SNL</v>
          </cell>
          <cell r="D15" t="str">
            <v>kwh</v>
          </cell>
          <cell r="E15">
            <v>6635058.21</v>
          </cell>
          <cell r="F15" t="str">
            <v>.</v>
          </cell>
          <cell r="G15" t="str">
            <v>.</v>
          </cell>
          <cell r="H15" t="str">
            <v>.</v>
          </cell>
        </row>
        <row r="16">
          <cell r="B16" t="str">
            <v>Sub-Transmission</v>
          </cell>
          <cell r="C16" t="str">
            <v>ST</v>
          </cell>
          <cell r="D16" t="str">
            <v>kwh</v>
          </cell>
          <cell r="E16">
            <v>12652051916.299999</v>
          </cell>
          <cell r="F16">
            <v>3977024373.1500001</v>
          </cell>
          <cell r="G16">
            <v>8675027543.1499996</v>
          </cell>
          <cell r="H16">
            <v>0.31434000000000001</v>
          </cell>
        </row>
        <row r="17">
          <cell r="B17" t="str">
            <v>Total</v>
          </cell>
          <cell r="C17" t="str">
            <v>Total</v>
          </cell>
          <cell r="D17" t="str">
            <v>kwh</v>
          </cell>
          <cell r="E17">
            <v>34718505424.449997</v>
          </cell>
          <cell r="F17">
            <v>4597783279.1499996</v>
          </cell>
          <cell r="G17">
            <v>30120722145.299999</v>
          </cell>
          <cell r="H17">
            <v>0.86756999999999995</v>
          </cell>
        </row>
        <row r="18">
          <cell r="B18" t="str">
            <v>ERR</v>
          </cell>
          <cell r="C18" t="str">
            <v>MA_GSD</v>
          </cell>
          <cell r="D18" t="str">
            <v>kwh</v>
          </cell>
          <cell r="E18">
            <v>0</v>
          </cell>
          <cell r="F18" t="str">
            <v>.</v>
          </cell>
          <cell r="G18" t="str">
            <v>.</v>
          </cell>
          <cell r="H18" t="str">
            <v>.</v>
          </cell>
        </row>
        <row r="19">
          <cell r="B19" t="str">
            <v>ERR</v>
          </cell>
          <cell r="C19" t="str">
            <v>NP_SNL</v>
          </cell>
          <cell r="D19" t="str">
            <v>kwh</v>
          </cell>
          <cell r="E19">
            <v>11875</v>
          </cell>
          <cell r="F19" t="str">
            <v>.</v>
          </cell>
          <cell r="G19" t="str">
            <v>.</v>
          </cell>
          <cell r="H19" t="str">
            <v>.</v>
          </cell>
        </row>
        <row r="20">
          <cell r="B20" t="str">
            <v>ERR</v>
          </cell>
          <cell r="C20" t="str">
            <v>NP_USL</v>
          </cell>
          <cell r="D20" t="str">
            <v>kwh</v>
          </cell>
          <cell r="E20">
            <v>137712</v>
          </cell>
          <cell r="F20" t="str">
            <v>.</v>
          </cell>
          <cell r="G20" t="str">
            <v>.</v>
          </cell>
          <cell r="H20" t="str">
            <v>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1"/>
  <sheetViews>
    <sheetView tabSelected="1" workbookViewId="0"/>
  </sheetViews>
  <sheetFormatPr defaultColWidth="9.08984375" defaultRowHeight="12.5" x14ac:dyDescent="0.25"/>
  <cols>
    <col min="1" max="1" width="58.1796875" style="3" customWidth="1"/>
    <col min="2" max="2" width="15.1796875" style="3" hidden="1" customWidth="1"/>
    <col min="3" max="3" width="15.1796875" style="3" bestFit="1" customWidth="1"/>
    <col min="4" max="4" width="22.1796875" style="3" bestFit="1" customWidth="1"/>
    <col min="5" max="5" width="34.08984375" style="3" bestFit="1" customWidth="1"/>
    <col min="6" max="6" width="29.6328125" style="3" customWidth="1"/>
    <col min="7" max="7" width="18.1796875" style="3" customWidth="1"/>
    <col min="8" max="16384" width="9.08984375" style="3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4"/>
      <c r="D2" s="2"/>
      <c r="E2" s="2"/>
      <c r="F2" s="5"/>
      <c r="G2" s="2"/>
      <c r="H2" s="2"/>
    </row>
    <row r="3" spans="1:11" x14ac:dyDescent="0.25">
      <c r="A3" s="2"/>
      <c r="B3" s="2"/>
      <c r="C3" s="4"/>
      <c r="D3" s="2"/>
      <c r="E3" s="2"/>
      <c r="F3" s="5"/>
      <c r="G3" s="2"/>
      <c r="H3" s="2"/>
    </row>
    <row r="4" spans="1:11" x14ac:dyDescent="0.25">
      <c r="A4" s="6" t="s">
        <v>1</v>
      </c>
      <c r="B4" s="7"/>
      <c r="C4" s="8">
        <f>[2]Sheet1!$F$5</f>
        <v>-27439045.371609516</v>
      </c>
      <c r="D4" s="9"/>
      <c r="E4" s="10"/>
      <c r="F4" s="2"/>
      <c r="G4" s="2"/>
    </row>
    <row r="5" spans="1:11" x14ac:dyDescent="0.25">
      <c r="A5" s="6"/>
      <c r="C5" s="11"/>
      <c r="D5" s="12"/>
      <c r="E5" s="10"/>
      <c r="F5" s="2"/>
      <c r="G5" s="2"/>
    </row>
    <row r="6" spans="1:11" x14ac:dyDescent="0.25">
      <c r="A6" s="6" t="s">
        <v>2</v>
      </c>
      <c r="B6" s="7"/>
      <c r="C6" s="13">
        <f>G29</f>
        <v>0.86756909501513713</v>
      </c>
      <c r="D6" s="10"/>
      <c r="E6" s="10"/>
      <c r="F6" s="2"/>
      <c r="G6" s="2"/>
    </row>
    <row r="7" spans="1:11" x14ac:dyDescent="0.25">
      <c r="A7" s="6"/>
      <c r="B7" s="7"/>
      <c r="C7" s="13"/>
      <c r="D7" s="10"/>
      <c r="E7" s="10"/>
      <c r="F7" s="2"/>
      <c r="G7" s="2"/>
    </row>
    <row r="8" spans="1:11" x14ac:dyDescent="0.25">
      <c r="A8" s="14" t="s">
        <v>3</v>
      </c>
      <c r="B8" s="15"/>
      <c r="C8" s="16" t="s">
        <v>4</v>
      </c>
      <c r="D8" s="10"/>
      <c r="E8" s="2"/>
      <c r="F8" s="2"/>
    </row>
    <row r="9" spans="1:11" x14ac:dyDescent="0.25">
      <c r="A9" s="14" t="s">
        <v>5</v>
      </c>
      <c r="B9" s="15"/>
      <c r="C9" s="17">
        <v>2014</v>
      </c>
      <c r="D9" s="10"/>
      <c r="E9" s="2"/>
      <c r="F9" s="2"/>
    </row>
    <row r="10" spans="1:11" ht="25" x14ac:dyDescent="0.25">
      <c r="A10" s="14" t="s">
        <v>6</v>
      </c>
      <c r="B10" s="15"/>
      <c r="C10" s="18">
        <f>C4-C11</f>
        <v>-3633777.6104829609</v>
      </c>
      <c r="D10" s="19"/>
      <c r="E10" s="19"/>
      <c r="F10" s="2"/>
    </row>
    <row r="11" spans="1:11" x14ac:dyDescent="0.25">
      <c r="A11" s="14" t="s">
        <v>7</v>
      </c>
      <c r="B11" s="15"/>
      <c r="C11" s="18">
        <f>C4*C6</f>
        <v>-23805267.761126556</v>
      </c>
      <c r="D11" s="10"/>
      <c r="E11" s="2"/>
      <c r="F11" s="2"/>
    </row>
    <row r="12" spans="1:11" ht="13" x14ac:dyDescent="0.3">
      <c r="A12" s="20"/>
      <c r="C12" s="20"/>
      <c r="D12" s="2"/>
      <c r="E12" s="2"/>
      <c r="F12" s="2"/>
      <c r="G12" s="2"/>
    </row>
    <row r="13" spans="1:11" s="26" customFormat="1" ht="78" x14ac:dyDescent="0.3">
      <c r="A13" s="21" t="s">
        <v>8</v>
      </c>
      <c r="B13" s="22" t="s">
        <v>8</v>
      </c>
      <c r="C13" s="23"/>
      <c r="D13" s="24" t="s">
        <v>9</v>
      </c>
      <c r="E13" s="24" t="s">
        <v>10</v>
      </c>
      <c r="F13" s="24" t="s">
        <v>11</v>
      </c>
      <c r="G13" s="24" t="s">
        <v>12</v>
      </c>
      <c r="H13" s="25"/>
      <c r="I13" s="25"/>
      <c r="J13" s="25"/>
      <c r="K13" s="25"/>
    </row>
    <row r="14" spans="1:11" s="27" customFormat="1" ht="13" x14ac:dyDescent="0.3">
      <c r="B14" s="10"/>
      <c r="C14" s="10"/>
      <c r="D14" s="28" t="s">
        <v>13</v>
      </c>
      <c r="E14" s="28" t="s">
        <v>13</v>
      </c>
      <c r="F14" s="28" t="s">
        <v>13</v>
      </c>
      <c r="G14" s="10"/>
      <c r="H14" s="10"/>
      <c r="I14" s="10"/>
      <c r="J14" s="10"/>
      <c r="K14" s="10"/>
    </row>
    <row r="15" spans="1:11" s="29" customFormat="1" ht="13" x14ac:dyDescent="0.3">
      <c r="B15" s="30"/>
      <c r="C15" s="31"/>
      <c r="D15" s="30"/>
      <c r="E15" s="30"/>
      <c r="F15" s="30"/>
      <c r="G15" s="30"/>
      <c r="H15" s="30"/>
      <c r="I15" s="30"/>
      <c r="J15" s="30"/>
      <c r="K15" s="30"/>
    </row>
    <row r="16" spans="1:11" x14ac:dyDescent="0.25">
      <c r="A16" s="27" t="s">
        <v>14</v>
      </c>
      <c r="B16" s="27" t="s">
        <v>15</v>
      </c>
      <c r="C16" s="32" t="s">
        <v>13</v>
      </c>
      <c r="D16" s="33">
        <f>VLOOKUP(A16,[3]SASresult_Exhibit2021_HONI!B:H,4,FALSE)</f>
        <v>513465023.62</v>
      </c>
      <c r="E16" s="34"/>
      <c r="F16" s="33">
        <f>D16-E16</f>
        <v>513465023.62</v>
      </c>
      <c r="G16" s="35">
        <f t="shared" ref="G16:G29" si="0">F16/D16</f>
        <v>1</v>
      </c>
      <c r="H16" s="2"/>
      <c r="I16" s="2"/>
      <c r="J16" s="2"/>
      <c r="K16" s="2"/>
    </row>
    <row r="17" spans="1:11" x14ac:dyDescent="0.25">
      <c r="A17" s="27" t="s">
        <v>16</v>
      </c>
      <c r="B17" s="27" t="s">
        <v>17</v>
      </c>
      <c r="C17" s="32" t="s">
        <v>13</v>
      </c>
      <c r="D17" s="33">
        <f>VLOOKUP(A17,[3]SASresult_Exhibit2021_HONI!B:H,4,FALSE)</f>
        <v>1014351613.13</v>
      </c>
      <c r="E17" s="34"/>
      <c r="F17" s="33">
        <f t="shared" ref="F17:F28" si="1">D17-E17</f>
        <v>1014351613.13</v>
      </c>
      <c r="G17" s="35">
        <f t="shared" si="0"/>
        <v>1</v>
      </c>
      <c r="H17" s="2"/>
      <c r="I17" s="2"/>
      <c r="J17" s="2"/>
      <c r="K17" s="2"/>
    </row>
    <row r="18" spans="1:11" x14ac:dyDescent="0.25">
      <c r="A18" s="27" t="s">
        <v>18</v>
      </c>
      <c r="B18" s="27" t="s">
        <v>19</v>
      </c>
      <c r="C18" s="32" t="s">
        <v>13</v>
      </c>
      <c r="D18" s="33">
        <f>VLOOKUP(A18,[3]SASresult_Exhibit2021_HONI!B:H,4,FALSE)</f>
        <v>1492009780.79</v>
      </c>
      <c r="E18" s="34"/>
      <c r="F18" s="33">
        <f t="shared" si="1"/>
        <v>1492009780.79</v>
      </c>
      <c r="G18" s="35">
        <f t="shared" si="0"/>
        <v>1</v>
      </c>
      <c r="H18" s="2"/>
      <c r="I18" s="2"/>
      <c r="J18" s="2"/>
      <c r="K18" s="2"/>
    </row>
    <row r="19" spans="1:11" x14ac:dyDescent="0.25">
      <c r="A19" s="27" t="s">
        <v>20</v>
      </c>
      <c r="B19" s="27" t="s">
        <v>21</v>
      </c>
      <c r="C19" s="32" t="s">
        <v>13</v>
      </c>
      <c r="D19" s="33">
        <f>VLOOKUP(A19,[3]SASresult_Exhibit2021_HONI!B:H,4,FALSE)</f>
        <v>36218031.859999999</v>
      </c>
      <c r="E19" s="34"/>
      <c r="F19" s="33">
        <f t="shared" si="1"/>
        <v>36218031.859999999</v>
      </c>
      <c r="G19" s="35">
        <f t="shared" si="0"/>
        <v>1</v>
      </c>
      <c r="H19" s="2"/>
      <c r="I19" s="2"/>
      <c r="J19" s="2"/>
      <c r="K19" s="2"/>
    </row>
    <row r="20" spans="1:11" x14ac:dyDescent="0.25">
      <c r="A20" s="27" t="s">
        <v>22</v>
      </c>
      <c r="B20" s="27" t="s">
        <v>23</v>
      </c>
      <c r="C20" s="32" t="s">
        <v>13</v>
      </c>
      <c r="D20" s="33">
        <f>VLOOKUP(A20,[3]SASresult_Exhibit2021_HONI!B:H,4,FALSE)</f>
        <v>2340470330.1199999</v>
      </c>
      <c r="E20" s="34"/>
      <c r="F20" s="33">
        <f t="shared" si="1"/>
        <v>2340470330.1199999</v>
      </c>
      <c r="G20" s="35">
        <f t="shared" si="0"/>
        <v>1</v>
      </c>
      <c r="H20" s="2"/>
      <c r="I20" s="2"/>
      <c r="J20" s="2"/>
      <c r="K20" s="2"/>
    </row>
    <row r="21" spans="1:11" x14ac:dyDescent="0.25">
      <c r="A21" s="27" t="s">
        <v>24</v>
      </c>
      <c r="B21" s="27" t="s">
        <v>25</v>
      </c>
      <c r="C21" s="32" t="s">
        <v>13</v>
      </c>
      <c r="D21" s="33">
        <f>VLOOKUP(A21,[3]SASresult_Exhibit2021_HONI!B:H,4,FALSE)</f>
        <v>637090507.75999999</v>
      </c>
      <c r="E21" s="34"/>
      <c r="F21" s="33">
        <f t="shared" si="1"/>
        <v>637090507.75999999</v>
      </c>
      <c r="G21" s="35">
        <f t="shared" si="0"/>
        <v>1</v>
      </c>
      <c r="H21" s="2"/>
      <c r="I21" s="2"/>
      <c r="J21" s="2"/>
      <c r="K21" s="2"/>
    </row>
    <row r="22" spans="1:11" x14ac:dyDescent="0.25">
      <c r="A22" s="27" t="s">
        <v>26</v>
      </c>
      <c r="B22" s="27" t="s">
        <v>27</v>
      </c>
      <c r="C22" s="32" t="s">
        <v>13</v>
      </c>
      <c r="D22" s="33">
        <f>VLOOKUP(A22,[3]SASresult_Exhibit2021_HONI!B:H,4,FALSE)</f>
        <v>11259913185.780001</v>
      </c>
      <c r="E22" s="34">
        <f>'[3]SASresult_Gar2021_Trans PIVOT1'!E4</f>
        <v>391216432.1000008</v>
      </c>
      <c r="F22" s="33">
        <f t="shared" si="1"/>
        <v>10868696753.68</v>
      </c>
      <c r="G22" s="35">
        <f t="shared" si="0"/>
        <v>0.9652558216351026</v>
      </c>
      <c r="H22" s="2"/>
      <c r="I22" s="2"/>
      <c r="J22" s="2"/>
      <c r="K22" s="2"/>
    </row>
    <row r="23" spans="1:11" x14ac:dyDescent="0.25">
      <c r="A23" s="27" t="s">
        <v>28</v>
      </c>
      <c r="B23" s="27" t="s">
        <v>29</v>
      </c>
      <c r="C23" s="32" t="s">
        <v>13</v>
      </c>
      <c r="D23" s="33">
        <f>VLOOKUP(A23,[3]SASresult_Exhibit2021_HONI!B:H,4,FALSE)</f>
        <v>4365355188.1400003</v>
      </c>
      <c r="E23" s="34">
        <f>'[3]SASresult_Gar2021_Trans PIVOT1'!E6</f>
        <v>34473800.979999997</v>
      </c>
      <c r="F23" s="33">
        <f t="shared" si="1"/>
        <v>4330881387.1600008</v>
      </c>
      <c r="G23" s="35">
        <f t="shared" si="0"/>
        <v>0.99210286460225283</v>
      </c>
      <c r="H23" s="2"/>
      <c r="I23" s="2"/>
      <c r="J23" s="2"/>
      <c r="K23" s="2"/>
    </row>
    <row r="24" spans="1:11" x14ac:dyDescent="0.25">
      <c r="A24" s="27" t="s">
        <v>30</v>
      </c>
      <c r="B24" s="27" t="s">
        <v>31</v>
      </c>
      <c r="C24" s="32" t="s">
        <v>13</v>
      </c>
      <c r="D24" s="33">
        <f>VLOOKUP(A24,[3]SASresult_Exhibit2021_HONI!B:H,4,FALSE)</f>
        <v>9781153.0399999991</v>
      </c>
      <c r="E24" s="34"/>
      <c r="F24" s="33">
        <f t="shared" si="1"/>
        <v>9781153.0399999991</v>
      </c>
      <c r="G24" s="35">
        <f t="shared" si="0"/>
        <v>1</v>
      </c>
      <c r="H24" s="2"/>
      <c r="I24" s="2"/>
      <c r="J24" s="2"/>
      <c r="K24" s="2"/>
    </row>
    <row r="25" spans="1:11" x14ac:dyDescent="0.25">
      <c r="A25" s="27" t="s">
        <v>32</v>
      </c>
      <c r="B25" s="27" t="s">
        <v>33</v>
      </c>
      <c r="C25" s="32" t="s">
        <v>13</v>
      </c>
      <c r="D25" s="33">
        <f>VLOOKUP(A25,[3]SASresult_Exhibit2021_HONI!B:H,4,FALSE)</f>
        <v>150118129.69999999</v>
      </c>
      <c r="E25" s="34"/>
      <c r="F25" s="33">
        <f t="shared" si="1"/>
        <v>150118129.69999999</v>
      </c>
      <c r="G25" s="35">
        <f t="shared" si="0"/>
        <v>1</v>
      </c>
      <c r="H25" s="2"/>
      <c r="I25" s="2"/>
      <c r="J25" s="2"/>
      <c r="K25" s="2"/>
    </row>
    <row r="26" spans="1:11" x14ac:dyDescent="0.25">
      <c r="A26" s="27" t="s">
        <v>34</v>
      </c>
      <c r="B26" s="27" t="s">
        <v>35</v>
      </c>
      <c r="C26" s="32" t="s">
        <v>13</v>
      </c>
      <c r="D26" s="33">
        <f>VLOOKUP(A26,[3]SASresult_Exhibit2021_HONI!B:H,4,FALSE)</f>
        <v>240895919</v>
      </c>
      <c r="E26" s="34"/>
      <c r="F26" s="33">
        <f t="shared" si="1"/>
        <v>240895919</v>
      </c>
      <c r="G26" s="35">
        <f t="shared" si="0"/>
        <v>1</v>
      </c>
      <c r="H26" s="2"/>
      <c r="I26" s="2"/>
      <c r="J26" s="2"/>
      <c r="K26" s="2"/>
    </row>
    <row r="27" spans="1:11" x14ac:dyDescent="0.25">
      <c r="A27" s="27" t="s">
        <v>36</v>
      </c>
      <c r="B27" s="27" t="s">
        <v>37</v>
      </c>
      <c r="C27" s="32" t="s">
        <v>13</v>
      </c>
      <c r="D27" s="33">
        <f>VLOOKUP(A27,[3]SASresult_Exhibit2021_HONI!B:H,4,FALSE)</f>
        <v>6635058.21</v>
      </c>
      <c r="E27" s="34"/>
      <c r="F27" s="33">
        <f t="shared" si="1"/>
        <v>6635058.21</v>
      </c>
      <c r="G27" s="35">
        <f t="shared" si="0"/>
        <v>1</v>
      </c>
      <c r="H27" s="2"/>
      <c r="I27" s="2"/>
      <c r="J27" s="2"/>
      <c r="K27" s="2"/>
    </row>
    <row r="28" spans="1:11" ht="13" thickBot="1" x14ac:dyDescent="0.3">
      <c r="A28" s="27" t="s">
        <v>38</v>
      </c>
      <c r="B28" s="27" t="s">
        <v>39</v>
      </c>
      <c r="C28" s="32" t="s">
        <v>13</v>
      </c>
      <c r="D28" s="33">
        <f>VLOOKUP(A28,[3]SASresult_Exhibit2021_HONI!B:H,4,FALSE)</f>
        <v>12652051916.299999</v>
      </c>
      <c r="E28" s="34">
        <f>'[3]SASresult_Gar2021_Trans PIVOT1'!E5</f>
        <v>4172093050.0600038</v>
      </c>
      <c r="F28" s="33">
        <f t="shared" si="1"/>
        <v>8479958866.239996</v>
      </c>
      <c r="G28" s="35">
        <f t="shared" si="0"/>
        <v>0.67024376143406617</v>
      </c>
      <c r="H28" s="2"/>
      <c r="I28" s="2"/>
      <c r="J28" s="2"/>
      <c r="K28" s="2"/>
    </row>
    <row r="29" spans="1:11" ht="13" x14ac:dyDescent="0.3">
      <c r="A29" s="36" t="s">
        <v>40</v>
      </c>
      <c r="B29" s="2"/>
      <c r="C29" s="36"/>
      <c r="D29" s="37">
        <f>SUM(D16:D28)</f>
        <v>34718355837.449997</v>
      </c>
      <c r="E29" s="37">
        <f>SUM(E16:E28)</f>
        <v>4597783283.1400042</v>
      </c>
      <c r="F29" s="37">
        <f>SUM(F16:F28)</f>
        <v>30120572554.309998</v>
      </c>
      <c r="G29" s="38">
        <f t="shared" si="0"/>
        <v>0.86756909501513713</v>
      </c>
      <c r="H29" s="2"/>
      <c r="I29" s="2"/>
      <c r="J29" s="2"/>
      <c r="K29" s="2"/>
    </row>
    <row r="30" spans="1:11" x14ac:dyDescent="0.25">
      <c r="G30" s="39"/>
    </row>
    <row r="31" spans="1:11" x14ac:dyDescent="0.25">
      <c r="G31" s="39"/>
    </row>
  </sheetData>
  <pageMargins left="0.7" right="0.7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2020-11-20T05:00:00+00:00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Correspondence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 xsi:nil="true"/>
    <Dir_Approved xmlns="95f47813-6223-4a6f-8345-4f354f0b8e15">false</Dir_Approved>
  </documentManagement>
</p:properties>
</file>

<file path=customXml/itemProps1.xml><?xml version="1.0" encoding="utf-8"?>
<ds:datastoreItem xmlns:ds="http://schemas.openxmlformats.org/officeDocument/2006/customXml" ds:itemID="{1A1B77DB-EEB0-408A-97FB-27367F8E1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65F7F5-0F66-4CAC-A2A7-47E9FF0B76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F673B0-A068-43C9-928F-40B2D56EF83E}">
  <ds:schemaRefs>
    <ds:schemaRef ds:uri="http://schemas.microsoft.com/office/2006/metadata/properties"/>
    <ds:schemaRef ds:uri="http://schemas.microsoft.com/office/infopath/2007/PartnerControls"/>
    <ds:schemaRef ds:uri="ea909525-6dd5-47d7-9eed-71e77e5cedc6"/>
    <ds:schemaRef ds:uri="f9175001-c430-4d57-adde-c1c10539e919"/>
    <ds:schemaRef ds:uri="95f47813-6223-4a6f-8345-4f354f0b8e15"/>
    <ds:schemaRef ds:uri="31a38067-a042-4e0e-9037-517587b10700"/>
    <ds:schemaRef ds:uri="f0af1d65-dfd0-4b99-b523-def3a95456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4.1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KIM Susan</dc:creator>
  <cp:lastModifiedBy>MOLINA Carla</cp:lastModifiedBy>
  <dcterms:created xsi:type="dcterms:W3CDTF">2020-08-14T01:43:06Z</dcterms:created>
  <dcterms:modified xsi:type="dcterms:W3CDTF">2020-11-26T21:59:29Z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  <property fmtid="{D5CDD505-2E9C-101B-9397-08002B2CF9AE}" pid="3" name="Order">
    <vt:r8>168900</vt:r8>
  </property>
</Properties>
</file>