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agyj\Documents\Work Temp\IRM\lramva\"/>
    </mc:Choice>
  </mc:AlternateContent>
  <bookViews>
    <workbookView xWindow="0" yWindow="0" windowWidth="14940" windowHeight="6960" firstSheet="2"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LRAM'!$B$217</definedName>
    <definedName name="Table_5_c.__2017_Lost_Revenues_Work_Form">'5.  2015-2020 LRAM'!$B$404</definedName>
    <definedName name="Table_5_d.__2018_Lost_Revenues_Work_Form">'5.  2015-2020 LRAM'!$B$598</definedName>
    <definedName name="Table_5_e.__2019_Lost_Revenues_Work_Form">'5.  2015-2020 LRAM'!$B$784</definedName>
    <definedName name="Table_5_f.__2020_Lost_Revenues_Work_Form">'5.  2015-2020 LRAM'!$B$967</definedName>
    <definedName name="Targets">'[1]LDC Targets'!$A$3:$D$83</definedName>
  </definedNames>
  <calcPr calcId="152511"/>
</workbook>
</file>

<file path=xl/calcChain.xml><?xml version="1.0" encoding="utf-8"?>
<calcChain xmlns="http://schemas.openxmlformats.org/spreadsheetml/2006/main">
  <c r="I76" i="43" l="1"/>
  <c r="H76" i="43"/>
  <c r="G76" i="43"/>
  <c r="F76" i="43"/>
  <c r="E76" i="43"/>
  <c r="D76" i="43"/>
  <c r="I79" i="43" l="1"/>
  <c r="H79" i="43"/>
  <c r="G79" i="43"/>
  <c r="F79" i="43"/>
  <c r="E79" i="43"/>
  <c r="D79" i="43"/>
  <c r="L763" i="79" l="1"/>
  <c r="X763" i="79"/>
  <c r="X514" i="79"/>
  <c r="W514" i="79"/>
  <c r="V514" i="79"/>
  <c r="U514" i="79"/>
  <c r="M514" i="79"/>
  <c r="L514" i="79"/>
  <c r="K514" i="79"/>
  <c r="J514" i="79"/>
  <c r="H514" i="79"/>
  <c r="R191" i="68"/>
  <c r="O514" i="79" s="1"/>
  <c r="R190" i="68"/>
  <c r="O496" i="79" s="1"/>
  <c r="X496" i="79"/>
  <c r="W496" i="79"/>
  <c r="V496" i="79"/>
  <c r="U496" i="79"/>
  <c r="M496" i="79"/>
  <c r="L496" i="79"/>
  <c r="K496" i="79"/>
  <c r="J496" i="79"/>
  <c r="M483" i="79"/>
  <c r="L483" i="79"/>
  <c r="K483" i="79"/>
  <c r="J483" i="79"/>
  <c r="E483" i="79"/>
  <c r="M477" i="79"/>
  <c r="L477" i="79"/>
  <c r="K477" i="79"/>
  <c r="J477" i="79"/>
  <c r="F477" i="79"/>
  <c r="U310" i="79"/>
  <c r="Q187" i="68"/>
  <c r="O310" i="79" s="1"/>
  <c r="U123" i="79"/>
  <c r="P186" i="68"/>
  <c r="O123" i="79" s="1"/>
  <c r="X123" i="79"/>
  <c r="W123" i="79"/>
  <c r="V123" i="79"/>
  <c r="M123" i="79"/>
  <c r="L123" i="79"/>
  <c r="K123" i="79"/>
  <c r="J123" i="79"/>
  <c r="F123" i="79"/>
  <c r="E123" i="79"/>
  <c r="BB191" i="68"/>
  <c r="I514" i="79" s="1"/>
  <c r="BA191" i="68"/>
  <c r="V191" i="68" s="1"/>
  <c r="S514" i="79" s="1"/>
  <c r="AZ191" i="68"/>
  <c r="G514" i="79" s="1"/>
  <c r="AY191" i="68"/>
  <c r="T191" i="68" s="1"/>
  <c r="Q514" i="79" s="1"/>
  <c r="AX191" i="68"/>
  <c r="S191" i="68" s="1"/>
  <c r="P514" i="79" s="1"/>
  <c r="BB190" i="68"/>
  <c r="W190" i="68" s="1"/>
  <c r="T496" i="79" s="1"/>
  <c r="BA190" i="68"/>
  <c r="V190" i="68" s="1"/>
  <c r="S496" i="79" s="1"/>
  <c r="BB189" i="68"/>
  <c r="I483" i="79" s="1"/>
  <c r="BA189" i="68"/>
  <c r="H483" i="79" s="1"/>
  <c r="AZ189" i="68"/>
  <c r="G483" i="79" s="1"/>
  <c r="AY189" i="68"/>
  <c r="F483" i="79" s="1"/>
  <c r="AX189" i="68"/>
  <c r="BB188" i="68"/>
  <c r="I477" i="79" s="1"/>
  <c r="BA188" i="68"/>
  <c r="H477" i="79" s="1"/>
  <c r="AZ188" i="68"/>
  <c r="G477" i="79" s="1"/>
  <c r="AY188" i="68"/>
  <c r="AX188" i="68"/>
  <c r="E477" i="79" s="1"/>
  <c r="BA187" i="68"/>
  <c r="I310" i="79" s="1"/>
  <c r="X310" i="79"/>
  <c r="W310" i="79"/>
  <c r="V310" i="79"/>
  <c r="M310" i="79"/>
  <c r="L310" i="79"/>
  <c r="K310" i="79"/>
  <c r="J310" i="79"/>
  <c r="H310" i="79"/>
  <c r="G310" i="79"/>
  <c r="D310" i="79"/>
  <c r="AW187" i="68"/>
  <c r="R187" i="68" s="1"/>
  <c r="P310" i="79" s="1"/>
  <c r="AX187" i="68"/>
  <c r="F310" i="79" s="1"/>
  <c r="AY187" i="68"/>
  <c r="T187" i="68" s="1"/>
  <c r="R310" i="79" s="1"/>
  <c r="AZ187" i="68"/>
  <c r="U187" i="68" s="1"/>
  <c r="S310" i="79" s="1"/>
  <c r="AZ190" i="68"/>
  <c r="U190" i="68" s="1"/>
  <c r="R496" i="79" s="1"/>
  <c r="AY190" i="68"/>
  <c r="T190" i="68" s="1"/>
  <c r="Q496" i="79" s="1"/>
  <c r="AX190" i="68"/>
  <c r="E496" i="79" s="1"/>
  <c r="AV186" i="68"/>
  <c r="Q186" i="68" s="1"/>
  <c r="P123" i="79" s="1"/>
  <c r="AW186" i="68"/>
  <c r="R186" i="68" s="1"/>
  <c r="Q123" i="79" s="1"/>
  <c r="AX186" i="68"/>
  <c r="S186" i="68" s="1"/>
  <c r="R123" i="79" s="1"/>
  <c r="AY186" i="68"/>
  <c r="T186" i="68" s="1"/>
  <c r="S123" i="79" s="1"/>
  <c r="AZ186" i="68"/>
  <c r="U186" i="68" s="1"/>
  <c r="T123" i="79" s="1"/>
  <c r="V763" i="79"/>
  <c r="D514" i="79"/>
  <c r="D496" i="79"/>
  <c r="D483" i="79"/>
  <c r="D477" i="79"/>
  <c r="D123" i="79"/>
  <c r="M763" i="79" l="1"/>
  <c r="K763" i="79"/>
  <c r="U763" i="79"/>
  <c r="E763" i="79"/>
  <c r="G123" i="79"/>
  <c r="S187" i="68"/>
  <c r="Q310" i="79" s="1"/>
  <c r="F496" i="79"/>
  <c r="U191" i="68"/>
  <c r="R514" i="79" s="1"/>
  <c r="H123" i="79"/>
  <c r="G496" i="79"/>
  <c r="S190" i="68"/>
  <c r="P496" i="79" s="1"/>
  <c r="I123" i="79"/>
  <c r="H496" i="79"/>
  <c r="W191" i="68"/>
  <c r="T514" i="79" s="1"/>
  <c r="V187" i="68"/>
  <c r="T310" i="79" s="1"/>
  <c r="I496" i="79"/>
  <c r="E514" i="79"/>
  <c r="E310" i="79"/>
  <c r="F514" i="79"/>
  <c r="W763" i="79"/>
  <c r="J763" i="79"/>
  <c r="Q763" i="79"/>
  <c r="F763" i="79"/>
  <c r="H763" i="79" l="1"/>
  <c r="S763" i="79"/>
  <c r="P763" i="79"/>
  <c r="R763" i="79"/>
  <c r="G763" i="79"/>
  <c r="AL674" i="79"/>
  <c r="AK674" i="79"/>
  <c r="AJ674" i="79"/>
  <c r="AI674" i="79"/>
  <c r="AH674" i="79"/>
  <c r="AG674" i="79"/>
  <c r="AF674" i="79"/>
  <c r="AE674" i="79"/>
  <c r="AD674" i="79"/>
  <c r="AC674" i="79"/>
  <c r="AB674" i="79"/>
  <c r="AA674" i="79"/>
  <c r="Z674" i="79"/>
  <c r="Y674" i="79"/>
  <c r="AM673" i="79"/>
  <c r="Y310" i="79"/>
  <c r="AA123" i="79"/>
  <c r="Z123" i="79"/>
  <c r="I763" i="79" l="1"/>
  <c r="T763" i="79"/>
  <c r="E309" i="79"/>
  <c r="K64" i="43" l="1"/>
  <c r="J64" i="43"/>
  <c r="I64" i="43"/>
  <c r="H64" i="43"/>
  <c r="G64" i="43"/>
  <c r="F64" i="43"/>
  <c r="E64" i="43"/>
  <c r="D64" i="43"/>
  <c r="H168" i="47"/>
  <c r="H167" i="47"/>
  <c r="H166" i="47"/>
  <c r="H165" i="47"/>
  <c r="Y573" i="79"/>
  <c r="Y574" i="79" s="1"/>
  <c r="AA570" i="79"/>
  <c r="AA571" i="79" s="1"/>
  <c r="X573" i="79"/>
  <c r="W573" i="79"/>
  <c r="V573" i="79"/>
  <c r="U573" i="79"/>
  <c r="T573" i="79"/>
  <c r="S573" i="79"/>
  <c r="R573" i="79"/>
  <c r="Q573" i="79"/>
  <c r="O573" i="79"/>
  <c r="X570" i="79"/>
  <c r="W570" i="79"/>
  <c r="V570" i="79"/>
  <c r="U570" i="79"/>
  <c r="T570" i="79"/>
  <c r="S570" i="79"/>
  <c r="R570" i="79"/>
  <c r="Q570" i="79"/>
  <c r="O570" i="79"/>
  <c r="P573" i="79"/>
  <c r="P570" i="79"/>
  <c r="M573" i="79"/>
  <c r="L573" i="79"/>
  <c r="K573" i="79"/>
  <c r="J573" i="79"/>
  <c r="I573" i="79"/>
  <c r="H573" i="79"/>
  <c r="G573" i="79"/>
  <c r="F573" i="79"/>
  <c r="M570" i="79"/>
  <c r="L570" i="79"/>
  <c r="K570" i="79"/>
  <c r="J570" i="79"/>
  <c r="I570" i="79"/>
  <c r="H570" i="79"/>
  <c r="G570" i="79"/>
  <c r="F570" i="79"/>
  <c r="D573" i="79"/>
  <c r="D570" i="79"/>
  <c r="E573" i="79"/>
  <c r="E570" i="79"/>
  <c r="AL574" i="79"/>
  <c r="AK574" i="79"/>
  <c r="AJ574" i="79"/>
  <c r="AI574" i="79"/>
  <c r="AH574" i="79"/>
  <c r="AG574" i="79"/>
  <c r="AF574" i="79"/>
  <c r="AE574" i="79"/>
  <c r="AD574" i="79"/>
  <c r="AC574" i="79"/>
  <c r="AB574" i="79"/>
  <c r="AA574" i="79"/>
  <c r="Z574" i="79"/>
  <c r="N574" i="79"/>
  <c r="AL571" i="79"/>
  <c r="AK571" i="79"/>
  <c r="AJ571" i="79"/>
  <c r="AI571" i="79"/>
  <c r="AH571" i="79"/>
  <c r="AG571" i="79"/>
  <c r="AF571" i="79"/>
  <c r="AE571" i="79"/>
  <c r="AD571" i="79"/>
  <c r="AC571" i="79"/>
  <c r="AB571" i="79"/>
  <c r="Z571" i="79"/>
  <c r="Y571" i="79"/>
  <c r="N571" i="79"/>
  <c r="X513" i="79"/>
  <c r="W513" i="79"/>
  <c r="V513" i="79"/>
  <c r="U513" i="79"/>
  <c r="T513" i="79"/>
  <c r="S513" i="79"/>
  <c r="R513" i="79"/>
  <c r="Q513" i="79"/>
  <c r="O513" i="79"/>
  <c r="P513" i="79"/>
  <c r="M513" i="79"/>
  <c r="L513" i="79"/>
  <c r="K513" i="79"/>
  <c r="J513" i="79"/>
  <c r="I513" i="79"/>
  <c r="H513" i="79"/>
  <c r="G513" i="79"/>
  <c r="F513" i="79"/>
  <c r="D513" i="79"/>
  <c r="E513" i="79"/>
  <c r="AB513" i="79"/>
  <c r="AA513" i="79"/>
  <c r="AM570" i="79" l="1"/>
  <c r="AM573" i="79"/>
  <c r="C56" i="47" l="1"/>
  <c r="C55" i="47"/>
  <c r="AB495" i="79"/>
  <c r="AA495" i="79"/>
  <c r="Z495" i="79"/>
  <c r="X495" i="79"/>
  <c r="W495" i="79"/>
  <c r="V495" i="79"/>
  <c r="U495" i="79"/>
  <c r="T495" i="79"/>
  <c r="S495" i="79"/>
  <c r="R495" i="79"/>
  <c r="Q495" i="79"/>
  <c r="O495" i="79"/>
  <c r="P495" i="79"/>
  <c r="M495" i="79"/>
  <c r="L495" i="79"/>
  <c r="K495" i="79"/>
  <c r="J495" i="79"/>
  <c r="I495" i="79"/>
  <c r="H495" i="79"/>
  <c r="G495" i="79"/>
  <c r="F495" i="79"/>
  <c r="D495" i="79"/>
  <c r="E495" i="79"/>
  <c r="Y482" i="79"/>
  <c r="Y488" i="79"/>
  <c r="X488" i="79"/>
  <c r="W488" i="79"/>
  <c r="V488" i="79"/>
  <c r="U488" i="79"/>
  <c r="T488" i="79"/>
  <c r="S488" i="79"/>
  <c r="R488" i="79"/>
  <c r="Q488" i="79"/>
  <c r="O488" i="79"/>
  <c r="P488" i="79"/>
  <c r="M488" i="79"/>
  <c r="L488" i="79"/>
  <c r="K488" i="79"/>
  <c r="J488" i="79"/>
  <c r="I488" i="79"/>
  <c r="H488" i="79"/>
  <c r="G488" i="79"/>
  <c r="F488" i="79"/>
  <c r="D488" i="79"/>
  <c r="E488" i="79"/>
  <c r="X482" i="79"/>
  <c r="W482" i="79"/>
  <c r="V482" i="79"/>
  <c r="U482" i="79"/>
  <c r="T482" i="79"/>
  <c r="S482" i="79"/>
  <c r="R482" i="79"/>
  <c r="Q482" i="79"/>
  <c r="O482" i="79"/>
  <c r="P482" i="79"/>
  <c r="M482" i="79"/>
  <c r="L482" i="79"/>
  <c r="K482" i="79"/>
  <c r="J482" i="79"/>
  <c r="I482" i="79"/>
  <c r="H482" i="79"/>
  <c r="G482" i="79"/>
  <c r="F482" i="79"/>
  <c r="D482" i="79"/>
  <c r="E482" i="79"/>
  <c r="X479" i="79"/>
  <c r="W479" i="79"/>
  <c r="V479" i="79"/>
  <c r="U479" i="79"/>
  <c r="T479" i="79"/>
  <c r="S479" i="79"/>
  <c r="R479" i="79"/>
  <c r="Q479" i="79"/>
  <c r="O479" i="79"/>
  <c r="P479" i="79"/>
  <c r="M479" i="79"/>
  <c r="L479" i="79"/>
  <c r="K479" i="79"/>
  <c r="J479" i="79"/>
  <c r="I479" i="79"/>
  <c r="H479" i="79"/>
  <c r="G479" i="79"/>
  <c r="F479" i="79"/>
  <c r="D479" i="79"/>
  <c r="E479" i="79"/>
  <c r="Y479" i="79"/>
  <c r="Y480" i="79" s="1"/>
  <c r="Y476" i="79"/>
  <c r="X476" i="79"/>
  <c r="W476" i="79"/>
  <c r="V476" i="79"/>
  <c r="U476" i="79"/>
  <c r="T476" i="79"/>
  <c r="S476" i="79"/>
  <c r="R476" i="79"/>
  <c r="Q476" i="79"/>
  <c r="O476" i="79"/>
  <c r="P476" i="79"/>
  <c r="M476" i="79"/>
  <c r="L476" i="79"/>
  <c r="K476" i="79"/>
  <c r="J476" i="79"/>
  <c r="I476" i="79"/>
  <c r="H476" i="79"/>
  <c r="G476" i="79"/>
  <c r="F476" i="79"/>
  <c r="D476" i="79"/>
  <c r="E476" i="79"/>
  <c r="AL480" i="79"/>
  <c r="AK480" i="79"/>
  <c r="AJ480" i="79"/>
  <c r="AI480" i="79"/>
  <c r="AH480" i="79"/>
  <c r="AG480" i="79"/>
  <c r="AF480" i="79"/>
  <c r="AE480" i="79"/>
  <c r="AD480" i="79"/>
  <c r="AC480" i="79"/>
  <c r="AB480" i="79"/>
  <c r="AA480" i="79"/>
  <c r="Z480" i="79"/>
  <c r="N322" i="79"/>
  <c r="X328" i="79"/>
  <c r="W328" i="79"/>
  <c r="V328" i="79"/>
  <c r="U328" i="79"/>
  <c r="T328" i="79"/>
  <c r="S328" i="79"/>
  <c r="R328" i="79"/>
  <c r="Q328" i="79"/>
  <c r="X327" i="79"/>
  <c r="W327" i="79"/>
  <c r="V327" i="79"/>
  <c r="U327" i="79"/>
  <c r="T327" i="79"/>
  <c r="S327" i="79"/>
  <c r="R327" i="79"/>
  <c r="Q327" i="79"/>
  <c r="X322" i="79"/>
  <c r="W322" i="79"/>
  <c r="V322" i="79"/>
  <c r="U322" i="79"/>
  <c r="T322" i="79"/>
  <c r="S322" i="79"/>
  <c r="R322" i="79"/>
  <c r="Q322" i="79"/>
  <c r="X321" i="79"/>
  <c r="W321" i="79"/>
  <c r="V321" i="79"/>
  <c r="U321" i="79"/>
  <c r="T321" i="79"/>
  <c r="S321" i="79"/>
  <c r="R321" i="79"/>
  <c r="Q321" i="79"/>
  <c r="O328" i="79"/>
  <c r="O327" i="79"/>
  <c r="O322" i="79"/>
  <c r="O321" i="79"/>
  <c r="P328" i="79"/>
  <c r="P327" i="79"/>
  <c r="P322" i="79"/>
  <c r="P321" i="79"/>
  <c r="M328" i="79"/>
  <c r="L328" i="79"/>
  <c r="K328" i="79"/>
  <c r="J328" i="79"/>
  <c r="I328" i="79"/>
  <c r="H328" i="79"/>
  <c r="G328" i="79"/>
  <c r="F328" i="79"/>
  <c r="M327" i="79"/>
  <c r="L327" i="79"/>
  <c r="K327" i="79"/>
  <c r="J327" i="79"/>
  <c r="I327" i="79"/>
  <c r="H327" i="79"/>
  <c r="G327" i="79"/>
  <c r="F327" i="79"/>
  <c r="M322" i="79"/>
  <c r="L322" i="79"/>
  <c r="K322" i="79"/>
  <c r="J322" i="79"/>
  <c r="I322" i="79"/>
  <c r="H322" i="79"/>
  <c r="G322" i="79"/>
  <c r="F322" i="79"/>
  <c r="M321" i="79"/>
  <c r="L321" i="79"/>
  <c r="K321" i="79"/>
  <c r="J321" i="79"/>
  <c r="I321" i="79"/>
  <c r="H321" i="79"/>
  <c r="G321" i="79"/>
  <c r="F321" i="79"/>
  <c r="D328" i="79"/>
  <c r="D327" i="79"/>
  <c r="D322" i="79"/>
  <c r="D321" i="79"/>
  <c r="E328" i="79"/>
  <c r="E327" i="79"/>
  <c r="E322" i="79"/>
  <c r="E321" i="79"/>
  <c r="X309" i="79"/>
  <c r="W309" i="79"/>
  <c r="V309" i="79"/>
  <c r="U309" i="79"/>
  <c r="T309" i="79"/>
  <c r="S309" i="79"/>
  <c r="R309" i="79"/>
  <c r="Q309" i="79"/>
  <c r="X308" i="79"/>
  <c r="W308" i="79"/>
  <c r="V308" i="79"/>
  <c r="U308" i="79"/>
  <c r="T308" i="79"/>
  <c r="S308" i="79"/>
  <c r="R308" i="79"/>
  <c r="Q308" i="79"/>
  <c r="X305" i="79"/>
  <c r="W305" i="79"/>
  <c r="V305" i="79"/>
  <c r="U305" i="79"/>
  <c r="T305" i="79"/>
  <c r="S305" i="79"/>
  <c r="R305" i="79"/>
  <c r="Q305" i="79"/>
  <c r="X302" i="79"/>
  <c r="W302" i="79"/>
  <c r="V302" i="79"/>
  <c r="U302" i="79"/>
  <c r="T302" i="79"/>
  <c r="S302" i="79"/>
  <c r="R302" i="79"/>
  <c r="Q302" i="79"/>
  <c r="X301" i="79"/>
  <c r="W301" i="79"/>
  <c r="V301" i="79"/>
  <c r="U301" i="79"/>
  <c r="T301" i="79"/>
  <c r="S301" i="79"/>
  <c r="R301" i="79"/>
  <c r="Q301" i="79"/>
  <c r="X296" i="79"/>
  <c r="W296" i="79"/>
  <c r="V296" i="79"/>
  <c r="U296" i="79"/>
  <c r="T296" i="79"/>
  <c r="S296" i="79"/>
  <c r="R296" i="79"/>
  <c r="Q296" i="79"/>
  <c r="X295" i="79"/>
  <c r="W295" i="79"/>
  <c r="V295" i="79"/>
  <c r="U295" i="79"/>
  <c r="T295" i="79"/>
  <c r="S295" i="79"/>
  <c r="R295" i="79"/>
  <c r="Q295" i="79"/>
  <c r="X293" i="79"/>
  <c r="W293" i="79"/>
  <c r="V293" i="79"/>
  <c r="U293" i="79"/>
  <c r="T293" i="79"/>
  <c r="S293" i="79"/>
  <c r="R293" i="79"/>
  <c r="Q293" i="79"/>
  <c r="X292" i="79"/>
  <c r="W292" i="79"/>
  <c r="V292" i="79"/>
  <c r="U292" i="79"/>
  <c r="T292" i="79"/>
  <c r="S292" i="79"/>
  <c r="R292" i="79"/>
  <c r="Q292" i="79"/>
  <c r="O309" i="79"/>
  <c r="O308" i="79"/>
  <c r="O305" i="79"/>
  <c r="O302" i="79"/>
  <c r="O301" i="79"/>
  <c r="O296" i="79"/>
  <c r="O295" i="79"/>
  <c r="O293" i="79"/>
  <c r="O292" i="79"/>
  <c r="P309" i="79"/>
  <c r="P308" i="79"/>
  <c r="P305" i="79"/>
  <c r="P302" i="79"/>
  <c r="P301" i="79"/>
  <c r="P296" i="79"/>
  <c r="P295" i="79"/>
  <c r="P293" i="79"/>
  <c r="P292" i="79"/>
  <c r="M309" i="79"/>
  <c r="L309" i="79"/>
  <c r="K309" i="79"/>
  <c r="J309" i="79"/>
  <c r="I309" i="79"/>
  <c r="H309" i="79"/>
  <c r="G309" i="79"/>
  <c r="F309" i="79"/>
  <c r="M308" i="79"/>
  <c r="L308" i="79"/>
  <c r="K308" i="79"/>
  <c r="J308" i="79"/>
  <c r="I308" i="79"/>
  <c r="H308" i="79"/>
  <c r="G308" i="79"/>
  <c r="F308" i="79"/>
  <c r="M305" i="79"/>
  <c r="L305" i="79"/>
  <c r="K305" i="79"/>
  <c r="J305" i="79"/>
  <c r="I305" i="79"/>
  <c r="H305" i="79"/>
  <c r="G305" i="79"/>
  <c r="F305" i="79"/>
  <c r="M302" i="79"/>
  <c r="L302" i="79"/>
  <c r="K302" i="79"/>
  <c r="J302" i="79"/>
  <c r="I302" i="79"/>
  <c r="H302" i="79"/>
  <c r="G302" i="79"/>
  <c r="F302" i="79"/>
  <c r="M301" i="79"/>
  <c r="L301" i="79"/>
  <c r="K301" i="79"/>
  <c r="J301" i="79"/>
  <c r="I301" i="79"/>
  <c r="H301" i="79"/>
  <c r="G301" i="79"/>
  <c r="F301" i="79"/>
  <c r="M296" i="79"/>
  <c r="L296" i="79"/>
  <c r="K296" i="79"/>
  <c r="J296" i="79"/>
  <c r="I296" i="79"/>
  <c r="H296" i="79"/>
  <c r="G296" i="79"/>
  <c r="F296" i="79"/>
  <c r="M295" i="79"/>
  <c r="L295" i="79"/>
  <c r="K295" i="79"/>
  <c r="J295" i="79"/>
  <c r="I295" i="79"/>
  <c r="H295" i="79"/>
  <c r="G295" i="79"/>
  <c r="F295" i="79"/>
  <c r="M293" i="79"/>
  <c r="L293" i="79"/>
  <c r="K293" i="79"/>
  <c r="J293" i="79"/>
  <c r="I293" i="79"/>
  <c r="H293" i="79"/>
  <c r="G293" i="79"/>
  <c r="F293" i="79"/>
  <c r="M292" i="79"/>
  <c r="L292" i="79"/>
  <c r="K292" i="79"/>
  <c r="J292" i="79"/>
  <c r="I292" i="79"/>
  <c r="H292" i="79"/>
  <c r="G292" i="79"/>
  <c r="F292" i="79"/>
  <c r="D309" i="79"/>
  <c r="D308" i="79"/>
  <c r="D305" i="79"/>
  <c r="D302" i="79"/>
  <c r="D301" i="79"/>
  <c r="D296" i="79"/>
  <c r="D295" i="79"/>
  <c r="D293" i="79"/>
  <c r="D292" i="79"/>
  <c r="E308" i="79"/>
  <c r="E305" i="79"/>
  <c r="E302" i="79"/>
  <c r="E301" i="79"/>
  <c r="E296" i="79"/>
  <c r="E295" i="79"/>
  <c r="E293" i="79"/>
  <c r="E292" i="79"/>
  <c r="X278" i="79"/>
  <c r="W278" i="79"/>
  <c r="V278" i="79"/>
  <c r="U278" i="79"/>
  <c r="T278" i="79"/>
  <c r="S278" i="79"/>
  <c r="R278" i="79"/>
  <c r="Q278" i="79"/>
  <c r="O278" i="79"/>
  <c r="P278" i="79"/>
  <c r="M278" i="79"/>
  <c r="L278" i="79"/>
  <c r="K278" i="79"/>
  <c r="J278" i="79"/>
  <c r="I278" i="79"/>
  <c r="H278" i="79"/>
  <c r="G278" i="79"/>
  <c r="F278" i="79"/>
  <c r="D278" i="79"/>
  <c r="E278" i="79"/>
  <c r="AL279" i="79"/>
  <c r="AK279" i="79"/>
  <c r="AJ279" i="79"/>
  <c r="AI279" i="79"/>
  <c r="AH279" i="79"/>
  <c r="AG279" i="79"/>
  <c r="AF279" i="79"/>
  <c r="AE279" i="79"/>
  <c r="AD279" i="79"/>
  <c r="AC279" i="79"/>
  <c r="AB279" i="79"/>
  <c r="AA279" i="79"/>
  <c r="Z279" i="79"/>
  <c r="Y279" i="79"/>
  <c r="N279" i="79"/>
  <c r="AM278" i="79"/>
  <c r="X122" i="79"/>
  <c r="W122" i="79"/>
  <c r="V122" i="79"/>
  <c r="U122" i="79"/>
  <c r="T122" i="79"/>
  <c r="S122" i="79"/>
  <c r="R122" i="79"/>
  <c r="Q122" i="79"/>
  <c r="X121" i="79"/>
  <c r="W121" i="79"/>
  <c r="V121" i="79"/>
  <c r="U121" i="79"/>
  <c r="T121" i="79"/>
  <c r="S121" i="79"/>
  <c r="R121" i="79"/>
  <c r="Q121" i="79"/>
  <c r="X114" i="79"/>
  <c r="W114" i="79"/>
  <c r="V114" i="79"/>
  <c r="U114" i="79"/>
  <c r="T114" i="79"/>
  <c r="S114" i="79"/>
  <c r="R114" i="79"/>
  <c r="Q114" i="79"/>
  <c r="X109" i="79"/>
  <c r="W109" i="79"/>
  <c r="V109" i="79"/>
  <c r="U109" i="79"/>
  <c r="T109" i="79"/>
  <c r="S109" i="79"/>
  <c r="R109" i="79"/>
  <c r="Q109" i="79"/>
  <c r="X108" i="79"/>
  <c r="W108" i="79"/>
  <c r="V108" i="79"/>
  <c r="U108" i="79"/>
  <c r="T108" i="79"/>
  <c r="S108" i="79"/>
  <c r="R108" i="79"/>
  <c r="Q108" i="79"/>
  <c r="X106" i="79"/>
  <c r="W106" i="79"/>
  <c r="V106" i="79"/>
  <c r="U106" i="79"/>
  <c r="T106" i="79"/>
  <c r="S106" i="79"/>
  <c r="R106" i="79"/>
  <c r="Q106" i="79"/>
  <c r="X105" i="79"/>
  <c r="W105" i="79"/>
  <c r="V105" i="79"/>
  <c r="U105" i="79"/>
  <c r="T105" i="79"/>
  <c r="S105" i="79"/>
  <c r="R105" i="79"/>
  <c r="Q105" i="79"/>
  <c r="O122" i="79"/>
  <c r="O121" i="79"/>
  <c r="O114" i="79"/>
  <c r="O109" i="79"/>
  <c r="O108" i="79"/>
  <c r="O106" i="79"/>
  <c r="O105" i="79"/>
  <c r="P122" i="79"/>
  <c r="P121" i="79"/>
  <c r="P114" i="79"/>
  <c r="P109" i="79"/>
  <c r="P108" i="79"/>
  <c r="P106" i="79"/>
  <c r="P105" i="79"/>
  <c r="M122" i="79"/>
  <c r="L122" i="79"/>
  <c r="K122" i="79"/>
  <c r="J122" i="79"/>
  <c r="I122" i="79"/>
  <c r="H122" i="79"/>
  <c r="G122" i="79"/>
  <c r="F122" i="79"/>
  <c r="M121" i="79"/>
  <c r="L121" i="79"/>
  <c r="K121" i="79"/>
  <c r="J121" i="79"/>
  <c r="I121" i="79"/>
  <c r="H121" i="79"/>
  <c r="G121" i="79"/>
  <c r="F121" i="79"/>
  <c r="M114" i="79"/>
  <c r="L114" i="79"/>
  <c r="K114" i="79"/>
  <c r="J114" i="79"/>
  <c r="I114" i="79"/>
  <c r="H114" i="79"/>
  <c r="G114" i="79"/>
  <c r="F114" i="79"/>
  <c r="M109" i="79"/>
  <c r="L109" i="79"/>
  <c r="K109" i="79"/>
  <c r="J109" i="79"/>
  <c r="I109" i="79"/>
  <c r="H109" i="79"/>
  <c r="G109" i="79"/>
  <c r="F109" i="79"/>
  <c r="M108" i="79"/>
  <c r="L108" i="79"/>
  <c r="K108" i="79"/>
  <c r="J108" i="79"/>
  <c r="I108" i="79"/>
  <c r="H108" i="79"/>
  <c r="G108" i="79"/>
  <c r="F108" i="79"/>
  <c r="M106" i="79"/>
  <c r="L106" i="79"/>
  <c r="K106" i="79"/>
  <c r="J106" i="79"/>
  <c r="I106" i="79"/>
  <c r="H106" i="79"/>
  <c r="G106" i="79"/>
  <c r="F106" i="79"/>
  <c r="M105" i="79"/>
  <c r="L105" i="79"/>
  <c r="K105" i="79"/>
  <c r="J105" i="79"/>
  <c r="I105" i="79"/>
  <c r="H105" i="79"/>
  <c r="G105" i="79"/>
  <c r="F105" i="79"/>
  <c r="D122" i="79"/>
  <c r="D121" i="79"/>
  <c r="D114" i="79"/>
  <c r="D109" i="79"/>
  <c r="D108" i="79"/>
  <c r="D106" i="79"/>
  <c r="D105" i="79"/>
  <c r="E122" i="79"/>
  <c r="E121" i="79"/>
  <c r="E114" i="79"/>
  <c r="E109" i="79"/>
  <c r="E108" i="79"/>
  <c r="E106" i="79"/>
  <c r="E105" i="79"/>
  <c r="X80" i="79"/>
  <c r="W80" i="79"/>
  <c r="V80" i="79"/>
  <c r="U80" i="79"/>
  <c r="T80" i="79"/>
  <c r="S80" i="79"/>
  <c r="R80" i="79"/>
  <c r="Q80" i="79"/>
  <c r="X76" i="79"/>
  <c r="W76" i="79"/>
  <c r="V76" i="79"/>
  <c r="U76" i="79"/>
  <c r="T76" i="79"/>
  <c r="S76" i="79"/>
  <c r="R76" i="79"/>
  <c r="Q76" i="79"/>
  <c r="O80" i="79"/>
  <c r="O76" i="79"/>
  <c r="P80" i="79"/>
  <c r="P76" i="79"/>
  <c r="M80" i="79"/>
  <c r="L80" i="79"/>
  <c r="K80" i="79"/>
  <c r="J80" i="79"/>
  <c r="I80" i="79"/>
  <c r="H80" i="79"/>
  <c r="G80" i="79"/>
  <c r="F80" i="79"/>
  <c r="M76" i="79"/>
  <c r="L76" i="79"/>
  <c r="K76" i="79"/>
  <c r="J76" i="79"/>
  <c r="I76" i="79"/>
  <c r="H76" i="79"/>
  <c r="G76" i="79"/>
  <c r="F76" i="79"/>
  <c r="D80" i="79"/>
  <c r="D76" i="79"/>
  <c r="E80" i="79"/>
  <c r="E76" i="79"/>
  <c r="X73" i="79"/>
  <c r="W73" i="79"/>
  <c r="V73" i="79"/>
  <c r="U73" i="79"/>
  <c r="T73" i="79"/>
  <c r="S73" i="79"/>
  <c r="R73" i="79"/>
  <c r="Q73" i="79"/>
  <c r="X70" i="79"/>
  <c r="W70" i="79"/>
  <c r="V70" i="79"/>
  <c r="U70" i="79"/>
  <c r="T70" i="79"/>
  <c r="S70" i="79"/>
  <c r="R70" i="79"/>
  <c r="Q70" i="79"/>
  <c r="O73" i="79"/>
  <c r="O70" i="79"/>
  <c r="P73" i="79"/>
  <c r="P70" i="79"/>
  <c r="M73" i="79"/>
  <c r="L73" i="79"/>
  <c r="K73" i="79"/>
  <c r="J73" i="79"/>
  <c r="I73" i="79"/>
  <c r="H73" i="79"/>
  <c r="G73" i="79"/>
  <c r="F73" i="79"/>
  <c r="M70" i="79"/>
  <c r="L70" i="79"/>
  <c r="K70" i="79"/>
  <c r="J70" i="79"/>
  <c r="I70" i="79"/>
  <c r="H70" i="79"/>
  <c r="G70" i="79"/>
  <c r="F70" i="79"/>
  <c r="D73" i="79"/>
  <c r="D70" i="79"/>
  <c r="E73" i="79"/>
  <c r="E70" i="79"/>
  <c r="M64" i="79"/>
  <c r="L64" i="79"/>
  <c r="K64" i="79"/>
  <c r="J64" i="79"/>
  <c r="I64" i="79"/>
  <c r="H64" i="79"/>
  <c r="G64" i="79"/>
  <c r="F64" i="79"/>
  <c r="D64" i="79"/>
  <c r="E64" i="79"/>
  <c r="M61" i="79"/>
  <c r="L61" i="79"/>
  <c r="K61" i="79"/>
  <c r="J61" i="79"/>
  <c r="I61" i="79"/>
  <c r="H61" i="79"/>
  <c r="G61" i="79"/>
  <c r="F61" i="79"/>
  <c r="M60" i="79"/>
  <c r="L60" i="79"/>
  <c r="K60" i="79"/>
  <c r="J60" i="79"/>
  <c r="I60" i="79"/>
  <c r="H60" i="79"/>
  <c r="G60" i="79"/>
  <c r="F60" i="79"/>
  <c r="D61" i="79"/>
  <c r="D60" i="79"/>
  <c r="E61" i="79"/>
  <c r="E60" i="79"/>
  <c r="X64" i="79"/>
  <c r="W64" i="79"/>
  <c r="V64" i="79"/>
  <c r="U64" i="79"/>
  <c r="T64" i="79"/>
  <c r="S64" i="79"/>
  <c r="R64" i="79"/>
  <c r="Q64" i="79"/>
  <c r="O64" i="79"/>
  <c r="P64" i="79"/>
  <c r="X61" i="79"/>
  <c r="W61" i="79"/>
  <c r="V61" i="79"/>
  <c r="U61" i="79"/>
  <c r="T61" i="79"/>
  <c r="S61" i="79"/>
  <c r="R61" i="79"/>
  <c r="Q61" i="79"/>
  <c r="X60" i="79"/>
  <c r="W60" i="79"/>
  <c r="V60" i="79"/>
  <c r="U60" i="79"/>
  <c r="T60" i="79"/>
  <c r="S60" i="79"/>
  <c r="R60" i="79"/>
  <c r="Q60" i="79"/>
  <c r="O61" i="79"/>
  <c r="O60" i="79"/>
  <c r="P61" i="79"/>
  <c r="P60" i="79"/>
  <c r="X58" i="79"/>
  <c r="W58" i="79"/>
  <c r="V58" i="79"/>
  <c r="U58" i="79"/>
  <c r="T58" i="79"/>
  <c r="S58" i="79"/>
  <c r="R58" i="79"/>
  <c r="Q58" i="79"/>
  <c r="O58" i="79"/>
  <c r="X57" i="79"/>
  <c r="W57" i="79"/>
  <c r="V57" i="79"/>
  <c r="U57" i="79"/>
  <c r="T57" i="79"/>
  <c r="S57" i="79"/>
  <c r="R57" i="79"/>
  <c r="Q57" i="79"/>
  <c r="O57" i="79"/>
  <c r="P58" i="79"/>
  <c r="P57" i="79"/>
  <c r="M58" i="79"/>
  <c r="L58" i="79"/>
  <c r="K58" i="79"/>
  <c r="J58" i="79"/>
  <c r="I58" i="79"/>
  <c r="H58" i="79"/>
  <c r="G58" i="79"/>
  <c r="F58" i="79"/>
  <c r="M57" i="79"/>
  <c r="L57" i="79"/>
  <c r="K57" i="79"/>
  <c r="J57" i="79"/>
  <c r="I57" i="79"/>
  <c r="H57" i="79"/>
  <c r="G57" i="79"/>
  <c r="F57" i="79"/>
  <c r="D58" i="79"/>
  <c r="D57" i="79"/>
  <c r="E58" i="79"/>
  <c r="E57" i="79"/>
  <c r="P54" i="79"/>
  <c r="X55" i="79"/>
  <c r="W55" i="79"/>
  <c r="V55" i="79"/>
  <c r="U55" i="79"/>
  <c r="T55" i="79"/>
  <c r="S55" i="79"/>
  <c r="R55" i="79"/>
  <c r="Q55" i="79"/>
  <c r="X54" i="79"/>
  <c r="W54" i="79"/>
  <c r="V54" i="79"/>
  <c r="U54" i="79"/>
  <c r="T54" i="79"/>
  <c r="S54" i="79"/>
  <c r="R54" i="79"/>
  <c r="Q54" i="79"/>
  <c r="O55" i="79"/>
  <c r="O54" i="79"/>
  <c r="P55" i="79"/>
  <c r="M55" i="79"/>
  <c r="L55" i="79"/>
  <c r="K55" i="79"/>
  <c r="J55" i="79"/>
  <c r="I55" i="79"/>
  <c r="H55" i="79"/>
  <c r="G55" i="79"/>
  <c r="F55" i="79"/>
  <c r="D55" i="79"/>
  <c r="M54" i="79"/>
  <c r="L54" i="79"/>
  <c r="K54" i="79"/>
  <c r="J54" i="79"/>
  <c r="I54" i="79"/>
  <c r="H54" i="79"/>
  <c r="G54" i="79"/>
  <c r="F54" i="79"/>
  <c r="D54" i="79"/>
  <c r="E55" i="79"/>
  <c r="E54" i="79"/>
  <c r="X48" i="79"/>
  <c r="W48" i="79"/>
  <c r="V48" i="79"/>
  <c r="U48" i="79"/>
  <c r="T48" i="79"/>
  <c r="S48" i="79"/>
  <c r="R48" i="79"/>
  <c r="Q48" i="79"/>
  <c r="O48" i="79"/>
  <c r="X47" i="79"/>
  <c r="W47" i="79"/>
  <c r="V47" i="79"/>
  <c r="U47" i="79"/>
  <c r="T47" i="79"/>
  <c r="S47" i="79"/>
  <c r="R47" i="79"/>
  <c r="Q47" i="79"/>
  <c r="O47" i="79"/>
  <c r="X44" i="79"/>
  <c r="W44" i="79"/>
  <c r="V44" i="79"/>
  <c r="U44" i="79"/>
  <c r="T44" i="79"/>
  <c r="S44" i="79"/>
  <c r="R44" i="79"/>
  <c r="Q44" i="79"/>
  <c r="O44" i="79"/>
  <c r="X41" i="79"/>
  <c r="W41" i="79"/>
  <c r="V41" i="79"/>
  <c r="U41" i="79"/>
  <c r="T41" i="79"/>
  <c r="S41" i="79"/>
  <c r="R41" i="79"/>
  <c r="Q41" i="79"/>
  <c r="O41" i="79"/>
  <c r="X39" i="79"/>
  <c r="W39" i="79"/>
  <c r="V39" i="79"/>
  <c r="U39" i="79"/>
  <c r="T39" i="79"/>
  <c r="S39" i="79"/>
  <c r="R39" i="79"/>
  <c r="Q39" i="79"/>
  <c r="O39" i="79"/>
  <c r="X38" i="79"/>
  <c r="W38" i="79"/>
  <c r="V38" i="79"/>
  <c r="U38" i="79"/>
  <c r="T38" i="79"/>
  <c r="S38" i="79"/>
  <c r="R38" i="79"/>
  <c r="Q38" i="79"/>
  <c r="O38" i="79"/>
  <c r="P48" i="79"/>
  <c r="P47" i="79"/>
  <c r="P44" i="79"/>
  <c r="P41" i="79"/>
  <c r="P39" i="79"/>
  <c r="P38" i="79"/>
  <c r="M48" i="79"/>
  <c r="L48" i="79"/>
  <c r="K48" i="79"/>
  <c r="J48" i="79"/>
  <c r="I48" i="79"/>
  <c r="H48" i="79"/>
  <c r="G48" i="79"/>
  <c r="F48" i="79"/>
  <c r="M47" i="79"/>
  <c r="L47" i="79"/>
  <c r="K47" i="79"/>
  <c r="J47" i="79"/>
  <c r="I47" i="79"/>
  <c r="H47" i="79"/>
  <c r="G47" i="79"/>
  <c r="F47" i="79"/>
  <c r="M44" i="79"/>
  <c r="L44" i="79"/>
  <c r="K44" i="79"/>
  <c r="J44" i="79"/>
  <c r="I44" i="79"/>
  <c r="H44" i="79"/>
  <c r="G44" i="79"/>
  <c r="F44" i="79"/>
  <c r="M41" i="79"/>
  <c r="L41" i="79"/>
  <c r="K41" i="79"/>
  <c r="J41" i="79"/>
  <c r="I41" i="79"/>
  <c r="H41" i="79"/>
  <c r="G41" i="79"/>
  <c r="F41" i="79"/>
  <c r="M39" i="79"/>
  <c r="L39" i="79"/>
  <c r="K39" i="79"/>
  <c r="J39" i="79"/>
  <c r="I39" i="79"/>
  <c r="H39" i="79"/>
  <c r="G39" i="79"/>
  <c r="F39" i="79"/>
  <c r="M38" i="79"/>
  <c r="L38" i="79"/>
  <c r="K38" i="79"/>
  <c r="J38" i="79"/>
  <c r="I38" i="79"/>
  <c r="H38" i="79"/>
  <c r="G38" i="79"/>
  <c r="F38" i="79"/>
  <c r="D48" i="79"/>
  <c r="D47" i="79"/>
  <c r="D44" i="79"/>
  <c r="D41" i="79"/>
  <c r="D39" i="79"/>
  <c r="D38" i="79"/>
  <c r="E48" i="79"/>
  <c r="E47" i="79"/>
  <c r="E44" i="79"/>
  <c r="E41" i="79"/>
  <c r="E39" i="79"/>
  <c r="E38" i="79"/>
  <c r="X507" i="46"/>
  <c r="W507" i="46"/>
  <c r="V507" i="46"/>
  <c r="U507" i="46"/>
  <c r="T507" i="46"/>
  <c r="S507" i="46"/>
  <c r="R507" i="46"/>
  <c r="Q507" i="46"/>
  <c r="O507" i="46"/>
  <c r="P507" i="46"/>
  <c r="M507" i="46"/>
  <c r="L507" i="46"/>
  <c r="K507" i="46"/>
  <c r="J507" i="46"/>
  <c r="I507" i="46"/>
  <c r="H507" i="46"/>
  <c r="G507" i="46"/>
  <c r="F507" i="46"/>
  <c r="D507" i="46"/>
  <c r="E507" i="46"/>
  <c r="X477" i="46"/>
  <c r="W477" i="46"/>
  <c r="V477" i="46"/>
  <c r="U477" i="46"/>
  <c r="T477" i="46"/>
  <c r="S477" i="46"/>
  <c r="R477" i="46"/>
  <c r="Q477" i="46"/>
  <c r="X473" i="46"/>
  <c r="W473" i="46"/>
  <c r="V473" i="46"/>
  <c r="U473" i="46"/>
  <c r="T473" i="46"/>
  <c r="S473" i="46"/>
  <c r="R473" i="46"/>
  <c r="Q473" i="46"/>
  <c r="X467" i="46"/>
  <c r="W467" i="46"/>
  <c r="V467" i="46"/>
  <c r="U467" i="46"/>
  <c r="T467" i="46"/>
  <c r="S467" i="46"/>
  <c r="R467" i="46"/>
  <c r="Q467" i="46"/>
  <c r="X464" i="46"/>
  <c r="W464" i="46"/>
  <c r="V464" i="46"/>
  <c r="U464" i="46"/>
  <c r="T464" i="46"/>
  <c r="S464" i="46"/>
  <c r="R464" i="46"/>
  <c r="Q464" i="46"/>
  <c r="O477" i="46"/>
  <c r="O473" i="46"/>
  <c r="O467" i="46"/>
  <c r="O464" i="46"/>
  <c r="P477" i="46"/>
  <c r="P473" i="46"/>
  <c r="P467" i="46"/>
  <c r="P464" i="46"/>
  <c r="M477" i="46"/>
  <c r="L477" i="46"/>
  <c r="K477" i="46"/>
  <c r="J477" i="46"/>
  <c r="I477" i="46"/>
  <c r="H477" i="46"/>
  <c r="G477" i="46"/>
  <c r="F477" i="46"/>
  <c r="M473" i="46"/>
  <c r="L473" i="46"/>
  <c r="K473" i="46"/>
  <c r="J473" i="46"/>
  <c r="I473" i="46"/>
  <c r="H473" i="46"/>
  <c r="G473" i="46"/>
  <c r="F473" i="46"/>
  <c r="M467" i="46"/>
  <c r="L467" i="46"/>
  <c r="K467" i="46"/>
  <c r="J467" i="46"/>
  <c r="I467" i="46"/>
  <c r="H467" i="46"/>
  <c r="G467" i="46"/>
  <c r="F467" i="46"/>
  <c r="M464" i="46"/>
  <c r="L464" i="46"/>
  <c r="K464" i="46"/>
  <c r="J464" i="46"/>
  <c r="I464" i="46"/>
  <c r="H464" i="46"/>
  <c r="G464" i="46"/>
  <c r="F464" i="46"/>
  <c r="D477" i="46"/>
  <c r="D473" i="46"/>
  <c r="D467" i="46"/>
  <c r="D464" i="46"/>
  <c r="E477" i="46"/>
  <c r="E473" i="46"/>
  <c r="E467" i="46"/>
  <c r="E464" i="46"/>
  <c r="X457" i="46"/>
  <c r="W457" i="46"/>
  <c r="V457" i="46"/>
  <c r="U457" i="46"/>
  <c r="T457" i="46"/>
  <c r="S457" i="46"/>
  <c r="R457" i="46"/>
  <c r="Q457" i="46"/>
  <c r="X448" i="46"/>
  <c r="W448" i="46"/>
  <c r="V448" i="46"/>
  <c r="U448" i="46"/>
  <c r="T448" i="46"/>
  <c r="S448" i="46"/>
  <c r="R448" i="46"/>
  <c r="Q448" i="46"/>
  <c r="X439" i="46"/>
  <c r="W439" i="46"/>
  <c r="V439" i="46"/>
  <c r="U439" i="46"/>
  <c r="T439" i="46"/>
  <c r="S439" i="46"/>
  <c r="R439" i="46"/>
  <c r="Q439" i="46"/>
  <c r="X436" i="46"/>
  <c r="W436" i="46"/>
  <c r="V436" i="46"/>
  <c r="U436" i="46"/>
  <c r="T436" i="46"/>
  <c r="S436" i="46"/>
  <c r="R436" i="46"/>
  <c r="Q436" i="46"/>
  <c r="O457" i="46"/>
  <c r="O448" i="46"/>
  <c r="O439" i="46"/>
  <c r="O436" i="46"/>
  <c r="P457" i="46"/>
  <c r="P448" i="46"/>
  <c r="P439" i="46"/>
  <c r="P436" i="46"/>
  <c r="M457" i="46"/>
  <c r="L457" i="46"/>
  <c r="K457" i="46"/>
  <c r="J457" i="46"/>
  <c r="I457" i="46"/>
  <c r="H457" i="46"/>
  <c r="G457" i="46"/>
  <c r="F457" i="46"/>
  <c r="M448" i="46"/>
  <c r="L448" i="46"/>
  <c r="K448" i="46"/>
  <c r="J448" i="46"/>
  <c r="I448" i="46"/>
  <c r="H448" i="46"/>
  <c r="G448" i="46"/>
  <c r="F448" i="46"/>
  <c r="M439" i="46"/>
  <c r="L439" i="46"/>
  <c r="K439" i="46"/>
  <c r="J439" i="46"/>
  <c r="I439" i="46"/>
  <c r="H439" i="46"/>
  <c r="G439" i="46"/>
  <c r="F439" i="46"/>
  <c r="M436" i="46"/>
  <c r="L436" i="46"/>
  <c r="K436" i="46"/>
  <c r="J436" i="46"/>
  <c r="I436" i="46"/>
  <c r="H436" i="46"/>
  <c r="G436" i="46"/>
  <c r="F436" i="46"/>
  <c r="D457" i="46"/>
  <c r="D448" i="46"/>
  <c r="D439" i="46"/>
  <c r="D436" i="46"/>
  <c r="E457" i="46"/>
  <c r="E448" i="46"/>
  <c r="E439" i="46"/>
  <c r="E436" i="46"/>
  <c r="X432" i="46"/>
  <c r="W432" i="46"/>
  <c r="V432" i="46"/>
  <c r="U432" i="46"/>
  <c r="T432" i="46"/>
  <c r="S432" i="46"/>
  <c r="R432" i="46"/>
  <c r="Q432" i="46"/>
  <c r="O432" i="46"/>
  <c r="P432" i="46"/>
  <c r="M432" i="46"/>
  <c r="L432" i="46"/>
  <c r="K432" i="46"/>
  <c r="J432" i="46"/>
  <c r="I432" i="46"/>
  <c r="H432" i="46"/>
  <c r="G432" i="46"/>
  <c r="F432" i="46"/>
  <c r="D432" i="46"/>
  <c r="E432" i="46"/>
  <c r="X420" i="46"/>
  <c r="W420" i="46"/>
  <c r="V420" i="46"/>
  <c r="U420" i="46"/>
  <c r="T420" i="46"/>
  <c r="S420" i="46"/>
  <c r="R420" i="46"/>
  <c r="Q420" i="46"/>
  <c r="X417" i="46"/>
  <c r="W417" i="46"/>
  <c r="V417" i="46"/>
  <c r="U417" i="46"/>
  <c r="T417" i="46"/>
  <c r="S417" i="46"/>
  <c r="R417" i="46"/>
  <c r="Q417" i="46"/>
  <c r="X414" i="46"/>
  <c r="W414" i="46"/>
  <c r="V414" i="46"/>
  <c r="U414" i="46"/>
  <c r="T414" i="46"/>
  <c r="S414" i="46"/>
  <c r="R414" i="46"/>
  <c r="Q414" i="46"/>
  <c r="X411" i="46"/>
  <c r="W411" i="46"/>
  <c r="V411" i="46"/>
  <c r="U411" i="46"/>
  <c r="T411" i="46"/>
  <c r="S411" i="46"/>
  <c r="R411" i="46"/>
  <c r="Q411" i="46"/>
  <c r="O420" i="46"/>
  <c r="O417" i="46"/>
  <c r="O414" i="46"/>
  <c r="O411" i="46"/>
  <c r="P420" i="46"/>
  <c r="P417" i="46"/>
  <c r="P414" i="46"/>
  <c r="P411" i="46"/>
  <c r="M420" i="46"/>
  <c r="L420" i="46"/>
  <c r="K420" i="46"/>
  <c r="J420" i="46"/>
  <c r="I420" i="46"/>
  <c r="H420" i="46"/>
  <c r="G420" i="46"/>
  <c r="F420" i="46"/>
  <c r="D420" i="46"/>
  <c r="M417" i="46"/>
  <c r="L417" i="46"/>
  <c r="K417" i="46"/>
  <c r="J417" i="46"/>
  <c r="I417" i="46"/>
  <c r="H417" i="46"/>
  <c r="G417" i="46"/>
  <c r="F417" i="46"/>
  <c r="D417" i="46"/>
  <c r="M414" i="46"/>
  <c r="L414" i="46"/>
  <c r="K414" i="46"/>
  <c r="J414" i="46"/>
  <c r="I414" i="46"/>
  <c r="H414" i="46"/>
  <c r="G414" i="46"/>
  <c r="F414" i="46"/>
  <c r="D414" i="46"/>
  <c r="M411" i="46"/>
  <c r="L411" i="46"/>
  <c r="K411" i="46"/>
  <c r="J411" i="46"/>
  <c r="I411" i="46"/>
  <c r="H411" i="46"/>
  <c r="G411" i="46"/>
  <c r="F411" i="46"/>
  <c r="D411" i="46"/>
  <c r="E420" i="46"/>
  <c r="E417" i="46"/>
  <c r="E414" i="46"/>
  <c r="E411" i="46"/>
  <c r="X408" i="46"/>
  <c r="W408" i="46"/>
  <c r="V408" i="46"/>
  <c r="U408" i="46"/>
  <c r="U513" i="46" s="1"/>
  <c r="T408" i="46"/>
  <c r="T513" i="46" s="1"/>
  <c r="S408" i="46"/>
  <c r="S513" i="46" s="1"/>
  <c r="R408" i="46"/>
  <c r="Q408" i="46"/>
  <c r="O408" i="46"/>
  <c r="P408" i="46"/>
  <c r="M408" i="46"/>
  <c r="L408" i="46"/>
  <c r="K408" i="46"/>
  <c r="J408" i="46"/>
  <c r="I408" i="46"/>
  <c r="H408" i="46"/>
  <c r="G408" i="46"/>
  <c r="F408" i="46"/>
  <c r="D408" i="46"/>
  <c r="E408" i="46"/>
  <c r="X348" i="46"/>
  <c r="W348" i="46"/>
  <c r="V348" i="46"/>
  <c r="U348" i="46"/>
  <c r="T348" i="46"/>
  <c r="S348" i="46"/>
  <c r="R348" i="46"/>
  <c r="Q348" i="46"/>
  <c r="O348" i="46"/>
  <c r="P348" i="46"/>
  <c r="M348" i="46"/>
  <c r="L348" i="46"/>
  <c r="K348" i="46"/>
  <c r="J348" i="46"/>
  <c r="I348" i="46"/>
  <c r="H348" i="46"/>
  <c r="G348" i="46"/>
  <c r="F348" i="46"/>
  <c r="D348" i="46"/>
  <c r="E348" i="46"/>
  <c r="X344" i="46"/>
  <c r="W344" i="46"/>
  <c r="V344" i="46"/>
  <c r="U344" i="46"/>
  <c r="T344" i="46"/>
  <c r="S344" i="46"/>
  <c r="R344" i="46"/>
  <c r="Q344" i="46"/>
  <c r="O344" i="46"/>
  <c r="P344" i="46"/>
  <c r="M344" i="46"/>
  <c r="L344" i="46"/>
  <c r="K344" i="46"/>
  <c r="J344" i="46"/>
  <c r="I344" i="46"/>
  <c r="H344" i="46"/>
  <c r="G344" i="46"/>
  <c r="F344" i="46"/>
  <c r="D344" i="46"/>
  <c r="E344" i="46"/>
  <c r="O339" i="46"/>
  <c r="O338" i="46"/>
  <c r="X339" i="46"/>
  <c r="W339" i="46"/>
  <c r="V339" i="46"/>
  <c r="U339" i="46"/>
  <c r="T339" i="46"/>
  <c r="S339" i="46"/>
  <c r="R339" i="46"/>
  <c r="Q339" i="46"/>
  <c r="X338" i="46"/>
  <c r="W338" i="46"/>
  <c r="V338" i="46"/>
  <c r="U338" i="46"/>
  <c r="T338" i="46"/>
  <c r="S338" i="46"/>
  <c r="R338" i="46"/>
  <c r="Q338" i="46"/>
  <c r="P339" i="46"/>
  <c r="P338" i="46"/>
  <c r="M339" i="46"/>
  <c r="L339" i="46"/>
  <c r="K339" i="46"/>
  <c r="J339" i="46"/>
  <c r="I339" i="46"/>
  <c r="H339" i="46"/>
  <c r="G339" i="46"/>
  <c r="F339" i="46"/>
  <c r="D339" i="46"/>
  <c r="M338" i="46"/>
  <c r="L338" i="46"/>
  <c r="K338" i="46"/>
  <c r="J338" i="46"/>
  <c r="I338" i="46"/>
  <c r="H338" i="46"/>
  <c r="G338" i="46"/>
  <c r="F338" i="46"/>
  <c r="D338" i="46"/>
  <c r="E339" i="46"/>
  <c r="E338" i="46"/>
  <c r="X333" i="46"/>
  <c r="W333" i="46"/>
  <c r="V333" i="46"/>
  <c r="U333" i="46"/>
  <c r="T333" i="46"/>
  <c r="S333" i="46"/>
  <c r="R333" i="46"/>
  <c r="Q333" i="46"/>
  <c r="O333" i="46"/>
  <c r="P333" i="46"/>
  <c r="M333" i="46"/>
  <c r="L333" i="46"/>
  <c r="K333" i="46"/>
  <c r="J333" i="46"/>
  <c r="I333" i="46"/>
  <c r="H333" i="46"/>
  <c r="G333" i="46"/>
  <c r="F333" i="46"/>
  <c r="D333" i="46"/>
  <c r="E333" i="46"/>
  <c r="X328" i="46"/>
  <c r="W328" i="46"/>
  <c r="V328" i="46"/>
  <c r="U328" i="46"/>
  <c r="T328" i="46"/>
  <c r="S328" i="46"/>
  <c r="R328" i="46"/>
  <c r="Q328" i="46"/>
  <c r="O328" i="46"/>
  <c r="P328" i="46"/>
  <c r="M328" i="46"/>
  <c r="L328" i="46"/>
  <c r="K328" i="46"/>
  <c r="J328" i="46"/>
  <c r="I328" i="46"/>
  <c r="H328" i="46"/>
  <c r="G328" i="46"/>
  <c r="F328" i="46"/>
  <c r="D328" i="46"/>
  <c r="E328" i="46"/>
  <c r="X320" i="46"/>
  <c r="W320" i="46"/>
  <c r="V320" i="46"/>
  <c r="U320" i="46"/>
  <c r="T320" i="46"/>
  <c r="S320" i="46"/>
  <c r="R320" i="46"/>
  <c r="Q320" i="46"/>
  <c r="O320" i="46"/>
  <c r="X319" i="46"/>
  <c r="W319" i="46"/>
  <c r="V319" i="46"/>
  <c r="U319" i="46"/>
  <c r="T319" i="46"/>
  <c r="S319" i="46"/>
  <c r="R319" i="46"/>
  <c r="Q319" i="46"/>
  <c r="O319" i="46"/>
  <c r="P320" i="46"/>
  <c r="P319" i="46"/>
  <c r="M320" i="46"/>
  <c r="L320" i="46"/>
  <c r="K320" i="46"/>
  <c r="J320" i="46"/>
  <c r="I320" i="46"/>
  <c r="H320" i="46"/>
  <c r="G320" i="46"/>
  <c r="F320" i="46"/>
  <c r="M319" i="46"/>
  <c r="L319" i="46"/>
  <c r="K319" i="46"/>
  <c r="J319" i="46"/>
  <c r="I319" i="46"/>
  <c r="H319" i="46"/>
  <c r="G319" i="46"/>
  <c r="F319" i="46"/>
  <c r="D320" i="46"/>
  <c r="D319" i="46"/>
  <c r="E320" i="46"/>
  <c r="E319" i="46"/>
  <c r="X316" i="46"/>
  <c r="W316" i="46"/>
  <c r="V316" i="46"/>
  <c r="U316" i="46"/>
  <c r="T316" i="46"/>
  <c r="S316" i="46"/>
  <c r="R316" i="46"/>
  <c r="Q316" i="46"/>
  <c r="O316" i="46"/>
  <c r="P316" i="46"/>
  <c r="M316" i="46"/>
  <c r="L316" i="46"/>
  <c r="K316" i="46"/>
  <c r="J316" i="46"/>
  <c r="I316" i="46"/>
  <c r="H316" i="46"/>
  <c r="G316" i="46"/>
  <c r="F316" i="46"/>
  <c r="D316" i="46"/>
  <c r="E316" i="46"/>
  <c r="X311" i="46"/>
  <c r="W311" i="46"/>
  <c r="V311" i="46"/>
  <c r="U311" i="46"/>
  <c r="T311" i="46"/>
  <c r="S311" i="46"/>
  <c r="R311" i="46"/>
  <c r="Q311" i="46"/>
  <c r="O311" i="46"/>
  <c r="X310" i="46"/>
  <c r="W310" i="46"/>
  <c r="V310" i="46"/>
  <c r="U310" i="46"/>
  <c r="T310" i="46"/>
  <c r="S310" i="46"/>
  <c r="R310" i="46"/>
  <c r="Q310" i="46"/>
  <c r="O310" i="46"/>
  <c r="P311" i="46"/>
  <c r="P310" i="46"/>
  <c r="M311" i="46"/>
  <c r="L311" i="46"/>
  <c r="K311" i="46"/>
  <c r="J311" i="46"/>
  <c r="I311" i="46"/>
  <c r="H311" i="46"/>
  <c r="G311" i="46"/>
  <c r="F311" i="46"/>
  <c r="D311" i="46"/>
  <c r="M310" i="46"/>
  <c r="L310" i="46"/>
  <c r="K310" i="46"/>
  <c r="J310" i="46"/>
  <c r="I310" i="46"/>
  <c r="H310" i="46"/>
  <c r="G310" i="46"/>
  <c r="F310" i="46"/>
  <c r="D310" i="46"/>
  <c r="E311" i="46"/>
  <c r="E310" i="46"/>
  <c r="X308" i="46"/>
  <c r="W308" i="46"/>
  <c r="V308" i="46"/>
  <c r="U308" i="46"/>
  <c r="T308" i="46"/>
  <c r="S308" i="46"/>
  <c r="R308" i="46"/>
  <c r="Q308" i="46"/>
  <c r="X307" i="46"/>
  <c r="W307" i="46"/>
  <c r="V307" i="46"/>
  <c r="U307" i="46"/>
  <c r="T307" i="46"/>
  <c r="S307" i="46"/>
  <c r="R307" i="46"/>
  <c r="Q307" i="46"/>
  <c r="O308" i="46"/>
  <c r="O307" i="46"/>
  <c r="P308" i="46"/>
  <c r="P307" i="46"/>
  <c r="M308" i="46"/>
  <c r="L308" i="46"/>
  <c r="K308" i="46"/>
  <c r="J308" i="46"/>
  <c r="I308" i="46"/>
  <c r="H308" i="46"/>
  <c r="G308" i="46"/>
  <c r="F308" i="46"/>
  <c r="M307" i="46"/>
  <c r="L307" i="46"/>
  <c r="K307" i="46"/>
  <c r="J307" i="46"/>
  <c r="I307" i="46"/>
  <c r="H307" i="46"/>
  <c r="G307" i="46"/>
  <c r="F307" i="46"/>
  <c r="D307" i="46"/>
  <c r="D308" i="46"/>
  <c r="E308" i="46"/>
  <c r="E307" i="46"/>
  <c r="I577" i="79" l="1"/>
  <c r="R577" i="79"/>
  <c r="W513" i="46"/>
  <c r="M513" i="46"/>
  <c r="S383" i="79"/>
  <c r="Q513" i="46"/>
  <c r="I513" i="46"/>
  <c r="F513" i="46"/>
  <c r="P513" i="46"/>
  <c r="J577" i="79"/>
  <c r="S577" i="79"/>
  <c r="G513" i="46"/>
  <c r="X513" i="46"/>
  <c r="H513" i="46"/>
  <c r="R383" i="79"/>
  <c r="V513" i="46"/>
  <c r="R513" i="46"/>
  <c r="E513" i="46"/>
  <c r="L513" i="46"/>
  <c r="K513" i="46"/>
  <c r="J513" i="46"/>
  <c r="L577" i="79"/>
  <c r="U577" i="79"/>
  <c r="P577" i="79"/>
  <c r="W577" i="79"/>
  <c r="H577" i="79"/>
  <c r="Q577" i="79"/>
  <c r="G383" i="79"/>
  <c r="X383" i="79"/>
  <c r="H383" i="79"/>
  <c r="Q383" i="79"/>
  <c r="K577" i="79"/>
  <c r="T577" i="79"/>
  <c r="E577" i="79"/>
  <c r="M577" i="79"/>
  <c r="V577" i="79"/>
  <c r="F577" i="79"/>
  <c r="G577" i="79"/>
  <c r="X577" i="79"/>
  <c r="J383" i="79"/>
  <c r="U383" i="79"/>
  <c r="F196" i="79"/>
  <c r="I383" i="79"/>
  <c r="T383" i="79"/>
  <c r="D577" i="79"/>
  <c r="O577" i="79"/>
  <c r="K383" i="79"/>
  <c r="J196" i="79"/>
  <c r="E383" i="79"/>
  <c r="L383" i="79"/>
  <c r="W196" i="79"/>
  <c r="M383" i="79"/>
  <c r="V383" i="79"/>
  <c r="H196" i="79"/>
  <c r="X196" i="79"/>
  <c r="F383" i="79"/>
  <c r="P383" i="79"/>
  <c r="W383" i="79"/>
  <c r="L196" i="79"/>
  <c r="M196" i="79"/>
  <c r="Q196" i="79"/>
  <c r="AM479" i="79"/>
  <c r="P196" i="79"/>
  <c r="K196" i="79"/>
  <c r="T196" i="79"/>
  <c r="S196" i="79"/>
  <c r="R196" i="79"/>
  <c r="I196" i="79"/>
  <c r="U196" i="79"/>
  <c r="G196" i="79"/>
  <c r="E196" i="79"/>
  <c r="V196" i="79"/>
  <c r="X291" i="46"/>
  <c r="W291" i="46"/>
  <c r="V291" i="46"/>
  <c r="U291" i="46"/>
  <c r="T291" i="46"/>
  <c r="S291" i="46"/>
  <c r="R291" i="46"/>
  <c r="Q291" i="46"/>
  <c r="O291" i="46"/>
  <c r="X289" i="46"/>
  <c r="W289" i="46"/>
  <c r="V289" i="46"/>
  <c r="U289" i="46"/>
  <c r="T289" i="46"/>
  <c r="S289" i="46"/>
  <c r="R289" i="46"/>
  <c r="Q289" i="46"/>
  <c r="O289" i="46"/>
  <c r="X288" i="46"/>
  <c r="W288" i="46"/>
  <c r="V288" i="46"/>
  <c r="U288" i="46"/>
  <c r="T288" i="46"/>
  <c r="S288" i="46"/>
  <c r="R288" i="46"/>
  <c r="Q288" i="46"/>
  <c r="O288" i="46"/>
  <c r="X286" i="46"/>
  <c r="W286" i="46"/>
  <c r="V286" i="46"/>
  <c r="U286" i="46"/>
  <c r="T286" i="46"/>
  <c r="S286" i="46"/>
  <c r="R286" i="46"/>
  <c r="Q286" i="46"/>
  <c r="O286" i="46"/>
  <c r="X285" i="46"/>
  <c r="W285" i="46"/>
  <c r="V285" i="46"/>
  <c r="U285" i="46"/>
  <c r="T285" i="46"/>
  <c r="S285" i="46"/>
  <c r="R285" i="46"/>
  <c r="Q285" i="46"/>
  <c r="O285" i="46"/>
  <c r="X282" i="46"/>
  <c r="W282" i="46"/>
  <c r="V282" i="46"/>
  <c r="U282" i="46"/>
  <c r="T282" i="46"/>
  <c r="S282" i="46"/>
  <c r="R282" i="46"/>
  <c r="Q282" i="46"/>
  <c r="O282" i="46"/>
  <c r="P291" i="46"/>
  <c r="P289" i="46"/>
  <c r="P288" i="46"/>
  <c r="P286" i="46"/>
  <c r="P285" i="46"/>
  <c r="P282" i="46"/>
  <c r="M291" i="46"/>
  <c r="L291" i="46"/>
  <c r="K291" i="46"/>
  <c r="J291" i="46"/>
  <c r="I291" i="46"/>
  <c r="H291" i="46"/>
  <c r="G291" i="46"/>
  <c r="F291" i="46"/>
  <c r="M289" i="46"/>
  <c r="L289" i="46"/>
  <c r="K289" i="46"/>
  <c r="J289" i="46"/>
  <c r="I289" i="46"/>
  <c r="H289" i="46"/>
  <c r="G289" i="46"/>
  <c r="F289" i="46"/>
  <c r="M288" i="46"/>
  <c r="L288" i="46"/>
  <c r="K288" i="46"/>
  <c r="J288" i="46"/>
  <c r="I288" i="46"/>
  <c r="H288" i="46"/>
  <c r="G288" i="46"/>
  <c r="F288" i="46"/>
  <c r="M286" i="46"/>
  <c r="L286" i="46"/>
  <c r="K286" i="46"/>
  <c r="J286" i="46"/>
  <c r="I286" i="46"/>
  <c r="H286" i="46"/>
  <c r="G286" i="46"/>
  <c r="F286" i="46"/>
  <c r="M285" i="46"/>
  <c r="L285" i="46"/>
  <c r="K285" i="46"/>
  <c r="J285" i="46"/>
  <c r="I285" i="46"/>
  <c r="H285" i="46"/>
  <c r="G285" i="46"/>
  <c r="F285" i="46"/>
  <c r="M282" i="46"/>
  <c r="L282" i="46"/>
  <c r="K282" i="46"/>
  <c r="J282" i="46"/>
  <c r="I282" i="46"/>
  <c r="H282" i="46"/>
  <c r="G282" i="46"/>
  <c r="F282" i="46"/>
  <c r="D291" i="46"/>
  <c r="D289" i="46"/>
  <c r="D288" i="46"/>
  <c r="D286" i="46"/>
  <c r="D285" i="46"/>
  <c r="D282" i="46"/>
  <c r="E291" i="46"/>
  <c r="E289" i="46"/>
  <c r="E288" i="46"/>
  <c r="E286" i="46"/>
  <c r="E285" i="46"/>
  <c r="E282" i="46"/>
  <c r="X279" i="46"/>
  <c r="W279" i="46"/>
  <c r="V279" i="46"/>
  <c r="U279" i="46"/>
  <c r="T279" i="46"/>
  <c r="S279" i="46"/>
  <c r="R279" i="46"/>
  <c r="Q279" i="46"/>
  <c r="O279" i="46"/>
  <c r="P279" i="46"/>
  <c r="M279" i="46"/>
  <c r="L279" i="46"/>
  <c r="K279" i="46"/>
  <c r="J279" i="46"/>
  <c r="I279" i="46"/>
  <c r="H279" i="46"/>
  <c r="G279" i="46"/>
  <c r="F279" i="46"/>
  <c r="D279" i="46"/>
  <c r="E279" i="46"/>
  <c r="M210" i="46"/>
  <c r="L210" i="46"/>
  <c r="K210" i="46"/>
  <c r="J210" i="46"/>
  <c r="I210" i="46"/>
  <c r="H210" i="46"/>
  <c r="G210" i="46"/>
  <c r="F210" i="46"/>
  <c r="D210" i="46"/>
  <c r="M209" i="46"/>
  <c r="L209" i="46"/>
  <c r="K209" i="46"/>
  <c r="J209" i="46"/>
  <c r="I209" i="46"/>
  <c r="H209" i="46"/>
  <c r="G209" i="46"/>
  <c r="F209" i="46"/>
  <c r="D209" i="46"/>
  <c r="X233" i="46"/>
  <c r="W233" i="46"/>
  <c r="V233" i="46"/>
  <c r="U233" i="46"/>
  <c r="T233" i="46"/>
  <c r="S233" i="46"/>
  <c r="R233" i="46"/>
  <c r="Q233" i="46"/>
  <c r="O233" i="46"/>
  <c r="P233" i="46"/>
  <c r="X220" i="46"/>
  <c r="W220" i="46"/>
  <c r="V220" i="46"/>
  <c r="U220" i="46"/>
  <c r="T220" i="46"/>
  <c r="S220" i="46"/>
  <c r="R220" i="46"/>
  <c r="Q220" i="46"/>
  <c r="O220" i="46"/>
  <c r="X219" i="46"/>
  <c r="W219" i="46"/>
  <c r="V219" i="46"/>
  <c r="U219" i="46"/>
  <c r="T219" i="46"/>
  <c r="S219" i="46"/>
  <c r="R219" i="46"/>
  <c r="Q219" i="46"/>
  <c r="O219" i="46"/>
  <c r="X215" i="46"/>
  <c r="W215" i="46"/>
  <c r="V215" i="46"/>
  <c r="U215" i="46"/>
  <c r="T215" i="46"/>
  <c r="S215" i="46"/>
  <c r="R215" i="46"/>
  <c r="Q215" i="46"/>
  <c r="O215" i="46"/>
  <c r="P220" i="46"/>
  <c r="P219" i="46"/>
  <c r="P215" i="46"/>
  <c r="O210" i="46"/>
  <c r="O209" i="46"/>
  <c r="X210" i="46"/>
  <c r="W210" i="46"/>
  <c r="V210" i="46"/>
  <c r="U210" i="46"/>
  <c r="T210" i="46"/>
  <c r="S210" i="46"/>
  <c r="R210" i="46"/>
  <c r="Q210" i="46"/>
  <c r="X209" i="46"/>
  <c r="W209" i="46"/>
  <c r="V209" i="46"/>
  <c r="U209" i="46"/>
  <c r="T209" i="46"/>
  <c r="S209" i="46"/>
  <c r="R209" i="46"/>
  <c r="Q209" i="46"/>
  <c r="P210" i="46"/>
  <c r="P209" i="46"/>
  <c r="E210" i="46"/>
  <c r="E209" i="46"/>
  <c r="M233" i="46"/>
  <c r="L233" i="46"/>
  <c r="K233" i="46"/>
  <c r="J233" i="46"/>
  <c r="I233" i="46"/>
  <c r="H233" i="46"/>
  <c r="G233" i="46"/>
  <c r="F233" i="46"/>
  <c r="D233" i="46"/>
  <c r="E233" i="46"/>
  <c r="M220" i="46"/>
  <c r="L220" i="46"/>
  <c r="K220" i="46"/>
  <c r="J220" i="46"/>
  <c r="I220" i="46"/>
  <c r="H220" i="46"/>
  <c r="G220" i="46"/>
  <c r="F220" i="46"/>
  <c r="D220" i="46"/>
  <c r="M219" i="46"/>
  <c r="L219" i="46"/>
  <c r="K219" i="46"/>
  <c r="J219" i="46"/>
  <c r="I219" i="46"/>
  <c r="H219" i="46"/>
  <c r="G219" i="46"/>
  <c r="F219" i="46"/>
  <c r="D219" i="46"/>
  <c r="E219" i="46"/>
  <c r="E220" i="46"/>
  <c r="M215" i="46"/>
  <c r="L215" i="46"/>
  <c r="K215" i="46"/>
  <c r="J215" i="46"/>
  <c r="I215" i="46"/>
  <c r="H215" i="46"/>
  <c r="G215" i="46"/>
  <c r="F215" i="46"/>
  <c r="D215" i="46"/>
  <c r="E215" i="46"/>
  <c r="X199" i="46"/>
  <c r="W199" i="46"/>
  <c r="V199" i="46"/>
  <c r="U199" i="46"/>
  <c r="T199" i="46"/>
  <c r="S199" i="46"/>
  <c r="R199" i="46"/>
  <c r="X191" i="46"/>
  <c r="W191" i="46"/>
  <c r="V191" i="46"/>
  <c r="U191" i="46"/>
  <c r="T191" i="46"/>
  <c r="S191" i="46"/>
  <c r="R191" i="46"/>
  <c r="X187" i="46"/>
  <c r="W187" i="46"/>
  <c r="V187" i="46"/>
  <c r="U187" i="46"/>
  <c r="T187" i="46"/>
  <c r="S187" i="46"/>
  <c r="R187" i="46"/>
  <c r="X182" i="46"/>
  <c r="W182" i="46"/>
  <c r="V182" i="46"/>
  <c r="U182" i="46"/>
  <c r="T182" i="46"/>
  <c r="S182" i="46"/>
  <c r="R182" i="46"/>
  <c r="X181" i="46"/>
  <c r="W181" i="46"/>
  <c r="V181" i="46"/>
  <c r="U181" i="46"/>
  <c r="T181" i="46"/>
  <c r="S181" i="46"/>
  <c r="R181" i="46"/>
  <c r="X179" i="46"/>
  <c r="W179" i="46"/>
  <c r="V179" i="46"/>
  <c r="U179" i="46"/>
  <c r="T179" i="46"/>
  <c r="S179" i="46"/>
  <c r="R179" i="46"/>
  <c r="X178" i="46"/>
  <c r="W178" i="46"/>
  <c r="V178" i="46"/>
  <c r="U178" i="46"/>
  <c r="T178" i="46"/>
  <c r="S178" i="46"/>
  <c r="R178" i="46"/>
  <c r="Q199" i="46"/>
  <c r="Q191" i="46"/>
  <c r="Q187" i="46"/>
  <c r="Q182" i="46"/>
  <c r="Q181" i="46"/>
  <c r="Q179" i="46"/>
  <c r="Q178" i="46"/>
  <c r="O199" i="46"/>
  <c r="O191" i="46"/>
  <c r="O187" i="46"/>
  <c r="O182" i="46"/>
  <c r="O181" i="46"/>
  <c r="O179" i="46"/>
  <c r="O178" i="46"/>
  <c r="P199" i="46"/>
  <c r="P191" i="46"/>
  <c r="P187" i="46"/>
  <c r="P182" i="46"/>
  <c r="P181" i="46"/>
  <c r="P179" i="46"/>
  <c r="P178" i="46"/>
  <c r="M199" i="46"/>
  <c r="L199" i="46"/>
  <c r="K199" i="46"/>
  <c r="J199" i="46"/>
  <c r="I199" i="46"/>
  <c r="H199" i="46"/>
  <c r="G199" i="46"/>
  <c r="F199" i="46"/>
  <c r="D199" i="46"/>
  <c r="M191" i="46"/>
  <c r="L191" i="46"/>
  <c r="K191" i="46"/>
  <c r="J191" i="46"/>
  <c r="I191" i="46"/>
  <c r="H191" i="46"/>
  <c r="G191" i="46"/>
  <c r="F191" i="46"/>
  <c r="D191" i="46"/>
  <c r="M187" i="46"/>
  <c r="L187" i="46"/>
  <c r="K187" i="46"/>
  <c r="J187" i="46"/>
  <c r="I187" i="46"/>
  <c r="H187" i="46"/>
  <c r="G187" i="46"/>
  <c r="F187" i="46"/>
  <c r="D187" i="46"/>
  <c r="M182" i="46"/>
  <c r="L182" i="46"/>
  <c r="K182" i="46"/>
  <c r="J182" i="46"/>
  <c r="I182" i="46"/>
  <c r="H182" i="46"/>
  <c r="G182" i="46"/>
  <c r="F182" i="46"/>
  <c r="D182" i="46"/>
  <c r="M181" i="46"/>
  <c r="L181" i="46"/>
  <c r="K181" i="46"/>
  <c r="J181" i="46"/>
  <c r="I181" i="46"/>
  <c r="H181" i="46"/>
  <c r="G181" i="46"/>
  <c r="F181" i="46"/>
  <c r="D181" i="46"/>
  <c r="M179" i="46"/>
  <c r="L179" i="46"/>
  <c r="K179" i="46"/>
  <c r="J179" i="46"/>
  <c r="I179" i="46"/>
  <c r="H179" i="46"/>
  <c r="G179" i="46"/>
  <c r="F179" i="46"/>
  <c r="D179" i="46"/>
  <c r="M178" i="46"/>
  <c r="L178" i="46"/>
  <c r="K178" i="46"/>
  <c r="J178" i="46"/>
  <c r="I178" i="46"/>
  <c r="H178" i="46"/>
  <c r="G178" i="46"/>
  <c r="F178" i="46"/>
  <c r="D178" i="46"/>
  <c r="E199" i="46"/>
  <c r="E191" i="46"/>
  <c r="E187" i="46"/>
  <c r="E182" i="46"/>
  <c r="E181" i="46"/>
  <c r="E179" i="46"/>
  <c r="E178" i="46"/>
  <c r="X162" i="46"/>
  <c r="W162" i="46"/>
  <c r="V162" i="46"/>
  <c r="U162" i="46"/>
  <c r="T162" i="46"/>
  <c r="S162" i="46"/>
  <c r="R162" i="46"/>
  <c r="Q162" i="46"/>
  <c r="O162" i="46"/>
  <c r="X159" i="46"/>
  <c r="W159" i="46"/>
  <c r="V159" i="46"/>
  <c r="U159" i="46"/>
  <c r="T159" i="46"/>
  <c r="S159" i="46"/>
  <c r="R159" i="46"/>
  <c r="Q159" i="46"/>
  <c r="O159" i="46"/>
  <c r="X157" i="46"/>
  <c r="W157" i="46"/>
  <c r="V157" i="46"/>
  <c r="U157" i="46"/>
  <c r="T157" i="46"/>
  <c r="S157" i="46"/>
  <c r="R157" i="46"/>
  <c r="Q157" i="46"/>
  <c r="O157" i="46"/>
  <c r="X156" i="46"/>
  <c r="W156" i="46"/>
  <c r="V156" i="46"/>
  <c r="U156" i="46"/>
  <c r="T156" i="46"/>
  <c r="S156" i="46"/>
  <c r="R156" i="46"/>
  <c r="Q156" i="46"/>
  <c r="O156" i="46"/>
  <c r="X153" i="46"/>
  <c r="W153" i="46"/>
  <c r="V153" i="46"/>
  <c r="U153" i="46"/>
  <c r="T153" i="46"/>
  <c r="S153" i="46"/>
  <c r="R153" i="46"/>
  <c r="Q153" i="46"/>
  <c r="O153" i="46"/>
  <c r="X150" i="46"/>
  <c r="W150" i="46"/>
  <c r="V150" i="46"/>
  <c r="U150" i="46"/>
  <c r="T150" i="46"/>
  <c r="S150" i="46"/>
  <c r="R150" i="46"/>
  <c r="Q150" i="46"/>
  <c r="O150" i="46"/>
  <c r="P162" i="46"/>
  <c r="P159" i="46"/>
  <c r="P157" i="46"/>
  <c r="P156" i="46"/>
  <c r="P153" i="46"/>
  <c r="P150" i="46"/>
  <c r="M162" i="46"/>
  <c r="L162" i="46"/>
  <c r="K162" i="46"/>
  <c r="J162" i="46"/>
  <c r="I162" i="46"/>
  <c r="H162" i="46"/>
  <c r="G162" i="46"/>
  <c r="F162" i="46"/>
  <c r="M159" i="46"/>
  <c r="L159" i="46"/>
  <c r="K159" i="46"/>
  <c r="J159" i="46"/>
  <c r="I159" i="46"/>
  <c r="H159" i="46"/>
  <c r="G159" i="46"/>
  <c r="F159" i="46"/>
  <c r="M157" i="46"/>
  <c r="L157" i="46"/>
  <c r="K157" i="46"/>
  <c r="J157" i="46"/>
  <c r="I157" i="46"/>
  <c r="H157" i="46"/>
  <c r="G157" i="46"/>
  <c r="F157" i="46"/>
  <c r="M156" i="46"/>
  <c r="L156" i="46"/>
  <c r="K156" i="46"/>
  <c r="J156" i="46"/>
  <c r="I156" i="46"/>
  <c r="H156" i="46"/>
  <c r="G156" i="46"/>
  <c r="F156" i="46"/>
  <c r="M153" i="46"/>
  <c r="L153" i="46"/>
  <c r="K153" i="46"/>
  <c r="J153" i="46"/>
  <c r="I153" i="46"/>
  <c r="H153" i="46"/>
  <c r="G153" i="46"/>
  <c r="F153" i="46"/>
  <c r="M150" i="46"/>
  <c r="L150" i="46"/>
  <c r="K150" i="46"/>
  <c r="J150" i="46"/>
  <c r="I150" i="46"/>
  <c r="H150" i="46"/>
  <c r="G150" i="46"/>
  <c r="F150" i="46"/>
  <c r="D162" i="46"/>
  <c r="D159" i="46"/>
  <c r="D157" i="46"/>
  <c r="D156" i="46"/>
  <c r="D153" i="46"/>
  <c r="D150" i="46"/>
  <c r="E162" i="46"/>
  <c r="E159" i="46"/>
  <c r="E157" i="46"/>
  <c r="E156" i="46"/>
  <c r="Y163" i="46"/>
  <c r="E153" i="46"/>
  <c r="E150" i="46"/>
  <c r="X106" i="46"/>
  <c r="W106" i="46"/>
  <c r="V106" i="46"/>
  <c r="U106" i="46"/>
  <c r="T106" i="46"/>
  <c r="S106" i="46"/>
  <c r="R106" i="46"/>
  <c r="Q106" i="46"/>
  <c r="O106" i="46"/>
  <c r="X105" i="46"/>
  <c r="W105" i="46"/>
  <c r="V105" i="46"/>
  <c r="U105" i="46"/>
  <c r="T105" i="46"/>
  <c r="S105" i="46"/>
  <c r="R105" i="46"/>
  <c r="Q105" i="46"/>
  <c r="O105" i="46"/>
  <c r="X102" i="46"/>
  <c r="W102" i="46"/>
  <c r="V102" i="46"/>
  <c r="U102" i="46"/>
  <c r="T102" i="46"/>
  <c r="S102" i="46"/>
  <c r="R102" i="46"/>
  <c r="Q102" i="46"/>
  <c r="O102" i="46"/>
  <c r="P106" i="46"/>
  <c r="P105" i="46"/>
  <c r="P102" i="46"/>
  <c r="M106" i="46"/>
  <c r="L106" i="46"/>
  <c r="K106" i="46"/>
  <c r="J106" i="46"/>
  <c r="I106" i="46"/>
  <c r="H106" i="46"/>
  <c r="G106" i="46"/>
  <c r="F106" i="46"/>
  <c r="D106" i="46"/>
  <c r="M105" i="46"/>
  <c r="L105" i="46"/>
  <c r="K105" i="46"/>
  <c r="J105" i="46"/>
  <c r="I105" i="46"/>
  <c r="H105" i="46"/>
  <c r="G105" i="46"/>
  <c r="F105" i="46"/>
  <c r="D105" i="46"/>
  <c r="M102" i="46"/>
  <c r="L102" i="46"/>
  <c r="K102" i="46"/>
  <c r="J102" i="46"/>
  <c r="I102" i="46"/>
  <c r="H102" i="46"/>
  <c r="G102" i="46"/>
  <c r="F102" i="46"/>
  <c r="D102" i="46"/>
  <c r="E106" i="46"/>
  <c r="E105" i="46"/>
  <c r="E102" i="46"/>
  <c r="O87" i="46"/>
  <c r="O84" i="46"/>
  <c r="X87" i="46"/>
  <c r="W87" i="46"/>
  <c r="V87" i="46"/>
  <c r="U87" i="46"/>
  <c r="T87" i="46"/>
  <c r="S87" i="46"/>
  <c r="R87" i="46"/>
  <c r="Q87" i="46"/>
  <c r="X84" i="46"/>
  <c r="W84" i="46"/>
  <c r="V84" i="46"/>
  <c r="U84" i="46"/>
  <c r="T84" i="46"/>
  <c r="S84" i="46"/>
  <c r="R84" i="46"/>
  <c r="Q84" i="46"/>
  <c r="P87" i="46"/>
  <c r="P84" i="46"/>
  <c r="X71" i="46"/>
  <c r="W71" i="46"/>
  <c r="V71" i="46"/>
  <c r="U71" i="46"/>
  <c r="T71" i="46"/>
  <c r="S71" i="46"/>
  <c r="R71" i="46"/>
  <c r="Q71" i="46"/>
  <c r="O71" i="46"/>
  <c r="P71" i="46"/>
  <c r="M87" i="46"/>
  <c r="L87" i="46"/>
  <c r="K87" i="46"/>
  <c r="J87" i="46"/>
  <c r="I87" i="46"/>
  <c r="H87" i="46"/>
  <c r="G87" i="46"/>
  <c r="F87" i="46"/>
  <c r="D87" i="46"/>
  <c r="M84" i="46"/>
  <c r="L84" i="46"/>
  <c r="K84" i="46"/>
  <c r="J84" i="46"/>
  <c r="I84" i="46"/>
  <c r="H84" i="46"/>
  <c r="G84" i="46"/>
  <c r="F84" i="46"/>
  <c r="D84" i="46"/>
  <c r="E84" i="46"/>
  <c r="E87" i="46"/>
  <c r="M71" i="46"/>
  <c r="L71" i="46"/>
  <c r="K71" i="46"/>
  <c r="J71" i="46"/>
  <c r="I71" i="46"/>
  <c r="H71" i="46"/>
  <c r="G71" i="46"/>
  <c r="F71" i="46"/>
  <c r="D71" i="46"/>
  <c r="E71" i="46"/>
  <c r="X63" i="46"/>
  <c r="W63" i="46"/>
  <c r="V63" i="46"/>
  <c r="U63" i="46"/>
  <c r="T63" i="46"/>
  <c r="S63" i="46"/>
  <c r="R63" i="46"/>
  <c r="Q63" i="46"/>
  <c r="X54" i="46"/>
  <c r="W54" i="46"/>
  <c r="V54" i="46"/>
  <c r="U54" i="46"/>
  <c r="T54" i="46"/>
  <c r="S54" i="46"/>
  <c r="R54" i="46"/>
  <c r="Q54" i="46"/>
  <c r="X53" i="46"/>
  <c r="W53" i="46"/>
  <c r="V53" i="46"/>
  <c r="U53" i="46"/>
  <c r="T53" i="46"/>
  <c r="S53" i="46"/>
  <c r="R53" i="46"/>
  <c r="Q53" i="46"/>
  <c r="X51" i="46"/>
  <c r="W51" i="46"/>
  <c r="V51" i="46"/>
  <c r="U51" i="46"/>
  <c r="T51" i="46"/>
  <c r="S51" i="46"/>
  <c r="R51" i="46"/>
  <c r="Q51" i="46"/>
  <c r="X50" i="46"/>
  <c r="W50" i="46"/>
  <c r="V50" i="46"/>
  <c r="U50" i="46"/>
  <c r="T50" i="46"/>
  <c r="S50" i="46"/>
  <c r="R50" i="46"/>
  <c r="Q50" i="46"/>
  <c r="O63" i="46"/>
  <c r="O54" i="46"/>
  <c r="O53" i="46"/>
  <c r="O51" i="46"/>
  <c r="O50" i="46"/>
  <c r="P63" i="46"/>
  <c r="P54" i="46"/>
  <c r="P53" i="46"/>
  <c r="P51" i="46"/>
  <c r="P50" i="46"/>
  <c r="M63" i="46"/>
  <c r="L63" i="46"/>
  <c r="K63" i="46"/>
  <c r="J63" i="46"/>
  <c r="I63" i="46"/>
  <c r="H63" i="46"/>
  <c r="G63" i="46"/>
  <c r="F63" i="46"/>
  <c r="M54" i="46"/>
  <c r="L54" i="46"/>
  <c r="K54" i="46"/>
  <c r="J54" i="46"/>
  <c r="I54" i="46"/>
  <c r="H54" i="46"/>
  <c r="G54" i="46"/>
  <c r="F54" i="46"/>
  <c r="M53" i="46"/>
  <c r="L53" i="46"/>
  <c r="K53" i="46"/>
  <c r="J53" i="46"/>
  <c r="I53" i="46"/>
  <c r="H53" i="46"/>
  <c r="G53" i="46"/>
  <c r="F53" i="46"/>
  <c r="M51" i="46"/>
  <c r="L51" i="46"/>
  <c r="K51" i="46"/>
  <c r="J51" i="46"/>
  <c r="I51" i="46"/>
  <c r="H51" i="46"/>
  <c r="G51" i="46"/>
  <c r="F51" i="46"/>
  <c r="M50" i="46"/>
  <c r="L50" i="46"/>
  <c r="K50" i="46"/>
  <c r="J50" i="46"/>
  <c r="I50" i="46"/>
  <c r="H50" i="46"/>
  <c r="G50" i="46"/>
  <c r="F50" i="46"/>
  <c r="D63" i="46"/>
  <c r="D54" i="46"/>
  <c r="D53" i="46"/>
  <c r="D51" i="46"/>
  <c r="D50" i="46"/>
  <c r="E63" i="46"/>
  <c r="E54" i="46"/>
  <c r="E53" i="46"/>
  <c r="E51" i="46"/>
  <c r="E50" i="46"/>
  <c r="X35" i="46"/>
  <c r="W35" i="46"/>
  <c r="V35" i="46"/>
  <c r="U35" i="46"/>
  <c r="T35" i="46"/>
  <c r="S35" i="46"/>
  <c r="R35" i="46"/>
  <c r="Q35" i="46"/>
  <c r="O35" i="46"/>
  <c r="X34" i="46"/>
  <c r="W34" i="46"/>
  <c r="V34" i="46"/>
  <c r="U34" i="46"/>
  <c r="T34" i="46"/>
  <c r="S34" i="46"/>
  <c r="R34" i="46"/>
  <c r="Q34" i="46"/>
  <c r="O34" i="46"/>
  <c r="X32" i="46"/>
  <c r="W32" i="46"/>
  <c r="V32" i="46"/>
  <c r="U32" i="46"/>
  <c r="T32" i="46"/>
  <c r="S32" i="46"/>
  <c r="R32" i="46"/>
  <c r="Q32" i="46"/>
  <c r="O32" i="46"/>
  <c r="X31" i="46"/>
  <c r="W31" i="46"/>
  <c r="V31" i="46"/>
  <c r="U31" i="46"/>
  <c r="T31" i="46"/>
  <c r="S31" i="46"/>
  <c r="R31" i="46"/>
  <c r="Q31" i="46"/>
  <c r="O31" i="46"/>
  <c r="X29" i="46"/>
  <c r="W29" i="46"/>
  <c r="V29" i="46"/>
  <c r="U29" i="46"/>
  <c r="T29" i="46"/>
  <c r="S29" i="46"/>
  <c r="R29" i="46"/>
  <c r="Q29" i="46"/>
  <c r="O29" i="46"/>
  <c r="X28" i="46"/>
  <c r="W28" i="46"/>
  <c r="V28" i="46"/>
  <c r="U28" i="46"/>
  <c r="T28" i="46"/>
  <c r="S28" i="46"/>
  <c r="R28" i="46"/>
  <c r="Q28" i="46"/>
  <c r="O28" i="46"/>
  <c r="X25" i="46"/>
  <c r="W25" i="46"/>
  <c r="V25" i="46"/>
  <c r="U25" i="46"/>
  <c r="T25" i="46"/>
  <c r="S25" i="46"/>
  <c r="R25" i="46"/>
  <c r="Q25" i="46"/>
  <c r="O25" i="46"/>
  <c r="X22" i="46"/>
  <c r="W22" i="46"/>
  <c r="V22" i="46"/>
  <c r="U22" i="46"/>
  <c r="T22" i="46"/>
  <c r="S22" i="46"/>
  <c r="R22" i="46"/>
  <c r="Q22" i="46"/>
  <c r="O22" i="46"/>
  <c r="P35" i="46"/>
  <c r="P34" i="46"/>
  <c r="P32" i="46"/>
  <c r="P31" i="46"/>
  <c r="P29" i="46"/>
  <c r="P28" i="46"/>
  <c r="P25" i="46"/>
  <c r="P22" i="46"/>
  <c r="M35" i="46"/>
  <c r="L35" i="46"/>
  <c r="K35" i="46"/>
  <c r="J35" i="46"/>
  <c r="I35" i="46"/>
  <c r="H35" i="46"/>
  <c r="G35" i="46"/>
  <c r="F35" i="46"/>
  <c r="D35" i="46"/>
  <c r="M34" i="46"/>
  <c r="L34" i="46"/>
  <c r="K34" i="46"/>
  <c r="J34" i="46"/>
  <c r="I34" i="46"/>
  <c r="H34" i="46"/>
  <c r="G34" i="46"/>
  <c r="F34" i="46"/>
  <c r="D34" i="46"/>
  <c r="M32" i="46"/>
  <c r="L32" i="46"/>
  <c r="K32" i="46"/>
  <c r="J32" i="46"/>
  <c r="I32" i="46"/>
  <c r="H32" i="46"/>
  <c r="G32" i="46"/>
  <c r="F32" i="46"/>
  <c r="D32" i="46"/>
  <c r="M31" i="46"/>
  <c r="L31" i="46"/>
  <c r="K31" i="46"/>
  <c r="J31" i="46"/>
  <c r="I31" i="46"/>
  <c r="H31" i="46"/>
  <c r="G31" i="46"/>
  <c r="F31" i="46"/>
  <c r="D31" i="46"/>
  <c r="M29" i="46"/>
  <c r="L29" i="46"/>
  <c r="K29" i="46"/>
  <c r="J29" i="46"/>
  <c r="I29" i="46"/>
  <c r="H29" i="46"/>
  <c r="G29" i="46"/>
  <c r="F29" i="46"/>
  <c r="D29" i="46"/>
  <c r="M28" i="46"/>
  <c r="L28" i="46"/>
  <c r="K28" i="46"/>
  <c r="J28" i="46"/>
  <c r="I28" i="46"/>
  <c r="H28" i="46"/>
  <c r="G28" i="46"/>
  <c r="F28" i="46"/>
  <c r="D28" i="46"/>
  <c r="E35" i="46"/>
  <c r="E34" i="46"/>
  <c r="E32" i="46"/>
  <c r="E31" i="46"/>
  <c r="E29" i="46"/>
  <c r="E28" i="46"/>
  <c r="M25" i="46"/>
  <c r="L25" i="46"/>
  <c r="K25" i="46"/>
  <c r="J25" i="46"/>
  <c r="I25" i="46"/>
  <c r="H25" i="46"/>
  <c r="G25" i="46"/>
  <c r="F25" i="46"/>
  <c r="D25" i="46"/>
  <c r="E25" i="46"/>
  <c r="M22" i="46"/>
  <c r="L22" i="46"/>
  <c r="K22" i="46"/>
  <c r="J22" i="46"/>
  <c r="I22" i="46"/>
  <c r="H22" i="46"/>
  <c r="G22" i="46"/>
  <c r="F22" i="46"/>
  <c r="D22" i="46"/>
  <c r="E22" i="46"/>
  <c r="W255" i="46" l="1"/>
  <c r="W127" i="46"/>
  <c r="E255" i="46"/>
  <c r="L255" i="46"/>
  <c r="X255" i="46"/>
  <c r="V255" i="46"/>
  <c r="U255" i="46"/>
  <c r="S255" i="46"/>
  <c r="E127" i="46"/>
  <c r="Q255" i="46"/>
  <c r="I255" i="46"/>
  <c r="M127" i="46"/>
  <c r="K127" i="46"/>
  <c r="J127" i="46"/>
  <c r="P127" i="46"/>
  <c r="Q127" i="46"/>
  <c r="X127" i="46"/>
  <c r="V127" i="46"/>
  <c r="U127" i="46"/>
  <c r="T127" i="46"/>
  <c r="P255" i="46"/>
  <c r="R255" i="46"/>
  <c r="J255" i="46"/>
  <c r="F127" i="46"/>
  <c r="L127" i="46"/>
  <c r="R127" i="46"/>
  <c r="G127" i="46"/>
  <c r="S127" i="46"/>
  <c r="H255" i="46"/>
  <c r="T255" i="46"/>
  <c r="H127" i="46"/>
  <c r="I127" i="46"/>
  <c r="K255" i="46"/>
  <c r="G255" i="46"/>
  <c r="F255" i="46"/>
  <c r="M255" i="46"/>
  <c r="AG78" i="86"/>
  <c r="AF78" i="86"/>
  <c r="AF76" i="86"/>
  <c r="AE76" i="86"/>
  <c r="P27" i="85" l="1"/>
  <c r="P49" i="85" s="1"/>
  <c r="C28" i="85" s="1"/>
  <c r="K27" i="85"/>
  <c r="K49" i="85" s="1"/>
  <c r="C27" i="85" s="1"/>
  <c r="D28" i="85" l="1"/>
  <c r="F28" i="85" s="1"/>
  <c r="F39" i="85" s="1"/>
  <c r="I50" i="44" l="1"/>
  <c r="H50" i="44"/>
  <c r="G50" i="44"/>
  <c r="F50" i="44"/>
  <c r="E50" i="44"/>
  <c r="D50" i="44"/>
  <c r="N185" i="79" l="1"/>
  <c r="D22" i="45" l="1"/>
  <c r="O946" i="79" l="1"/>
  <c r="E44" i="44" l="1"/>
  <c r="AM140" i="79" l="1"/>
  <c r="Q46" i="44"/>
  <c r="P46" i="44"/>
  <c r="O46" i="44"/>
  <c r="N46" i="44"/>
  <c r="M46" i="44"/>
  <c r="L46" i="44"/>
  <c r="K46" i="44"/>
  <c r="J46" i="44"/>
  <c r="I46" i="44"/>
  <c r="H46" i="44"/>
  <c r="G46" i="44"/>
  <c r="F46" i="44"/>
  <c r="E46" i="44"/>
  <c r="D46" i="44"/>
  <c r="O1129" i="79" l="1"/>
  <c r="O763" i="79"/>
  <c r="O383" i="79"/>
  <c r="O196" i="79"/>
  <c r="O513" i="46"/>
  <c r="O127" i="46"/>
  <c r="D196" i="79"/>
  <c r="N636" i="79" l="1"/>
  <c r="N442" i="79"/>
  <c r="N255"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27" i="79"/>
  <c r="N1124" i="79"/>
  <c r="N1121" i="79"/>
  <c r="N1118" i="79"/>
  <c r="N1115" i="79"/>
  <c r="N1112" i="79"/>
  <c r="N1109" i="79"/>
  <c r="N1103" i="79"/>
  <c r="N1100" i="79"/>
  <c r="N1097" i="79"/>
  <c r="N1094" i="79"/>
  <c r="N1091" i="79"/>
  <c r="N1088" i="79"/>
  <c r="N1084" i="79"/>
  <c r="N1081" i="79"/>
  <c r="N1078" i="79"/>
  <c r="N1074" i="79"/>
  <c r="N1071" i="79"/>
  <c r="N1068" i="79"/>
  <c r="N1065" i="79"/>
  <c r="N1062" i="79"/>
  <c r="N1059" i="79"/>
  <c r="N1056" i="79"/>
  <c r="N1053" i="79"/>
  <c r="N1035" i="79"/>
  <c r="N1032" i="79"/>
  <c r="N1029" i="79"/>
  <c r="N1026" i="79"/>
  <c r="N1022" i="79"/>
  <c r="N1019" i="79"/>
  <c r="N1015" i="79"/>
  <c r="N1011" i="79"/>
  <c r="N1008" i="79"/>
  <c r="N1005" i="79"/>
  <c r="N1001" i="79"/>
  <c r="N998" i="79"/>
  <c r="N995" i="79"/>
  <c r="N992" i="79"/>
  <c r="N989" i="79"/>
  <c r="N944" i="79"/>
  <c r="N941" i="79"/>
  <c r="N938" i="79"/>
  <c r="N935" i="79"/>
  <c r="N932" i="79"/>
  <c r="N929" i="79"/>
  <c r="N926" i="79"/>
  <c r="N920" i="79"/>
  <c r="N917" i="79"/>
  <c r="N914" i="79"/>
  <c r="N911" i="79"/>
  <c r="N908" i="79"/>
  <c r="N905" i="79"/>
  <c r="N901" i="79"/>
  <c r="N898" i="79"/>
  <c r="N895" i="79"/>
  <c r="N891" i="79"/>
  <c r="N888" i="79"/>
  <c r="N885" i="79"/>
  <c r="N882" i="79"/>
  <c r="N879" i="79"/>
  <c r="N876" i="79"/>
  <c r="N873" i="79"/>
  <c r="N870" i="79"/>
  <c r="N852" i="79"/>
  <c r="N849" i="79"/>
  <c r="N846" i="79"/>
  <c r="N843" i="79"/>
  <c r="N839" i="79"/>
  <c r="N836" i="79"/>
  <c r="N832" i="79"/>
  <c r="N828" i="79"/>
  <c r="N825" i="79"/>
  <c r="N822" i="79"/>
  <c r="N818" i="79"/>
  <c r="N815" i="79"/>
  <c r="N812" i="79"/>
  <c r="N809" i="79"/>
  <c r="N806" i="79"/>
  <c r="N761" i="79"/>
  <c r="N758" i="79"/>
  <c r="N755" i="79"/>
  <c r="N752" i="79"/>
  <c r="N749" i="79"/>
  <c r="N746" i="79"/>
  <c r="N743" i="79"/>
  <c r="N737" i="79"/>
  <c r="N734" i="79"/>
  <c r="N731" i="79"/>
  <c r="N728" i="79"/>
  <c r="N725" i="79"/>
  <c r="N722" i="79"/>
  <c r="N718" i="79"/>
  <c r="N715" i="79"/>
  <c r="N712" i="79"/>
  <c r="N708" i="79"/>
  <c r="N705" i="79"/>
  <c r="N702" i="79"/>
  <c r="N699" i="79"/>
  <c r="N696" i="79"/>
  <c r="N693" i="79"/>
  <c r="N690" i="79"/>
  <c r="N687" i="79"/>
  <c r="N666" i="79"/>
  <c r="N663" i="79"/>
  <c r="N660" i="79"/>
  <c r="N657" i="79"/>
  <c r="N653" i="79"/>
  <c r="N650" i="79"/>
  <c r="N646" i="79"/>
  <c r="N642" i="79"/>
  <c r="N639" i="79"/>
  <c r="N632" i="79"/>
  <c r="N629" i="79"/>
  <c r="N626" i="79"/>
  <c r="N623" i="79"/>
  <c r="N620" i="79"/>
  <c r="N567" i="79"/>
  <c r="N564" i="79"/>
  <c r="N561" i="79"/>
  <c r="N558" i="79"/>
  <c r="N555" i="79"/>
  <c r="N552" i="79"/>
  <c r="N549" i="79"/>
  <c r="N543" i="79"/>
  <c r="N540" i="79"/>
  <c r="N537" i="79"/>
  <c r="N534" i="79"/>
  <c r="N531" i="79"/>
  <c r="N528" i="79"/>
  <c r="N524" i="79"/>
  <c r="N521" i="79"/>
  <c r="N518" i="79"/>
  <c r="N514" i="79"/>
  <c r="N511" i="79"/>
  <c r="N508" i="79"/>
  <c r="N505" i="79"/>
  <c r="N502" i="79"/>
  <c r="N499" i="79"/>
  <c r="N496" i="79"/>
  <c r="N493" i="79"/>
  <c r="N472" i="79"/>
  <c r="N469" i="79"/>
  <c r="N466" i="79"/>
  <c r="N463" i="79"/>
  <c r="N459" i="79"/>
  <c r="N456" i="79"/>
  <c r="N452" i="79"/>
  <c r="N448" i="79"/>
  <c r="N445" i="79"/>
  <c r="N438" i="79"/>
  <c r="N435" i="79"/>
  <c r="N432" i="79"/>
  <c r="N429" i="79"/>
  <c r="N426" i="79"/>
  <c r="N381" i="79"/>
  <c r="N378" i="79"/>
  <c r="N375" i="79"/>
  <c r="N372" i="79"/>
  <c r="N369" i="79"/>
  <c r="N366" i="79"/>
  <c r="N363" i="79"/>
  <c r="N357" i="79"/>
  <c r="N354" i="79"/>
  <c r="N351" i="79"/>
  <c r="N348" i="79"/>
  <c r="N345" i="79"/>
  <c r="N342" i="79"/>
  <c r="N338" i="79"/>
  <c r="N335" i="79"/>
  <c r="N332" i="79"/>
  <c r="N328" i="79"/>
  <c r="N325" i="79"/>
  <c r="N319" i="79"/>
  <c r="N316" i="79"/>
  <c r="N313" i="79"/>
  <c r="N309" i="79"/>
  <c r="N310" i="79" s="1"/>
  <c r="N306" i="79"/>
  <c r="N288" i="79"/>
  <c r="N285" i="79"/>
  <c r="N282" i="79"/>
  <c r="N276" i="79"/>
  <c r="N272" i="79"/>
  <c r="N269" i="79"/>
  <c r="N265" i="79"/>
  <c r="N261" i="79"/>
  <c r="N258" i="79"/>
  <c r="N251" i="79"/>
  <c r="N248" i="79"/>
  <c r="N245" i="79"/>
  <c r="N242" i="79"/>
  <c r="N239" i="79"/>
  <c r="N194" i="79"/>
  <c r="N191" i="79"/>
  <c r="N188" i="79"/>
  <c r="N182" i="79"/>
  <c r="N179" i="79"/>
  <c r="N176" i="79"/>
  <c r="N170" i="79"/>
  <c r="N167" i="79"/>
  <c r="N164" i="79"/>
  <c r="N161" i="79"/>
  <c r="N158" i="79"/>
  <c r="N155" i="79"/>
  <c r="N151" i="79"/>
  <c r="N148" i="79"/>
  <c r="N141" i="79"/>
  <c r="N138" i="79"/>
  <c r="N129" i="79"/>
  <c r="N126" i="79"/>
  <c r="N122" i="79"/>
  <c r="N123" i="79" s="1"/>
  <c r="N101" i="79"/>
  <c r="N98" i="79"/>
  <c r="N95" i="79"/>
  <c r="N92" i="79"/>
  <c r="N88" i="79"/>
  <c r="N74" i="79"/>
  <c r="N64" i="79"/>
  <c r="N61" i="79"/>
  <c r="N55" i="79"/>
  <c r="N58" i="79"/>
  <c r="AA255" i="46" l="1"/>
  <c r="AM1123" i="79"/>
  <c r="AM1126" i="79"/>
  <c r="AE1062" i="79"/>
  <c r="Z1062" i="79"/>
  <c r="Y1049" i="79"/>
  <c r="Y1046" i="79"/>
  <c r="AD1019" i="79"/>
  <c r="Z1019" i="79"/>
  <c r="Y1019" i="79"/>
  <c r="AM1025" i="79"/>
  <c r="Y1026" i="79"/>
  <c r="AL1022" i="79"/>
  <c r="AM1021"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C1019" i="79"/>
  <c r="AB1019" i="79"/>
  <c r="AA1019" i="79"/>
  <c r="AM1018" i="79"/>
  <c r="Y1015" i="79"/>
  <c r="Y1008" i="79"/>
  <c r="Y1005" i="79"/>
  <c r="Y1001" i="79"/>
  <c r="Y992" i="79"/>
  <c r="Y989" i="79"/>
  <c r="Y985" i="79"/>
  <c r="Y895" i="79"/>
  <c r="AL891" i="79"/>
  <c r="Y870" i="79"/>
  <c r="Y852" i="79"/>
  <c r="Y839" i="79"/>
  <c r="AL839" i="79"/>
  <c r="AK839" i="79"/>
  <c r="AJ839" i="79"/>
  <c r="AI839" i="79"/>
  <c r="AH839" i="79"/>
  <c r="AG839" i="79"/>
  <c r="AF839" i="79"/>
  <c r="AE839" i="79"/>
  <c r="AD839" i="79"/>
  <c r="AC839" i="79"/>
  <c r="AB839" i="79"/>
  <c r="AA839" i="79"/>
  <c r="Z839" i="79"/>
  <c r="AM838" i="79"/>
  <c r="AL836" i="79"/>
  <c r="AK836" i="79"/>
  <c r="AJ836" i="79"/>
  <c r="AI836" i="79"/>
  <c r="AH836" i="79"/>
  <c r="AG836" i="79"/>
  <c r="AF836" i="79"/>
  <c r="AE836" i="79"/>
  <c r="AD836" i="79"/>
  <c r="AC836" i="79"/>
  <c r="AB836" i="79"/>
  <c r="AA836" i="79"/>
  <c r="Z836" i="79"/>
  <c r="Y836" i="79"/>
  <c r="AM835" i="79"/>
  <c r="Y832" i="79"/>
  <c r="Y718" i="79"/>
  <c r="Y712" i="79"/>
  <c r="Y696" i="79"/>
  <c r="AM679" i="79"/>
  <c r="AM676" i="79"/>
  <c r="AM670" i="79"/>
  <c r="Y666" i="79"/>
  <c r="Y663" i="79"/>
  <c r="Y653" i="79"/>
  <c r="Y650" i="79"/>
  <c r="Y646" i="79"/>
  <c r="AL653" i="79"/>
  <c r="AK653" i="79"/>
  <c r="AJ653" i="79"/>
  <c r="AI653" i="79"/>
  <c r="AH653" i="79"/>
  <c r="AG653" i="79"/>
  <c r="AF653" i="79"/>
  <c r="AE653" i="79"/>
  <c r="AD653" i="79"/>
  <c r="AC653" i="79"/>
  <c r="AB653" i="79"/>
  <c r="AA653" i="79"/>
  <c r="Z653" i="79"/>
  <c r="AM652" i="79"/>
  <c r="AL650" i="79"/>
  <c r="AK650" i="79"/>
  <c r="AJ650" i="79"/>
  <c r="AI650" i="79"/>
  <c r="AH650" i="79"/>
  <c r="AG650" i="79"/>
  <c r="AF650" i="79"/>
  <c r="AE650" i="79"/>
  <c r="AD650" i="79"/>
  <c r="AC650" i="79"/>
  <c r="AB650" i="79"/>
  <c r="AA650" i="79"/>
  <c r="Z650" i="79"/>
  <c r="AM649" i="79"/>
  <c r="Y632" i="79"/>
  <c r="Y623" i="79"/>
  <c r="AM527" i="79"/>
  <c r="AM523" i="79"/>
  <c r="Y528" i="79"/>
  <c r="Y456" i="79"/>
  <c r="Y459" i="79"/>
  <c r="AL459" i="79"/>
  <c r="AK459" i="79"/>
  <c r="AJ459" i="79"/>
  <c r="AI459" i="79"/>
  <c r="AH459" i="79"/>
  <c r="AG459" i="79"/>
  <c r="AF459" i="79"/>
  <c r="AE459" i="79"/>
  <c r="AD459" i="79"/>
  <c r="AC459" i="79"/>
  <c r="AB459" i="79"/>
  <c r="AA459" i="79"/>
  <c r="Z459" i="79"/>
  <c r="AM458" i="79"/>
  <c r="AL456" i="79"/>
  <c r="AK456" i="79"/>
  <c r="AJ456" i="79"/>
  <c r="AI456" i="79"/>
  <c r="AH456" i="79"/>
  <c r="AG456" i="79"/>
  <c r="AF456" i="79"/>
  <c r="AE456" i="79"/>
  <c r="AD456" i="79"/>
  <c r="AC456" i="79"/>
  <c r="AB456" i="79"/>
  <c r="AA456" i="79"/>
  <c r="Z456" i="79"/>
  <c r="AM455" i="79"/>
  <c r="Y452" i="79"/>
  <c r="Y375" i="79"/>
  <c r="Y381" i="79"/>
  <c r="AL272" i="79"/>
  <c r="AK272" i="79"/>
  <c r="AJ272" i="79"/>
  <c r="AI272" i="79"/>
  <c r="AH272" i="79"/>
  <c r="AG272" i="79"/>
  <c r="AF272" i="79"/>
  <c r="AE272" i="79"/>
  <c r="AD272" i="79"/>
  <c r="AC272" i="79"/>
  <c r="AB272" i="79"/>
  <c r="AA272" i="79"/>
  <c r="Z272" i="79"/>
  <c r="Y272" i="79"/>
  <c r="AM271" i="79"/>
  <c r="AL269" i="79"/>
  <c r="AK269" i="79"/>
  <c r="AJ269" i="79"/>
  <c r="AI269" i="79"/>
  <c r="AH269" i="79"/>
  <c r="AG269" i="79"/>
  <c r="AF269" i="79"/>
  <c r="AE269" i="79"/>
  <c r="AD269" i="79"/>
  <c r="AC269" i="79"/>
  <c r="AB269" i="79"/>
  <c r="AA269" i="79"/>
  <c r="Z269" i="79"/>
  <c r="Y269" i="79"/>
  <c r="AM268" i="79"/>
  <c r="Y265" i="79"/>
  <c r="Y235" i="79"/>
  <c r="Y226" i="79"/>
  <c r="Y223" i="79"/>
  <c r="Y155"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17" i="79"/>
  <c r="AM1120" i="79"/>
  <c r="AM1114" i="79"/>
  <c r="AM1111" i="79"/>
  <c r="AM1108" i="79"/>
  <c r="AM1105" i="79"/>
  <c r="AM1102" i="79"/>
  <c r="AM1099" i="79"/>
  <c r="AM1096" i="79"/>
  <c r="AM1093" i="79"/>
  <c r="AM1090" i="79"/>
  <c r="AM1087" i="79"/>
  <c r="AM1083" i="79"/>
  <c r="AM1080" i="79"/>
  <c r="AM1077" i="79"/>
  <c r="AM1073" i="79"/>
  <c r="AM1070" i="79"/>
  <c r="AM1067" i="79"/>
  <c r="AM1064" i="79"/>
  <c r="AM1061" i="79"/>
  <c r="AM1058" i="79"/>
  <c r="AM1055" i="79"/>
  <c r="AM1052" i="79"/>
  <c r="AM1048" i="79"/>
  <c r="AM1045" i="79"/>
  <c r="AM1042" i="79"/>
  <c r="AM1039" i="79"/>
  <c r="AM1034" i="79"/>
  <c r="AM1031" i="79"/>
  <c r="AM1028" i="79"/>
  <c r="AM1014" i="79"/>
  <c r="AM1010" i="79"/>
  <c r="AM1007" i="79"/>
  <c r="AM1004" i="79"/>
  <c r="AM1000" i="79"/>
  <c r="AM997" i="79"/>
  <c r="AM994" i="79"/>
  <c r="AM991" i="79"/>
  <c r="AM988" i="79"/>
  <c r="AM984" i="79"/>
  <c r="AM981" i="79"/>
  <c r="AM978" i="79"/>
  <c r="AM975" i="79"/>
  <c r="AM972" i="79"/>
  <c r="AM943" i="79"/>
  <c r="AM940" i="79"/>
  <c r="AM937" i="79"/>
  <c r="AM934" i="79"/>
  <c r="AM931" i="79"/>
  <c r="AM928" i="79"/>
  <c r="AM925" i="79"/>
  <c r="AM922" i="79"/>
  <c r="AM919" i="79"/>
  <c r="AM916" i="79"/>
  <c r="AM913" i="79"/>
  <c r="AM910" i="79"/>
  <c r="AM907" i="79"/>
  <c r="AM904" i="79"/>
  <c r="AM900" i="79"/>
  <c r="AM897" i="79"/>
  <c r="AM894" i="79"/>
  <c r="AM890" i="79"/>
  <c r="AM887" i="79"/>
  <c r="AM884" i="79"/>
  <c r="AM881" i="79"/>
  <c r="AM878" i="79"/>
  <c r="AM875" i="79"/>
  <c r="AM872" i="79"/>
  <c r="AM869" i="79"/>
  <c r="AM865" i="79"/>
  <c r="AM862" i="79"/>
  <c r="AM859" i="79"/>
  <c r="AM856" i="79"/>
  <c r="AM851" i="79"/>
  <c r="AM848" i="79"/>
  <c r="AM845" i="79"/>
  <c r="AM842" i="79"/>
  <c r="AM831" i="79"/>
  <c r="AM827" i="79"/>
  <c r="AM824" i="79"/>
  <c r="AM821" i="79"/>
  <c r="AM817" i="79"/>
  <c r="AM814" i="79"/>
  <c r="AM811" i="79"/>
  <c r="AM808" i="79"/>
  <c r="AM805" i="79"/>
  <c r="AM801" i="79"/>
  <c r="AM798" i="79"/>
  <c r="AM795" i="79"/>
  <c r="AM792" i="79"/>
  <c r="AM789" i="79"/>
  <c r="AM760" i="79"/>
  <c r="AM757" i="79"/>
  <c r="AM754" i="79"/>
  <c r="AM751" i="79"/>
  <c r="AM748" i="79"/>
  <c r="AM745" i="79"/>
  <c r="AM742" i="79"/>
  <c r="AM739" i="79"/>
  <c r="AM736" i="79"/>
  <c r="AM733" i="79"/>
  <c r="AM730" i="79"/>
  <c r="AM727" i="79"/>
  <c r="AM724" i="79"/>
  <c r="AM721" i="79"/>
  <c r="AM717" i="79"/>
  <c r="AM714" i="79"/>
  <c r="AM711" i="79"/>
  <c r="AM707" i="79"/>
  <c r="AM704" i="79"/>
  <c r="AM701" i="79"/>
  <c r="AM698" i="79"/>
  <c r="AM695" i="79"/>
  <c r="AM692" i="79"/>
  <c r="AM689" i="79"/>
  <c r="AM686" i="79"/>
  <c r="AM682" i="79"/>
  <c r="AM665" i="79"/>
  <c r="AM662" i="79"/>
  <c r="AM659" i="79"/>
  <c r="AM656" i="79"/>
  <c r="AM645" i="79"/>
  <c r="AM641" i="79"/>
  <c r="AM638" i="79"/>
  <c r="AM635" i="79"/>
  <c r="AM631" i="79"/>
  <c r="AM628" i="79"/>
  <c r="AM625" i="79"/>
  <c r="AM622" i="79"/>
  <c r="AM619" i="79"/>
  <c r="AM615" i="79"/>
  <c r="AM612" i="79"/>
  <c r="AM609" i="79"/>
  <c r="AM606" i="79"/>
  <c r="AM603" i="79"/>
  <c r="AM566" i="79"/>
  <c r="AM563" i="79"/>
  <c r="AM560" i="79"/>
  <c r="AM557" i="79"/>
  <c r="AM554" i="79"/>
  <c r="AM551" i="79"/>
  <c r="AM548" i="79"/>
  <c r="AM545" i="79"/>
  <c r="AM542" i="79"/>
  <c r="AM539" i="79"/>
  <c r="AM536" i="79"/>
  <c r="AM533" i="79"/>
  <c r="AM530" i="79"/>
  <c r="AM520" i="79"/>
  <c r="AM517" i="79"/>
  <c r="AM513" i="79"/>
  <c r="AM510" i="79"/>
  <c r="AM507" i="79"/>
  <c r="AM504" i="79"/>
  <c r="AM501" i="79"/>
  <c r="AM498" i="79"/>
  <c r="AM495" i="79"/>
  <c r="AM492" i="79"/>
  <c r="AM488" i="79"/>
  <c r="AM485" i="79"/>
  <c r="AM482" i="79"/>
  <c r="AM476" i="79"/>
  <c r="AM471" i="79"/>
  <c r="AM468" i="79"/>
  <c r="AM465" i="79"/>
  <c r="AM462" i="79"/>
  <c r="AM451" i="79"/>
  <c r="AM447" i="79"/>
  <c r="AM444" i="79"/>
  <c r="AM441" i="79"/>
  <c r="AM437" i="79"/>
  <c r="AM434" i="79"/>
  <c r="AM431" i="79"/>
  <c r="AM428" i="79"/>
  <c r="AM425" i="79"/>
  <c r="AM421" i="79"/>
  <c r="AM418" i="79"/>
  <c r="AM415" i="79"/>
  <c r="AM412" i="79"/>
  <c r="AM409" i="79"/>
  <c r="AM380" i="79"/>
  <c r="AM374" i="79"/>
  <c r="AM377" i="79"/>
  <c r="AM371" i="79"/>
  <c r="AM368" i="79"/>
  <c r="AM365" i="79"/>
  <c r="AM362" i="79"/>
  <c r="AM359" i="79"/>
  <c r="AM356" i="79"/>
  <c r="AM353" i="79"/>
  <c r="AM350" i="79"/>
  <c r="AM347" i="79"/>
  <c r="AM344" i="79"/>
  <c r="AM341" i="79"/>
  <c r="AM337" i="79"/>
  <c r="AM334" i="79"/>
  <c r="AM331" i="79"/>
  <c r="AM327" i="79"/>
  <c r="AM324" i="79"/>
  <c r="AM321" i="79"/>
  <c r="AM318" i="79"/>
  <c r="AM315" i="79"/>
  <c r="AM312" i="79"/>
  <c r="AM308" i="79"/>
  <c r="AM305" i="79"/>
  <c r="AM301" i="79"/>
  <c r="AM298" i="79"/>
  <c r="AM295" i="79"/>
  <c r="AM292" i="79"/>
  <c r="AM287" i="79"/>
  <c r="AM284" i="79"/>
  <c r="AM281" i="79"/>
  <c r="AM275" i="79"/>
  <c r="AM264" i="79"/>
  <c r="AM260" i="79"/>
  <c r="AM257" i="79"/>
  <c r="AM254" i="79"/>
  <c r="AM250" i="79"/>
  <c r="AM247" i="79"/>
  <c r="AM244" i="79"/>
  <c r="AM241" i="79"/>
  <c r="AM238" i="79"/>
  <c r="AM234" i="79"/>
  <c r="AM231" i="79"/>
  <c r="AM228" i="79"/>
  <c r="AM225" i="79"/>
  <c r="AM222" i="79"/>
  <c r="AM193" i="79"/>
  <c r="AM187" i="79"/>
  <c r="AM190" i="79"/>
  <c r="AM184" i="79"/>
  <c r="AM181" i="79"/>
  <c r="AM178" i="79"/>
  <c r="AM175" i="79"/>
  <c r="AM172" i="79"/>
  <c r="AM169" i="79"/>
  <c r="AM166" i="79"/>
  <c r="AM163" i="79"/>
  <c r="AM160" i="79"/>
  <c r="AM157" i="79"/>
  <c r="AM154" i="79"/>
  <c r="AM150" i="79"/>
  <c r="AM147" i="79"/>
  <c r="AM144" i="79"/>
  <c r="AM137" i="79"/>
  <c r="AM134" i="79"/>
  <c r="AM131" i="79"/>
  <c r="AM128" i="79"/>
  <c r="AM125"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35" i="79"/>
  <c r="AK1035" i="79"/>
  <c r="AJ1035" i="79"/>
  <c r="AI1035" i="79"/>
  <c r="AH1035" i="79"/>
  <c r="AG1035" i="79"/>
  <c r="AF1035" i="79"/>
  <c r="AE1035" i="79"/>
  <c r="AD1035" i="79"/>
  <c r="AC1035" i="79"/>
  <c r="AB1035" i="79"/>
  <c r="AA1035" i="79"/>
  <c r="Z1035" i="79"/>
  <c r="Y1035" i="79"/>
  <c r="AL1032" i="79"/>
  <c r="AK1032" i="79"/>
  <c r="AJ1032" i="79"/>
  <c r="AI1032" i="79"/>
  <c r="AH1032" i="79"/>
  <c r="AG1032" i="79"/>
  <c r="AF1032" i="79"/>
  <c r="AE1032" i="79"/>
  <c r="AD1032" i="79"/>
  <c r="AC1032" i="79"/>
  <c r="AB1032" i="79"/>
  <c r="AA1032" i="79"/>
  <c r="Z1032" i="79"/>
  <c r="Y1032" i="79"/>
  <c r="AL1029" i="79"/>
  <c r="AK1029" i="79"/>
  <c r="AJ1029" i="79"/>
  <c r="AI1029" i="79"/>
  <c r="AH1029" i="79"/>
  <c r="AG1029" i="79"/>
  <c r="AF1029" i="79"/>
  <c r="AE1029" i="79"/>
  <c r="AD1029" i="79"/>
  <c r="AC1029" i="79"/>
  <c r="AB1029" i="79"/>
  <c r="AA1029" i="79"/>
  <c r="Z1029" i="79"/>
  <c r="Y1029" i="79"/>
  <c r="AL1026" i="79"/>
  <c r="AK1026" i="79"/>
  <c r="AJ1026" i="79"/>
  <c r="AI1026" i="79"/>
  <c r="AH1026" i="79"/>
  <c r="AG1026" i="79"/>
  <c r="AF1026" i="79"/>
  <c r="AE1026" i="79"/>
  <c r="AD1026" i="79"/>
  <c r="AC1026" i="79"/>
  <c r="AB1026" i="79"/>
  <c r="AA1026" i="79"/>
  <c r="Z1026" i="79"/>
  <c r="AL852" i="79"/>
  <c r="AK852" i="79"/>
  <c r="AJ852" i="79"/>
  <c r="AI852" i="79"/>
  <c r="AH852" i="79"/>
  <c r="AG852" i="79"/>
  <c r="AF852" i="79"/>
  <c r="AE852" i="79"/>
  <c r="AD852" i="79"/>
  <c r="AC852" i="79"/>
  <c r="AB852" i="79"/>
  <c r="AA852" i="79"/>
  <c r="Z852" i="79"/>
  <c r="AL849" i="79"/>
  <c r="AK849" i="79"/>
  <c r="AJ849" i="79"/>
  <c r="AI849" i="79"/>
  <c r="AH849" i="79"/>
  <c r="AG849" i="79"/>
  <c r="AF849" i="79"/>
  <c r="AE849" i="79"/>
  <c r="AD849" i="79"/>
  <c r="AC849" i="79"/>
  <c r="AB849" i="79"/>
  <c r="AA849" i="79"/>
  <c r="Z849" i="79"/>
  <c r="Y849" i="79"/>
  <c r="AL846" i="79"/>
  <c r="AK846" i="79"/>
  <c r="AJ846" i="79"/>
  <c r="AI846" i="79"/>
  <c r="AH846" i="79"/>
  <c r="AG846" i="79"/>
  <c r="AF846" i="79"/>
  <c r="AE846" i="79"/>
  <c r="AD846" i="79"/>
  <c r="AC846" i="79"/>
  <c r="AB846" i="79"/>
  <c r="AA846" i="79"/>
  <c r="Z846" i="79"/>
  <c r="Y846" i="79"/>
  <c r="AL843" i="79"/>
  <c r="AK843" i="79"/>
  <c r="AJ843" i="79"/>
  <c r="AI843" i="79"/>
  <c r="AH843" i="79"/>
  <c r="AG843" i="79"/>
  <c r="AF843" i="79"/>
  <c r="AE843" i="79"/>
  <c r="AD843" i="79"/>
  <c r="AC843" i="79"/>
  <c r="AB843" i="79"/>
  <c r="AA843" i="79"/>
  <c r="Z843" i="79"/>
  <c r="Y843" i="79"/>
  <c r="N109" i="46" l="1"/>
  <c r="N103" i="46"/>
  <c r="N99" i="46"/>
  <c r="N82" i="46"/>
  <c r="N79" i="46"/>
  <c r="N76" i="46"/>
  <c r="N85" i="79"/>
  <c r="AL666" i="79"/>
  <c r="AK666" i="79"/>
  <c r="AJ666" i="79"/>
  <c r="AI666" i="79"/>
  <c r="AH666" i="79"/>
  <c r="AG666" i="79"/>
  <c r="AF666" i="79"/>
  <c r="AE666" i="79"/>
  <c r="AD666" i="79"/>
  <c r="AC666" i="79"/>
  <c r="AB666" i="79"/>
  <c r="AA666" i="79"/>
  <c r="Z666" i="79"/>
  <c r="AL663" i="79"/>
  <c r="AK663" i="79"/>
  <c r="AJ663" i="79"/>
  <c r="AI663" i="79"/>
  <c r="AH663" i="79"/>
  <c r="AG663" i="79"/>
  <c r="AF663" i="79"/>
  <c r="AE663" i="79"/>
  <c r="AD663" i="79"/>
  <c r="AC663" i="79"/>
  <c r="AB663" i="79"/>
  <c r="AA663" i="79"/>
  <c r="Z663" i="79"/>
  <c r="AL660" i="79"/>
  <c r="AK660" i="79"/>
  <c r="AJ660" i="79"/>
  <c r="AI660" i="79"/>
  <c r="AH660" i="79"/>
  <c r="AG660" i="79"/>
  <c r="AF660" i="79"/>
  <c r="AE660" i="79"/>
  <c r="AD660" i="79"/>
  <c r="AC660" i="79"/>
  <c r="AB660" i="79"/>
  <c r="AA660" i="79"/>
  <c r="Z660" i="79"/>
  <c r="Y660" i="79"/>
  <c r="AL657" i="79"/>
  <c r="AK657" i="79"/>
  <c r="AJ657" i="79"/>
  <c r="AI657" i="79"/>
  <c r="AH657" i="79"/>
  <c r="AG657" i="79"/>
  <c r="AF657" i="79"/>
  <c r="AE657" i="79"/>
  <c r="AD657" i="79"/>
  <c r="AC657" i="79"/>
  <c r="AB657" i="79"/>
  <c r="AA657" i="79"/>
  <c r="Z657" i="79"/>
  <c r="Y657" i="79"/>
  <c r="AL472" i="79"/>
  <c r="AK472" i="79"/>
  <c r="AJ472" i="79"/>
  <c r="AI472" i="79"/>
  <c r="AH472" i="79"/>
  <c r="AG472" i="79"/>
  <c r="AF472" i="79"/>
  <c r="AE472" i="79"/>
  <c r="AD472" i="79"/>
  <c r="AC472" i="79"/>
  <c r="AB472" i="79"/>
  <c r="AA472" i="79"/>
  <c r="Z472" i="79"/>
  <c r="Y472" i="79"/>
  <c r="AL469" i="79"/>
  <c r="AK469" i="79"/>
  <c r="AJ469" i="79"/>
  <c r="AI469" i="79"/>
  <c r="AH469" i="79"/>
  <c r="AG469" i="79"/>
  <c r="AF469" i="79"/>
  <c r="AE469" i="79"/>
  <c r="AD469" i="79"/>
  <c r="AC469" i="79"/>
  <c r="AB469" i="79"/>
  <c r="AA469" i="79"/>
  <c r="Z469" i="79"/>
  <c r="Y469" i="79"/>
  <c r="AL466" i="79"/>
  <c r="AK466" i="79"/>
  <c r="AJ466" i="79"/>
  <c r="AI466" i="79"/>
  <c r="AH466" i="79"/>
  <c r="AG466" i="79"/>
  <c r="AF466" i="79"/>
  <c r="AE466" i="79"/>
  <c r="AD466" i="79"/>
  <c r="AC466" i="79"/>
  <c r="AB466" i="79"/>
  <c r="AA466" i="79"/>
  <c r="Z466" i="79"/>
  <c r="Y466" i="79"/>
  <c r="AL463" i="79"/>
  <c r="AK463" i="79"/>
  <c r="AJ463" i="79"/>
  <c r="AI463" i="79"/>
  <c r="AH463" i="79"/>
  <c r="AG463" i="79"/>
  <c r="AF463" i="79"/>
  <c r="AE463" i="79"/>
  <c r="AD463" i="79"/>
  <c r="AC463" i="79"/>
  <c r="AB463" i="79"/>
  <c r="AA463" i="79"/>
  <c r="Z463" i="79"/>
  <c r="Y463" i="79"/>
  <c r="AL288" i="79"/>
  <c r="AK288" i="79"/>
  <c r="AJ288" i="79"/>
  <c r="AI288" i="79"/>
  <c r="AH288" i="79"/>
  <c r="AG288" i="79"/>
  <c r="AF288" i="79"/>
  <c r="AE288" i="79"/>
  <c r="AD288" i="79"/>
  <c r="AC288" i="79"/>
  <c r="AB288" i="79"/>
  <c r="AA288" i="79"/>
  <c r="Z288" i="79"/>
  <c r="Y288" i="79"/>
  <c r="AL285" i="79"/>
  <c r="AK285" i="79"/>
  <c r="AJ285" i="79"/>
  <c r="AI285" i="79"/>
  <c r="AH285" i="79"/>
  <c r="AG285" i="79"/>
  <c r="AF285" i="79"/>
  <c r="AE285" i="79"/>
  <c r="AD285" i="79"/>
  <c r="AC285" i="79"/>
  <c r="AB285" i="79"/>
  <c r="AA285" i="79"/>
  <c r="Z285" i="79"/>
  <c r="Y285" i="79"/>
  <c r="AL282" i="79"/>
  <c r="AK282" i="79"/>
  <c r="AJ282" i="79"/>
  <c r="AI282" i="79"/>
  <c r="AH282" i="79"/>
  <c r="AG282" i="79"/>
  <c r="AF282" i="79"/>
  <c r="AE282" i="79"/>
  <c r="AD282" i="79"/>
  <c r="AC282" i="79"/>
  <c r="AB282" i="79"/>
  <c r="AA282" i="79"/>
  <c r="Z282" i="79"/>
  <c r="Y282" i="79"/>
  <c r="AL276" i="79"/>
  <c r="AK276" i="79"/>
  <c r="AJ276" i="79"/>
  <c r="AI276" i="79"/>
  <c r="AH276" i="79"/>
  <c r="AG276" i="79"/>
  <c r="AF276" i="79"/>
  <c r="AE276" i="79"/>
  <c r="AD276" i="79"/>
  <c r="AC276" i="79"/>
  <c r="AB276" i="79"/>
  <c r="AA276" i="79"/>
  <c r="Z276" i="79"/>
  <c r="Y276"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5" i="79" l="1"/>
  <c r="N81" i="79"/>
  <c r="AB106" i="46" l="1"/>
  <c r="AA106" i="46"/>
  <c r="AL1127" i="79" l="1"/>
  <c r="AK1127" i="79"/>
  <c r="AJ1127" i="79"/>
  <c r="AI1127" i="79"/>
  <c r="AH1127" i="79"/>
  <c r="AG1127" i="79"/>
  <c r="AF1127" i="79"/>
  <c r="AE1127" i="79"/>
  <c r="AD1127" i="79"/>
  <c r="AC1127" i="79"/>
  <c r="AB1127" i="79"/>
  <c r="AA1127" i="79"/>
  <c r="Z1127" i="79"/>
  <c r="Y1127" i="79"/>
  <c r="AL1124" i="79"/>
  <c r="AK1124" i="79"/>
  <c r="AJ1124" i="79"/>
  <c r="AI1124" i="79"/>
  <c r="AH1124" i="79"/>
  <c r="AG1124" i="79"/>
  <c r="AF1124" i="79"/>
  <c r="AE1124" i="79"/>
  <c r="AD1124" i="79"/>
  <c r="AC1124" i="79"/>
  <c r="AB1124" i="79"/>
  <c r="AA1124" i="79"/>
  <c r="Z1124" i="79"/>
  <c r="Y1124" i="79"/>
  <c r="AL1121" i="79"/>
  <c r="AK1121" i="79"/>
  <c r="AJ1121" i="79"/>
  <c r="AI1121" i="79"/>
  <c r="AH1121" i="79"/>
  <c r="AG1121" i="79"/>
  <c r="AF1121" i="79"/>
  <c r="AE1121" i="79"/>
  <c r="AD1121" i="79"/>
  <c r="AC1121" i="79"/>
  <c r="AB1121" i="79"/>
  <c r="AA1121" i="79"/>
  <c r="Z1121" i="79"/>
  <c r="Y1121" i="79"/>
  <c r="AL1118" i="79"/>
  <c r="AK1118" i="79"/>
  <c r="AJ1118" i="79"/>
  <c r="AI1118" i="79"/>
  <c r="AH1118" i="79"/>
  <c r="AG1118" i="79"/>
  <c r="AF1118" i="79"/>
  <c r="AE1118" i="79"/>
  <c r="AD1118" i="79"/>
  <c r="AC1118" i="79"/>
  <c r="AB1118" i="79"/>
  <c r="AA1118" i="79"/>
  <c r="Z1118" i="79"/>
  <c r="Y1118" i="79"/>
  <c r="AL1115" i="79"/>
  <c r="AK1115" i="79"/>
  <c r="AJ1115" i="79"/>
  <c r="AI1115" i="79"/>
  <c r="AH1115" i="79"/>
  <c r="AG1115" i="79"/>
  <c r="AF1115" i="79"/>
  <c r="AE1115" i="79"/>
  <c r="AD1115" i="79"/>
  <c r="AC1115" i="79"/>
  <c r="AB1115" i="79"/>
  <c r="AA1115" i="79"/>
  <c r="Z1115" i="79"/>
  <c r="Y1115" i="79"/>
  <c r="AL1112" i="79"/>
  <c r="AK1112" i="79"/>
  <c r="AJ1112" i="79"/>
  <c r="AI1112" i="79"/>
  <c r="AH1112" i="79"/>
  <c r="AG1112" i="79"/>
  <c r="AF1112" i="79"/>
  <c r="AE1112" i="79"/>
  <c r="AD1112" i="79"/>
  <c r="AC1112" i="79"/>
  <c r="AB1112" i="79"/>
  <c r="AA1112" i="79"/>
  <c r="Z1112" i="79"/>
  <c r="Y1112" i="79"/>
  <c r="AL1109" i="79"/>
  <c r="AK1109" i="79"/>
  <c r="AJ1109" i="79"/>
  <c r="AI1109" i="79"/>
  <c r="AH1109" i="79"/>
  <c r="AG1109" i="79"/>
  <c r="AF1109" i="79"/>
  <c r="AE1109" i="79"/>
  <c r="AD1109" i="79"/>
  <c r="AC1109" i="79"/>
  <c r="AB1109" i="79"/>
  <c r="AA1109" i="79"/>
  <c r="Z1109" i="79"/>
  <c r="Y1109" i="79"/>
  <c r="AL1106" i="79"/>
  <c r="AK1106" i="79"/>
  <c r="AJ1106" i="79"/>
  <c r="AI1106" i="79"/>
  <c r="AH1106" i="79"/>
  <c r="AG1106" i="79"/>
  <c r="AF1106" i="79"/>
  <c r="AE1106" i="79"/>
  <c r="AD1106" i="79"/>
  <c r="AC1106" i="79"/>
  <c r="AB1106" i="79"/>
  <c r="AA1106" i="79"/>
  <c r="Z1106" i="79"/>
  <c r="Y1106" i="79"/>
  <c r="AL1103" i="79"/>
  <c r="AK1103" i="79"/>
  <c r="AJ1103" i="79"/>
  <c r="AI1103" i="79"/>
  <c r="AH1103" i="79"/>
  <c r="AG1103" i="79"/>
  <c r="AF1103" i="79"/>
  <c r="AE1103" i="79"/>
  <c r="AD1103" i="79"/>
  <c r="AC1103" i="79"/>
  <c r="AB1103" i="79"/>
  <c r="AA1103" i="79"/>
  <c r="Z1103" i="79"/>
  <c r="Y1103" i="79"/>
  <c r="AL1100" i="79"/>
  <c r="AK1100" i="79"/>
  <c r="AJ1100" i="79"/>
  <c r="AI1100" i="79"/>
  <c r="AH1100" i="79"/>
  <c r="AG1100" i="79"/>
  <c r="AF1100" i="79"/>
  <c r="AE1100" i="79"/>
  <c r="AD1100" i="79"/>
  <c r="AC1100" i="79"/>
  <c r="AB1100" i="79"/>
  <c r="AA1100" i="79"/>
  <c r="Z1100" i="79"/>
  <c r="Y1100" i="79"/>
  <c r="AL1097" i="79"/>
  <c r="AK1097" i="79"/>
  <c r="AJ1097" i="79"/>
  <c r="AI1097" i="79"/>
  <c r="AH1097" i="79"/>
  <c r="AG1097" i="79"/>
  <c r="AF1097" i="79"/>
  <c r="AE1097" i="79"/>
  <c r="AD1097" i="79"/>
  <c r="AC1097" i="79"/>
  <c r="AB1097" i="79"/>
  <c r="AA1097" i="79"/>
  <c r="Z1097" i="79"/>
  <c r="Y1097" i="79"/>
  <c r="AL1094" i="79"/>
  <c r="AK1094" i="79"/>
  <c r="AJ1094" i="79"/>
  <c r="AI1094" i="79"/>
  <c r="AH1094" i="79"/>
  <c r="AG1094" i="79"/>
  <c r="AF1094" i="79"/>
  <c r="AE1094" i="79"/>
  <c r="AD1094" i="79"/>
  <c r="AC1094" i="79"/>
  <c r="AB1094" i="79"/>
  <c r="AA1094" i="79"/>
  <c r="Z1094" i="79"/>
  <c r="Y1094" i="79"/>
  <c r="AL1091" i="79"/>
  <c r="AK1091" i="79"/>
  <c r="AJ1091" i="79"/>
  <c r="AI1091" i="79"/>
  <c r="AH1091" i="79"/>
  <c r="AG1091" i="79"/>
  <c r="AF1091" i="79"/>
  <c r="AE1091" i="79"/>
  <c r="AD1091" i="79"/>
  <c r="AC1091" i="79"/>
  <c r="AB1091" i="79"/>
  <c r="AA1091" i="79"/>
  <c r="Z1091" i="79"/>
  <c r="Y1091" i="79"/>
  <c r="AL1088" i="79"/>
  <c r="AK1088" i="79"/>
  <c r="AJ1088" i="79"/>
  <c r="AI1088" i="79"/>
  <c r="AH1088" i="79"/>
  <c r="AG1088" i="79"/>
  <c r="AF1088" i="79"/>
  <c r="AE1088" i="79"/>
  <c r="AD1088" i="79"/>
  <c r="AC1088" i="79"/>
  <c r="AB1088" i="79"/>
  <c r="AA1088" i="79"/>
  <c r="Z1088" i="79"/>
  <c r="Y1088"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D1062" i="79"/>
  <c r="AC1062" i="79"/>
  <c r="AB1062" i="79"/>
  <c r="AA1062" i="79"/>
  <c r="Y1062" i="79"/>
  <c r="AL1059" i="79"/>
  <c r="AK1059" i="79"/>
  <c r="AJ1059" i="79"/>
  <c r="AI1059" i="79"/>
  <c r="AH1059" i="79"/>
  <c r="AG1059" i="79"/>
  <c r="AF1059" i="79"/>
  <c r="AE1059" i="79"/>
  <c r="AD1059" i="79"/>
  <c r="AC1059" i="79"/>
  <c r="AB1059" i="79"/>
  <c r="AA1059" i="79"/>
  <c r="Z1059" i="79"/>
  <c r="Y1059" i="79"/>
  <c r="AL1056" i="79"/>
  <c r="AK1056" i="79"/>
  <c r="AJ1056" i="79"/>
  <c r="AI1056" i="79"/>
  <c r="AH1056" i="79"/>
  <c r="AG1056" i="79"/>
  <c r="AF1056" i="79"/>
  <c r="AE1056" i="79"/>
  <c r="AD1056" i="79"/>
  <c r="AC1056" i="79"/>
  <c r="AB1056" i="79"/>
  <c r="AA1056" i="79"/>
  <c r="Z1056" i="79"/>
  <c r="Y1056" i="79"/>
  <c r="AL1053" i="79"/>
  <c r="AK1053" i="79"/>
  <c r="AJ1053" i="79"/>
  <c r="AI1053" i="79"/>
  <c r="AH1053" i="79"/>
  <c r="AG1053" i="79"/>
  <c r="AF1053" i="79"/>
  <c r="AE1053" i="79"/>
  <c r="AD1053" i="79"/>
  <c r="AC1053" i="79"/>
  <c r="AB1053" i="79"/>
  <c r="AA1053" i="79"/>
  <c r="Z1053" i="79"/>
  <c r="Y1053" i="79"/>
  <c r="AL1049" i="79"/>
  <c r="AK1049" i="79"/>
  <c r="AJ1049" i="79"/>
  <c r="AI1049" i="79"/>
  <c r="AH1049" i="79"/>
  <c r="AG1049" i="79"/>
  <c r="AF1049" i="79"/>
  <c r="AE1049" i="79"/>
  <c r="AD1049" i="79"/>
  <c r="AC1049" i="79"/>
  <c r="AB1049" i="79"/>
  <c r="AA1049" i="79"/>
  <c r="Z1049" i="79"/>
  <c r="AL1046" i="79"/>
  <c r="AK1046" i="79"/>
  <c r="AJ1046" i="79"/>
  <c r="AI1046" i="79"/>
  <c r="AH1046" i="79"/>
  <c r="AG1046" i="79"/>
  <c r="AF1046" i="79"/>
  <c r="AE1046" i="79"/>
  <c r="AD1046" i="79"/>
  <c r="AC1046" i="79"/>
  <c r="AB1046" i="79"/>
  <c r="AA1046" i="79"/>
  <c r="Z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15" i="79"/>
  <c r="AK1015" i="79"/>
  <c r="AJ1015" i="79"/>
  <c r="AI1015" i="79"/>
  <c r="AH1015" i="79"/>
  <c r="AG1015" i="79"/>
  <c r="AF1015" i="79"/>
  <c r="AE1015" i="79"/>
  <c r="AD1015" i="79"/>
  <c r="AC1015" i="79"/>
  <c r="AB1015" i="79"/>
  <c r="AA1015" i="79"/>
  <c r="Z1015" i="79"/>
  <c r="AL1011" i="79"/>
  <c r="AK1011" i="79"/>
  <c r="AJ1011" i="79"/>
  <c r="AI1011" i="79"/>
  <c r="AH1011" i="79"/>
  <c r="AG1011" i="79"/>
  <c r="AF1011" i="79"/>
  <c r="AE1011" i="79"/>
  <c r="AD1011" i="79"/>
  <c r="AC1011" i="79"/>
  <c r="AB1011" i="79"/>
  <c r="AA1011" i="79"/>
  <c r="Z1011" i="79"/>
  <c r="Y1011" i="79"/>
  <c r="AL1008" i="79"/>
  <c r="AK1008" i="79"/>
  <c r="AJ1008" i="79"/>
  <c r="AI1008" i="79"/>
  <c r="AH1008" i="79"/>
  <c r="AG1008" i="79"/>
  <c r="AF1008" i="79"/>
  <c r="AE1008" i="79"/>
  <c r="AD1008" i="79"/>
  <c r="AC1008" i="79"/>
  <c r="AB1008" i="79"/>
  <c r="AA1008" i="79"/>
  <c r="Z1008" i="79"/>
  <c r="AL1005" i="79"/>
  <c r="AK1005" i="79"/>
  <c r="AJ1005" i="79"/>
  <c r="AI1005" i="79"/>
  <c r="AH1005" i="79"/>
  <c r="AG1005" i="79"/>
  <c r="AF1005" i="79"/>
  <c r="AE1005" i="79"/>
  <c r="AD1005" i="79"/>
  <c r="AC1005" i="79"/>
  <c r="AB1005" i="79"/>
  <c r="AA1005" i="79"/>
  <c r="Z1005" i="79"/>
  <c r="AL1001" i="79"/>
  <c r="AK1001" i="79"/>
  <c r="AJ1001" i="79"/>
  <c r="AI1001" i="79"/>
  <c r="AH1001" i="79"/>
  <c r="AG1001" i="79"/>
  <c r="AF1001" i="79"/>
  <c r="AE1001" i="79"/>
  <c r="AD1001" i="79"/>
  <c r="AC1001" i="79"/>
  <c r="AB1001" i="79"/>
  <c r="AA1001" i="79"/>
  <c r="Z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Y973" i="79"/>
  <c r="AL944" i="79"/>
  <c r="AK944" i="79"/>
  <c r="AJ944" i="79"/>
  <c r="AI944" i="79"/>
  <c r="AH944" i="79"/>
  <c r="AG944" i="79"/>
  <c r="AF944" i="79"/>
  <c r="AE944" i="79"/>
  <c r="AD944" i="79"/>
  <c r="AC944" i="79"/>
  <c r="AB944" i="79"/>
  <c r="AA944" i="79"/>
  <c r="Z944" i="79"/>
  <c r="Y944" i="79"/>
  <c r="AL941" i="79"/>
  <c r="AK941" i="79"/>
  <c r="AJ941" i="79"/>
  <c r="AI941" i="79"/>
  <c r="AH941" i="79"/>
  <c r="AG941" i="79"/>
  <c r="AF941" i="79"/>
  <c r="AE941" i="79"/>
  <c r="AD941" i="79"/>
  <c r="AC941" i="79"/>
  <c r="AB941" i="79"/>
  <c r="AA941" i="79"/>
  <c r="Z941" i="79"/>
  <c r="Y941" i="79"/>
  <c r="AL938" i="79"/>
  <c r="AK938" i="79"/>
  <c r="AJ938" i="79"/>
  <c r="AI938" i="79"/>
  <c r="AH938" i="79"/>
  <c r="AG938" i="79"/>
  <c r="AF938" i="79"/>
  <c r="AE938" i="79"/>
  <c r="AD938" i="79"/>
  <c r="AC938" i="79"/>
  <c r="AB938" i="79"/>
  <c r="AA938" i="79"/>
  <c r="Z938" i="79"/>
  <c r="Y938" i="79"/>
  <c r="AL935" i="79"/>
  <c r="AK935" i="79"/>
  <c r="AJ935" i="79"/>
  <c r="AI935" i="79"/>
  <c r="AH935" i="79"/>
  <c r="AG935" i="79"/>
  <c r="AF935" i="79"/>
  <c r="AE935" i="79"/>
  <c r="AD935" i="79"/>
  <c r="AC935" i="79"/>
  <c r="AB935" i="79"/>
  <c r="AA935" i="79"/>
  <c r="Z935" i="79"/>
  <c r="Y935" i="79"/>
  <c r="AL932" i="79"/>
  <c r="AK932" i="79"/>
  <c r="AJ932" i="79"/>
  <c r="AI932" i="79"/>
  <c r="AH932" i="79"/>
  <c r="AG932" i="79"/>
  <c r="AF932" i="79"/>
  <c r="AE932" i="79"/>
  <c r="AD932" i="79"/>
  <c r="AC932" i="79"/>
  <c r="AB932" i="79"/>
  <c r="AA932" i="79"/>
  <c r="Z932" i="79"/>
  <c r="Y932" i="79"/>
  <c r="AL929" i="79"/>
  <c r="AK929" i="79"/>
  <c r="AJ929" i="79"/>
  <c r="AI929" i="79"/>
  <c r="AH929" i="79"/>
  <c r="AG929" i="79"/>
  <c r="AF929" i="79"/>
  <c r="AE929" i="79"/>
  <c r="AD929" i="79"/>
  <c r="AC929" i="79"/>
  <c r="AB929" i="79"/>
  <c r="AA929" i="79"/>
  <c r="Z929" i="79"/>
  <c r="Y929" i="79"/>
  <c r="AL926" i="79"/>
  <c r="AK926" i="79"/>
  <c r="AJ926" i="79"/>
  <c r="AI926" i="79"/>
  <c r="AH926" i="79"/>
  <c r="AG926" i="79"/>
  <c r="AF926" i="79"/>
  <c r="AE926" i="79"/>
  <c r="AD926" i="79"/>
  <c r="AC926" i="79"/>
  <c r="AB926" i="79"/>
  <c r="AA926" i="79"/>
  <c r="Z926" i="79"/>
  <c r="Y926" i="79"/>
  <c r="AL923" i="79"/>
  <c r="AK923" i="79"/>
  <c r="AJ923" i="79"/>
  <c r="AI923" i="79"/>
  <c r="AH923" i="79"/>
  <c r="AG923" i="79"/>
  <c r="AF923" i="79"/>
  <c r="AE923" i="79"/>
  <c r="AD923" i="79"/>
  <c r="AC923" i="79"/>
  <c r="AB923" i="79"/>
  <c r="AA923" i="79"/>
  <c r="Z923" i="79"/>
  <c r="Y923" i="79"/>
  <c r="AL920" i="79"/>
  <c r="AK920" i="79"/>
  <c r="AJ920" i="79"/>
  <c r="AI920" i="79"/>
  <c r="AH920" i="79"/>
  <c r="AG920" i="79"/>
  <c r="AF920" i="79"/>
  <c r="AE920" i="79"/>
  <c r="AD920" i="79"/>
  <c r="AC920" i="79"/>
  <c r="AB920" i="79"/>
  <c r="AA920" i="79"/>
  <c r="Z920" i="79"/>
  <c r="Y920" i="79"/>
  <c r="AL917" i="79"/>
  <c r="AK917" i="79"/>
  <c r="AJ917" i="79"/>
  <c r="AI917" i="79"/>
  <c r="AH917" i="79"/>
  <c r="AG917" i="79"/>
  <c r="AF917" i="79"/>
  <c r="AE917" i="79"/>
  <c r="AD917" i="79"/>
  <c r="AC917" i="79"/>
  <c r="AB917" i="79"/>
  <c r="AA917" i="79"/>
  <c r="Z917" i="79"/>
  <c r="Y917" i="79"/>
  <c r="AL914" i="79"/>
  <c r="AK914" i="79"/>
  <c r="AJ914" i="79"/>
  <c r="AI914" i="79"/>
  <c r="AH914" i="79"/>
  <c r="AG914" i="79"/>
  <c r="AF914" i="79"/>
  <c r="AE914" i="79"/>
  <c r="AD914" i="79"/>
  <c r="AC914" i="79"/>
  <c r="AB914" i="79"/>
  <c r="AA914" i="79"/>
  <c r="Z914" i="79"/>
  <c r="Y914" i="79"/>
  <c r="AL911" i="79"/>
  <c r="AK911" i="79"/>
  <c r="AJ911" i="79"/>
  <c r="AI911" i="79"/>
  <c r="AH911" i="79"/>
  <c r="AG911" i="79"/>
  <c r="AF911" i="79"/>
  <c r="AE911" i="79"/>
  <c r="AD911" i="79"/>
  <c r="AC911" i="79"/>
  <c r="AB911" i="79"/>
  <c r="AA911" i="79"/>
  <c r="Z911" i="79"/>
  <c r="Y911" i="79"/>
  <c r="AL908" i="79"/>
  <c r="AK908" i="79"/>
  <c r="AJ908" i="79"/>
  <c r="AI908" i="79"/>
  <c r="AH908" i="79"/>
  <c r="AG908" i="79"/>
  <c r="AF908" i="79"/>
  <c r="AE908" i="79"/>
  <c r="AD908" i="79"/>
  <c r="AC908" i="79"/>
  <c r="AB908" i="79"/>
  <c r="AA908" i="79"/>
  <c r="Z908" i="79"/>
  <c r="Y908" i="79"/>
  <c r="AL905" i="79"/>
  <c r="AK905" i="79"/>
  <c r="AJ905" i="79"/>
  <c r="AI905" i="79"/>
  <c r="AH905" i="79"/>
  <c r="AG905" i="79"/>
  <c r="AF905" i="79"/>
  <c r="AE905" i="79"/>
  <c r="AD905" i="79"/>
  <c r="AC905" i="79"/>
  <c r="AB905" i="79"/>
  <c r="AA905" i="79"/>
  <c r="Z905" i="79"/>
  <c r="Y905"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Y876" i="79"/>
  <c r="AL873" i="79"/>
  <c r="AK873" i="79"/>
  <c r="AJ873" i="79"/>
  <c r="AI873" i="79"/>
  <c r="AH873" i="79"/>
  <c r="AG873" i="79"/>
  <c r="AF873" i="79"/>
  <c r="AE873" i="79"/>
  <c r="AD873" i="79"/>
  <c r="AC873" i="79"/>
  <c r="AB873" i="79"/>
  <c r="AA873" i="79"/>
  <c r="Z873" i="79"/>
  <c r="Y873" i="79"/>
  <c r="AL870" i="79"/>
  <c r="AK870" i="79"/>
  <c r="AJ870" i="79"/>
  <c r="AI870" i="79"/>
  <c r="AH870" i="79"/>
  <c r="AG870" i="79"/>
  <c r="AF870" i="79"/>
  <c r="AE870" i="79"/>
  <c r="AD870" i="79"/>
  <c r="AC870" i="79"/>
  <c r="AB870" i="79"/>
  <c r="AA870" i="79"/>
  <c r="Z870"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32" i="79"/>
  <c r="AK832" i="79"/>
  <c r="AJ832" i="79"/>
  <c r="AI832" i="79"/>
  <c r="AH832" i="79"/>
  <c r="AG832" i="79"/>
  <c r="AF832" i="79"/>
  <c r="AE832" i="79"/>
  <c r="AD832" i="79"/>
  <c r="AC832" i="79"/>
  <c r="AB832" i="79"/>
  <c r="AA832" i="79"/>
  <c r="Z832" i="79"/>
  <c r="AL828" i="79"/>
  <c r="AK828" i="79"/>
  <c r="AJ828" i="79"/>
  <c r="AI828" i="79"/>
  <c r="AH828" i="79"/>
  <c r="AG828" i="79"/>
  <c r="AF828" i="79"/>
  <c r="AE828" i="79"/>
  <c r="AD828" i="79"/>
  <c r="AC828" i="79"/>
  <c r="AB828" i="79"/>
  <c r="AA828" i="79"/>
  <c r="Z828" i="79"/>
  <c r="Y828" i="79"/>
  <c r="AL825" i="79"/>
  <c r="AK825" i="79"/>
  <c r="AJ825" i="79"/>
  <c r="AI825" i="79"/>
  <c r="AH825" i="79"/>
  <c r="AG825" i="79"/>
  <c r="AF825" i="79"/>
  <c r="AE825" i="79"/>
  <c r="AD825" i="79"/>
  <c r="AC825" i="79"/>
  <c r="AB825" i="79"/>
  <c r="AA825" i="79"/>
  <c r="Z825" i="79"/>
  <c r="Y825" i="79"/>
  <c r="AL822" i="79"/>
  <c r="AK822" i="79"/>
  <c r="AJ822" i="79"/>
  <c r="AI822" i="79"/>
  <c r="AH822" i="79"/>
  <c r="AG822" i="79"/>
  <c r="AF822" i="79"/>
  <c r="AE822" i="79"/>
  <c r="AD822" i="79"/>
  <c r="AC822" i="79"/>
  <c r="AB822" i="79"/>
  <c r="AA822" i="79"/>
  <c r="Z822" i="79"/>
  <c r="Y822"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61" i="79"/>
  <c r="AK761" i="79"/>
  <c r="AJ761" i="79"/>
  <c r="AI761" i="79"/>
  <c r="AH761" i="79"/>
  <c r="AG761" i="79"/>
  <c r="AF761" i="79"/>
  <c r="AE761" i="79"/>
  <c r="AD761" i="79"/>
  <c r="AC761" i="79"/>
  <c r="AB761" i="79"/>
  <c r="AA761" i="79"/>
  <c r="Z761" i="79"/>
  <c r="Y761" i="79"/>
  <c r="AL758" i="79"/>
  <c r="AK758" i="79"/>
  <c r="AJ758" i="79"/>
  <c r="AI758" i="79"/>
  <c r="AH758" i="79"/>
  <c r="AG758" i="79"/>
  <c r="AF758" i="79"/>
  <c r="AE758" i="79"/>
  <c r="AD758" i="79"/>
  <c r="AC758" i="79"/>
  <c r="AB758" i="79"/>
  <c r="AA758" i="79"/>
  <c r="Z758" i="79"/>
  <c r="Y758" i="79"/>
  <c r="AL755" i="79"/>
  <c r="AK755" i="79"/>
  <c r="AJ755" i="79"/>
  <c r="AI755" i="79"/>
  <c r="AH755" i="79"/>
  <c r="AG755" i="79"/>
  <c r="AF755" i="79"/>
  <c r="AE755" i="79"/>
  <c r="AD755" i="79"/>
  <c r="AC755" i="79"/>
  <c r="AB755" i="79"/>
  <c r="AA755" i="79"/>
  <c r="Z755" i="79"/>
  <c r="Y755" i="79"/>
  <c r="AL752" i="79"/>
  <c r="AK752" i="79"/>
  <c r="AJ752" i="79"/>
  <c r="AI752" i="79"/>
  <c r="AH752" i="79"/>
  <c r="AG752" i="79"/>
  <c r="AF752" i="79"/>
  <c r="AE752" i="79"/>
  <c r="AD752" i="79"/>
  <c r="AC752" i="79"/>
  <c r="AB752" i="79"/>
  <c r="AA752" i="79"/>
  <c r="Z752" i="79"/>
  <c r="Y752" i="79"/>
  <c r="AL749" i="79"/>
  <c r="AK749" i="79"/>
  <c r="AJ749" i="79"/>
  <c r="AI749" i="79"/>
  <c r="AH749" i="79"/>
  <c r="AG749" i="79"/>
  <c r="AF749" i="79"/>
  <c r="AE749" i="79"/>
  <c r="AD749" i="79"/>
  <c r="AC749" i="79"/>
  <c r="AB749" i="79"/>
  <c r="AA749" i="79"/>
  <c r="Z749" i="79"/>
  <c r="Y749" i="79"/>
  <c r="AL746" i="79"/>
  <c r="AK746" i="79"/>
  <c r="AJ746" i="79"/>
  <c r="AI746" i="79"/>
  <c r="AH746" i="79"/>
  <c r="AG746" i="79"/>
  <c r="AF746" i="79"/>
  <c r="AE746" i="79"/>
  <c r="AD746" i="79"/>
  <c r="AC746" i="79"/>
  <c r="AB746" i="79"/>
  <c r="AA746" i="79"/>
  <c r="Z746" i="79"/>
  <c r="Y746" i="79"/>
  <c r="AL743" i="79"/>
  <c r="AK743" i="79"/>
  <c r="AJ743" i="79"/>
  <c r="AI743" i="79"/>
  <c r="AH743" i="79"/>
  <c r="AG743" i="79"/>
  <c r="AF743" i="79"/>
  <c r="AE743" i="79"/>
  <c r="AD743" i="79"/>
  <c r="AC743" i="79"/>
  <c r="AB743" i="79"/>
  <c r="AA743" i="79"/>
  <c r="Z743" i="79"/>
  <c r="Y743" i="79"/>
  <c r="AL740" i="79"/>
  <c r="AK740" i="79"/>
  <c r="AJ740" i="79"/>
  <c r="AI740" i="79"/>
  <c r="AH740" i="79"/>
  <c r="AG740" i="79"/>
  <c r="AF740" i="79"/>
  <c r="AE740" i="79"/>
  <c r="AD740" i="79"/>
  <c r="AC740" i="79"/>
  <c r="AB740" i="79"/>
  <c r="AA740" i="79"/>
  <c r="Z740" i="79"/>
  <c r="Y740" i="79"/>
  <c r="AL737" i="79"/>
  <c r="AK737" i="79"/>
  <c r="AJ737" i="79"/>
  <c r="AI737" i="79"/>
  <c r="AH737" i="79"/>
  <c r="AG737" i="79"/>
  <c r="AF737" i="79"/>
  <c r="AE737" i="79"/>
  <c r="AD737" i="79"/>
  <c r="AC737" i="79"/>
  <c r="AB737" i="79"/>
  <c r="AA737" i="79"/>
  <c r="Z737" i="79"/>
  <c r="Y737" i="79"/>
  <c r="AL734" i="79"/>
  <c r="AK734" i="79"/>
  <c r="AJ734" i="79"/>
  <c r="AI734" i="79"/>
  <c r="AH734" i="79"/>
  <c r="AG734" i="79"/>
  <c r="AF734" i="79"/>
  <c r="AE734" i="79"/>
  <c r="AD734" i="79"/>
  <c r="AC734" i="79"/>
  <c r="AB734" i="79"/>
  <c r="AA734" i="79"/>
  <c r="Z734" i="79"/>
  <c r="Y734" i="79"/>
  <c r="AL731" i="79"/>
  <c r="AK731" i="79"/>
  <c r="AJ731" i="79"/>
  <c r="AI731" i="79"/>
  <c r="AH731" i="79"/>
  <c r="AG731" i="79"/>
  <c r="AF731" i="79"/>
  <c r="AE731" i="79"/>
  <c r="AD731" i="79"/>
  <c r="AC731" i="79"/>
  <c r="AB731" i="79"/>
  <c r="AA731" i="79"/>
  <c r="Z731" i="79"/>
  <c r="Y731" i="79"/>
  <c r="AL728" i="79"/>
  <c r="AK728" i="79"/>
  <c r="AJ728" i="79"/>
  <c r="AI728" i="79"/>
  <c r="AH728" i="79"/>
  <c r="AG728" i="79"/>
  <c r="AF728" i="79"/>
  <c r="AE728" i="79"/>
  <c r="AD728" i="79"/>
  <c r="AC728" i="79"/>
  <c r="AB728" i="79"/>
  <c r="AA728" i="79"/>
  <c r="Z728" i="79"/>
  <c r="Y728" i="79"/>
  <c r="AL725" i="79"/>
  <c r="AK725" i="79"/>
  <c r="AJ725" i="79"/>
  <c r="AI725" i="79"/>
  <c r="AH725" i="79"/>
  <c r="AG725" i="79"/>
  <c r="AF725" i="79"/>
  <c r="AE725" i="79"/>
  <c r="AD725" i="79"/>
  <c r="AC725" i="79"/>
  <c r="AB725" i="79"/>
  <c r="AA725" i="79"/>
  <c r="Z725" i="79"/>
  <c r="Y725" i="79"/>
  <c r="AL722" i="79"/>
  <c r="AK722" i="79"/>
  <c r="AJ722" i="79"/>
  <c r="AI722" i="79"/>
  <c r="AH722" i="79"/>
  <c r="AG722" i="79"/>
  <c r="AF722" i="79"/>
  <c r="AE722" i="79"/>
  <c r="AD722" i="79"/>
  <c r="AC722" i="79"/>
  <c r="AB722" i="79"/>
  <c r="AA722" i="79"/>
  <c r="Z722" i="79"/>
  <c r="Y722" i="79"/>
  <c r="AL718" i="79"/>
  <c r="AK718" i="79"/>
  <c r="AJ718" i="79"/>
  <c r="AI718" i="79"/>
  <c r="AH718" i="79"/>
  <c r="AG718" i="79"/>
  <c r="AF718" i="79"/>
  <c r="AE718" i="79"/>
  <c r="AD718" i="79"/>
  <c r="AC718" i="79"/>
  <c r="AB718" i="79"/>
  <c r="AA718" i="79"/>
  <c r="Z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Y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3" i="79"/>
  <c r="AK693" i="79"/>
  <c r="AJ693" i="79"/>
  <c r="AI693" i="79"/>
  <c r="AH693" i="79"/>
  <c r="AG693" i="79"/>
  <c r="AF693" i="79"/>
  <c r="AE693" i="79"/>
  <c r="AD693" i="79"/>
  <c r="AC693" i="79"/>
  <c r="AB693" i="79"/>
  <c r="AA693" i="79"/>
  <c r="Z693" i="79"/>
  <c r="Y693" i="79"/>
  <c r="AL690" i="79"/>
  <c r="AK690" i="79"/>
  <c r="AJ690" i="79"/>
  <c r="AI690" i="79"/>
  <c r="AH690" i="79"/>
  <c r="AG690" i="79"/>
  <c r="AF690" i="79"/>
  <c r="AE690" i="79"/>
  <c r="AD690" i="79"/>
  <c r="AC690" i="79"/>
  <c r="AB690" i="79"/>
  <c r="AA690" i="79"/>
  <c r="Z690" i="79"/>
  <c r="Y690" i="79"/>
  <c r="AL687" i="79"/>
  <c r="AK687" i="79"/>
  <c r="AJ687" i="79"/>
  <c r="AI687" i="79"/>
  <c r="AH687" i="79"/>
  <c r="AG687" i="79"/>
  <c r="AF687" i="79"/>
  <c r="AE687" i="79"/>
  <c r="AD687" i="79"/>
  <c r="AC687" i="79"/>
  <c r="AB687" i="79"/>
  <c r="AA687" i="79"/>
  <c r="Z687" i="79"/>
  <c r="Y687"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1" i="79"/>
  <c r="AK671" i="79"/>
  <c r="AJ671" i="79"/>
  <c r="AI671" i="79"/>
  <c r="AH671" i="79"/>
  <c r="AG671" i="79"/>
  <c r="AF671" i="79"/>
  <c r="AE671" i="79"/>
  <c r="AD671" i="79"/>
  <c r="AC671" i="79"/>
  <c r="AB671" i="79"/>
  <c r="AA671" i="79"/>
  <c r="Z671" i="79"/>
  <c r="Y671" i="79"/>
  <c r="AL646" i="79"/>
  <c r="AK646" i="79"/>
  <c r="AJ646" i="79"/>
  <c r="AI646" i="79"/>
  <c r="AH646" i="79"/>
  <c r="AG646" i="79"/>
  <c r="AF646" i="79"/>
  <c r="AE646" i="79"/>
  <c r="AD646" i="79"/>
  <c r="AC646" i="79"/>
  <c r="AB646" i="79"/>
  <c r="AA646" i="79"/>
  <c r="Z646" i="79"/>
  <c r="AL642" i="79"/>
  <c r="AK642" i="79"/>
  <c r="AJ642" i="79"/>
  <c r="AI642" i="79"/>
  <c r="AH642" i="79"/>
  <c r="AG642" i="79"/>
  <c r="AF642" i="79"/>
  <c r="AE642" i="79"/>
  <c r="AD642" i="79"/>
  <c r="AC642" i="79"/>
  <c r="AB642" i="79"/>
  <c r="AA642" i="79"/>
  <c r="Z642" i="79"/>
  <c r="Y642" i="79"/>
  <c r="AL639" i="79"/>
  <c r="AK639" i="79"/>
  <c r="AJ639" i="79"/>
  <c r="AI639" i="79"/>
  <c r="AH639" i="79"/>
  <c r="AG639" i="79"/>
  <c r="AF639" i="79"/>
  <c r="AE639" i="79"/>
  <c r="AD639" i="79"/>
  <c r="AC639" i="79"/>
  <c r="AB639" i="79"/>
  <c r="AA639" i="79"/>
  <c r="Z639" i="79"/>
  <c r="Y639" i="79"/>
  <c r="AL636" i="79"/>
  <c r="AK636" i="79"/>
  <c r="AJ636" i="79"/>
  <c r="AI636" i="79"/>
  <c r="AH636" i="79"/>
  <c r="AG636" i="79"/>
  <c r="AF636" i="79"/>
  <c r="AE636" i="79"/>
  <c r="AD636" i="79"/>
  <c r="AC636" i="79"/>
  <c r="AB636" i="79"/>
  <c r="AA636" i="79"/>
  <c r="Z636" i="79"/>
  <c r="Y636" i="79"/>
  <c r="AL632" i="79"/>
  <c r="AK632" i="79"/>
  <c r="AJ632" i="79"/>
  <c r="AI632" i="79"/>
  <c r="AH632" i="79"/>
  <c r="AG632" i="79"/>
  <c r="AF632" i="79"/>
  <c r="AE632" i="79"/>
  <c r="AD632" i="79"/>
  <c r="AC632" i="79"/>
  <c r="AB632" i="79"/>
  <c r="AA632" i="79"/>
  <c r="Z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Y607" i="79"/>
  <c r="AL604" i="79"/>
  <c r="AK604" i="79"/>
  <c r="AJ604" i="79"/>
  <c r="AI604" i="79"/>
  <c r="AH604" i="79"/>
  <c r="AG604" i="79"/>
  <c r="AF604" i="79"/>
  <c r="AE604" i="79"/>
  <c r="AD604" i="79"/>
  <c r="AC604" i="79"/>
  <c r="AB604" i="79"/>
  <c r="AA604" i="79"/>
  <c r="Z604" i="79"/>
  <c r="Y604" i="79"/>
  <c r="AL567" i="79"/>
  <c r="AK567" i="79"/>
  <c r="AJ567" i="79"/>
  <c r="AI567" i="79"/>
  <c r="AH567" i="79"/>
  <c r="AG567" i="79"/>
  <c r="AF567" i="79"/>
  <c r="AE567" i="79"/>
  <c r="AD567" i="79"/>
  <c r="AC567" i="79"/>
  <c r="AB567" i="79"/>
  <c r="AA567" i="79"/>
  <c r="Z567" i="79"/>
  <c r="Y567"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Y531" i="79"/>
  <c r="AL528" i="79"/>
  <c r="AK528" i="79"/>
  <c r="AJ528" i="79"/>
  <c r="AI528" i="79"/>
  <c r="AH528" i="79"/>
  <c r="AG528" i="79"/>
  <c r="AF528" i="79"/>
  <c r="AE528" i="79"/>
  <c r="AD528" i="79"/>
  <c r="AC528" i="79"/>
  <c r="AB528" i="79"/>
  <c r="AA528" i="79"/>
  <c r="Z528"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89" i="79"/>
  <c r="AK489" i="79"/>
  <c r="AJ489" i="79"/>
  <c r="AI489" i="79"/>
  <c r="AH489" i="79"/>
  <c r="AG489" i="79"/>
  <c r="AF489" i="79"/>
  <c r="AE489" i="79"/>
  <c r="AD489" i="79"/>
  <c r="AC489" i="79"/>
  <c r="AB489" i="79"/>
  <c r="AA489" i="79"/>
  <c r="Z489" i="79"/>
  <c r="Y489" i="79"/>
  <c r="AL486" i="79"/>
  <c r="AK486" i="79"/>
  <c r="AJ486" i="79"/>
  <c r="AI486" i="79"/>
  <c r="AH486" i="79"/>
  <c r="AG486" i="79"/>
  <c r="AF486" i="79"/>
  <c r="AE486" i="79"/>
  <c r="AD486" i="79"/>
  <c r="AC486" i="79"/>
  <c r="AB486" i="79"/>
  <c r="AA486" i="79"/>
  <c r="Z486" i="79"/>
  <c r="Y486" i="79"/>
  <c r="AL483" i="79"/>
  <c r="AK483" i="79"/>
  <c r="AJ483" i="79"/>
  <c r="AI483" i="79"/>
  <c r="AH483" i="79"/>
  <c r="AG483" i="79"/>
  <c r="AF483" i="79"/>
  <c r="AE483" i="79"/>
  <c r="AD483" i="79"/>
  <c r="AC483" i="79"/>
  <c r="AB483" i="79"/>
  <c r="AA483" i="79"/>
  <c r="Z483" i="79"/>
  <c r="Y483" i="79"/>
  <c r="AL477" i="79"/>
  <c r="AK477" i="79"/>
  <c r="AJ477" i="79"/>
  <c r="AI477" i="79"/>
  <c r="AH477" i="79"/>
  <c r="AG477" i="79"/>
  <c r="AF477" i="79"/>
  <c r="AE477" i="79"/>
  <c r="AD477" i="79"/>
  <c r="AC477" i="79"/>
  <c r="AB477" i="79"/>
  <c r="AA477" i="79"/>
  <c r="Z477" i="79"/>
  <c r="Y477" i="79"/>
  <c r="AL452" i="79"/>
  <c r="AK452" i="79"/>
  <c r="AJ452" i="79"/>
  <c r="AI452" i="79"/>
  <c r="AH452" i="79"/>
  <c r="AG452" i="79"/>
  <c r="AF452" i="79"/>
  <c r="AE452" i="79"/>
  <c r="AD452" i="79"/>
  <c r="AC452" i="79"/>
  <c r="AB452" i="79"/>
  <c r="AA452" i="79"/>
  <c r="Z452" i="79"/>
  <c r="AL448" i="79"/>
  <c r="AK448" i="79"/>
  <c r="AJ448" i="79"/>
  <c r="AI448" i="79"/>
  <c r="AH448" i="79"/>
  <c r="AG448" i="79"/>
  <c r="AF448" i="79"/>
  <c r="AE448" i="79"/>
  <c r="AD448" i="79"/>
  <c r="AC448" i="79"/>
  <c r="AB448" i="79"/>
  <c r="AA448" i="79"/>
  <c r="Z448" i="79"/>
  <c r="Y448" i="79"/>
  <c r="AL445" i="79"/>
  <c r="AK445" i="79"/>
  <c r="AJ445" i="79"/>
  <c r="AI445" i="79"/>
  <c r="AH445" i="79"/>
  <c r="AG445" i="79"/>
  <c r="AF445" i="79"/>
  <c r="AE445" i="79"/>
  <c r="AD445" i="79"/>
  <c r="AC445" i="79"/>
  <c r="AB445" i="79"/>
  <c r="AA445" i="79"/>
  <c r="Z445" i="79"/>
  <c r="Y445" i="79"/>
  <c r="AL442" i="79"/>
  <c r="AK442" i="79"/>
  <c r="AJ442" i="79"/>
  <c r="AI442" i="79"/>
  <c r="AH442" i="79"/>
  <c r="AG442" i="79"/>
  <c r="AF442" i="79"/>
  <c r="AE442" i="79"/>
  <c r="AD442" i="79"/>
  <c r="AC442" i="79"/>
  <c r="AB442" i="79"/>
  <c r="AA442" i="79"/>
  <c r="Z442" i="79"/>
  <c r="Y442" i="79"/>
  <c r="AL438" i="79"/>
  <c r="AK438" i="79"/>
  <c r="AJ438" i="79"/>
  <c r="AI438" i="79"/>
  <c r="AH438" i="79"/>
  <c r="AG438" i="79"/>
  <c r="AF438" i="79"/>
  <c r="AE438" i="79"/>
  <c r="AD438" i="79"/>
  <c r="AC438" i="79"/>
  <c r="AB438" i="79"/>
  <c r="AA438" i="79"/>
  <c r="Z438" i="79"/>
  <c r="Y438" i="79"/>
  <c r="AL435" i="79"/>
  <c r="AK435" i="79"/>
  <c r="AJ435" i="79"/>
  <c r="AI435" i="79"/>
  <c r="AH435" i="79"/>
  <c r="AG435" i="79"/>
  <c r="AF435" i="79"/>
  <c r="AE435" i="79"/>
  <c r="AD435" i="79"/>
  <c r="AC435" i="79"/>
  <c r="AB435" i="79"/>
  <c r="AA435" i="79"/>
  <c r="Z435" i="79"/>
  <c r="Y435" i="79"/>
  <c r="AL432" i="79"/>
  <c r="AK432" i="79"/>
  <c r="AJ432" i="79"/>
  <c r="AI432" i="79"/>
  <c r="AH432" i="79"/>
  <c r="AG432" i="79"/>
  <c r="AF432" i="79"/>
  <c r="AE432" i="79"/>
  <c r="AD432" i="79"/>
  <c r="AC432" i="79"/>
  <c r="AB432" i="79"/>
  <c r="AA432" i="79"/>
  <c r="Z432" i="79"/>
  <c r="Y432" i="79"/>
  <c r="AL429" i="79"/>
  <c r="AK429" i="79"/>
  <c r="AJ429" i="79"/>
  <c r="AI429" i="79"/>
  <c r="AH429" i="79"/>
  <c r="AG429" i="79"/>
  <c r="AF429" i="79"/>
  <c r="AE429" i="79"/>
  <c r="AD429" i="79"/>
  <c r="AC429" i="79"/>
  <c r="AB429" i="79"/>
  <c r="AA429" i="79"/>
  <c r="Z429" i="79"/>
  <c r="Y429" i="79"/>
  <c r="AL426" i="79"/>
  <c r="AK426" i="79"/>
  <c r="AJ426" i="79"/>
  <c r="AI426" i="79"/>
  <c r="AH426" i="79"/>
  <c r="AG426" i="79"/>
  <c r="AF426" i="79"/>
  <c r="AE426" i="79"/>
  <c r="AD426" i="79"/>
  <c r="AC426" i="79"/>
  <c r="AB426" i="79"/>
  <c r="AA426" i="79"/>
  <c r="Z426" i="79"/>
  <c r="Y426"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413" i="79"/>
  <c r="AK413" i="79"/>
  <c r="AJ413" i="79"/>
  <c r="AI413" i="79"/>
  <c r="AH413" i="79"/>
  <c r="AG413" i="79"/>
  <c r="AF413" i="79"/>
  <c r="AE413" i="79"/>
  <c r="AD413" i="79"/>
  <c r="AC413" i="79"/>
  <c r="AB413" i="79"/>
  <c r="AA413" i="79"/>
  <c r="Z413" i="79"/>
  <c r="Y413" i="79"/>
  <c r="AL410" i="79"/>
  <c r="AK410" i="79"/>
  <c r="AJ410" i="79"/>
  <c r="AI410" i="79"/>
  <c r="AH410" i="79"/>
  <c r="AG410" i="79"/>
  <c r="AF410" i="79"/>
  <c r="AE410" i="79"/>
  <c r="AD410" i="79"/>
  <c r="AC410" i="79"/>
  <c r="AB410" i="79"/>
  <c r="AA410" i="79"/>
  <c r="Z410" i="79"/>
  <c r="Y410" i="79"/>
  <c r="AL381" i="79"/>
  <c r="AK381" i="79"/>
  <c r="AJ381" i="79"/>
  <c r="AI381" i="79"/>
  <c r="AH381" i="79"/>
  <c r="AG381" i="79"/>
  <c r="AF381" i="79"/>
  <c r="AE381" i="79"/>
  <c r="AD381" i="79"/>
  <c r="AC381" i="79"/>
  <c r="AB381" i="79"/>
  <c r="AA381" i="79"/>
  <c r="Z381" i="79"/>
  <c r="AL378" i="79"/>
  <c r="AK378" i="79"/>
  <c r="AJ378" i="79"/>
  <c r="AI378" i="79"/>
  <c r="AH378" i="79"/>
  <c r="AG378" i="79"/>
  <c r="AF378" i="79"/>
  <c r="AE378" i="79"/>
  <c r="AD378" i="79"/>
  <c r="AC378" i="79"/>
  <c r="AB378" i="79"/>
  <c r="AA378" i="79"/>
  <c r="Z378" i="79"/>
  <c r="Y378" i="79"/>
  <c r="AL375" i="79"/>
  <c r="AK375" i="79"/>
  <c r="AJ375" i="79"/>
  <c r="AI375" i="79"/>
  <c r="AH375" i="79"/>
  <c r="AG375" i="79"/>
  <c r="AF375" i="79"/>
  <c r="AE375" i="79"/>
  <c r="AD375" i="79"/>
  <c r="AC375" i="79"/>
  <c r="AB375" i="79"/>
  <c r="AA375" i="79"/>
  <c r="Z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60" i="79"/>
  <c r="AK360" i="79"/>
  <c r="AJ360" i="79"/>
  <c r="AI360" i="79"/>
  <c r="AH360" i="79"/>
  <c r="AG360" i="79"/>
  <c r="AF360" i="79"/>
  <c r="AE360" i="79"/>
  <c r="AD360" i="79"/>
  <c r="AC360" i="79"/>
  <c r="AB360" i="79"/>
  <c r="AA360" i="79"/>
  <c r="Z360" i="79"/>
  <c r="Y360" i="79"/>
  <c r="AL357" i="79"/>
  <c r="AK357" i="79"/>
  <c r="AJ357" i="79"/>
  <c r="AI357" i="79"/>
  <c r="AH357" i="79"/>
  <c r="AG357" i="79"/>
  <c r="AF357" i="79"/>
  <c r="AE357" i="79"/>
  <c r="AD357" i="79"/>
  <c r="AC357" i="79"/>
  <c r="AB357" i="79"/>
  <c r="AA357" i="79"/>
  <c r="Z357" i="79"/>
  <c r="Y357" i="79"/>
  <c r="AL354" i="79"/>
  <c r="AK354" i="79"/>
  <c r="AJ354" i="79"/>
  <c r="AI354" i="79"/>
  <c r="AH354" i="79"/>
  <c r="AG354" i="79"/>
  <c r="AF354" i="79"/>
  <c r="AE354" i="79"/>
  <c r="AD354" i="79"/>
  <c r="AC354" i="79"/>
  <c r="AB354" i="79"/>
  <c r="AA354" i="79"/>
  <c r="Z354" i="79"/>
  <c r="Y354" i="79"/>
  <c r="AL351" i="79"/>
  <c r="AK351" i="79"/>
  <c r="AJ351" i="79"/>
  <c r="AI351" i="79"/>
  <c r="AH351" i="79"/>
  <c r="AG351" i="79"/>
  <c r="AF351" i="79"/>
  <c r="AE351" i="79"/>
  <c r="AD351" i="79"/>
  <c r="AC351" i="79"/>
  <c r="AB351" i="79"/>
  <c r="AA351" i="79"/>
  <c r="Z351" i="79"/>
  <c r="Y351" i="79"/>
  <c r="AL348" i="79"/>
  <c r="AK348" i="79"/>
  <c r="AJ348" i="79"/>
  <c r="AI348" i="79"/>
  <c r="AH348" i="79"/>
  <c r="AG348" i="79"/>
  <c r="AF348" i="79"/>
  <c r="AE348" i="79"/>
  <c r="AD348" i="79"/>
  <c r="AC348" i="79"/>
  <c r="AB348" i="79"/>
  <c r="AA348" i="79"/>
  <c r="Z348" i="79"/>
  <c r="Y348" i="79"/>
  <c r="AL345" i="79"/>
  <c r="AK345" i="79"/>
  <c r="AJ345" i="79"/>
  <c r="AI345" i="79"/>
  <c r="AH345" i="79"/>
  <c r="AG345" i="79"/>
  <c r="AF345" i="79"/>
  <c r="AE345" i="79"/>
  <c r="AD345" i="79"/>
  <c r="AC345" i="79"/>
  <c r="AB345" i="79"/>
  <c r="AA345" i="79"/>
  <c r="Z345" i="79"/>
  <c r="Y345" i="79"/>
  <c r="AL342" i="79"/>
  <c r="AK342" i="79"/>
  <c r="AJ342" i="79"/>
  <c r="AI342" i="79"/>
  <c r="AH342" i="79"/>
  <c r="AG342" i="79"/>
  <c r="AF342" i="79"/>
  <c r="AE342" i="79"/>
  <c r="AD342" i="79"/>
  <c r="AC342" i="79"/>
  <c r="AB342" i="79"/>
  <c r="AA342" i="79"/>
  <c r="Z342" i="79"/>
  <c r="Y342" i="79"/>
  <c r="AL338" i="79"/>
  <c r="AK338" i="79"/>
  <c r="AJ338" i="79"/>
  <c r="AI338" i="79"/>
  <c r="AH338" i="79"/>
  <c r="AG338" i="79"/>
  <c r="AF338" i="79"/>
  <c r="AE338" i="79"/>
  <c r="AD338" i="79"/>
  <c r="AC338" i="79"/>
  <c r="AB338" i="79"/>
  <c r="AA338" i="79"/>
  <c r="Z338" i="79"/>
  <c r="Y338" i="79"/>
  <c r="AL335" i="79"/>
  <c r="AK335" i="79"/>
  <c r="AJ335" i="79"/>
  <c r="AI335" i="79"/>
  <c r="AH335" i="79"/>
  <c r="AG335" i="79"/>
  <c r="AF335" i="79"/>
  <c r="AE335" i="79"/>
  <c r="AD335" i="79"/>
  <c r="AC335" i="79"/>
  <c r="AB335" i="79"/>
  <c r="AA335" i="79"/>
  <c r="Z335" i="79"/>
  <c r="Y335" i="79"/>
  <c r="AL332" i="79"/>
  <c r="AK332" i="79"/>
  <c r="AJ332" i="79"/>
  <c r="AI332" i="79"/>
  <c r="AH332" i="79"/>
  <c r="AG332" i="79"/>
  <c r="AF332" i="79"/>
  <c r="AE332" i="79"/>
  <c r="AD332" i="79"/>
  <c r="AC332" i="79"/>
  <c r="AB332" i="79"/>
  <c r="AA332" i="79"/>
  <c r="Z332" i="79"/>
  <c r="Y332" i="79"/>
  <c r="AL328" i="79"/>
  <c r="AK328" i="79"/>
  <c r="AJ328" i="79"/>
  <c r="AI328" i="79"/>
  <c r="AH328" i="79"/>
  <c r="AG328" i="79"/>
  <c r="AF328" i="79"/>
  <c r="AE328" i="79"/>
  <c r="AD328" i="79"/>
  <c r="AC328" i="79"/>
  <c r="AB328" i="79"/>
  <c r="AA328" i="79"/>
  <c r="Z328" i="79"/>
  <c r="Y328"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9" i="79"/>
  <c r="AK319" i="79"/>
  <c r="AJ319" i="79"/>
  <c r="AI319" i="79"/>
  <c r="AH319" i="79"/>
  <c r="AG319" i="79"/>
  <c r="AF319" i="79"/>
  <c r="AE319" i="79"/>
  <c r="AD319" i="79"/>
  <c r="AC319" i="79"/>
  <c r="AB319" i="79"/>
  <c r="AA319" i="79"/>
  <c r="Z319" i="79"/>
  <c r="Y319" i="79"/>
  <c r="AL316" i="79"/>
  <c r="AK316" i="79"/>
  <c r="AJ316" i="79"/>
  <c r="AI316" i="79"/>
  <c r="AH316" i="79"/>
  <c r="AG316" i="79"/>
  <c r="AF316" i="79"/>
  <c r="AE316" i="79"/>
  <c r="AD316" i="79"/>
  <c r="AC316" i="79"/>
  <c r="AB316" i="79"/>
  <c r="AA316" i="79"/>
  <c r="Z316" i="79"/>
  <c r="Y316" i="79"/>
  <c r="AL313" i="79"/>
  <c r="AK313" i="79"/>
  <c r="AJ313" i="79"/>
  <c r="AI313" i="79"/>
  <c r="AH313" i="79"/>
  <c r="AG313" i="79"/>
  <c r="AF313" i="79"/>
  <c r="AE313" i="79"/>
  <c r="AD313" i="79"/>
  <c r="AC313" i="79"/>
  <c r="AB313" i="79"/>
  <c r="AA313" i="79"/>
  <c r="Z313" i="79"/>
  <c r="Y313" i="79"/>
  <c r="AL309" i="79"/>
  <c r="AL310" i="79" s="1"/>
  <c r="AK309" i="79"/>
  <c r="AK310" i="79" s="1"/>
  <c r="AJ309" i="79"/>
  <c r="AJ310" i="79" s="1"/>
  <c r="AI309" i="79"/>
  <c r="AI310" i="79" s="1"/>
  <c r="AH309" i="79"/>
  <c r="AH310" i="79" s="1"/>
  <c r="AG309" i="79"/>
  <c r="AG310" i="79" s="1"/>
  <c r="AF309" i="79"/>
  <c r="AF310" i="79" s="1"/>
  <c r="AE309" i="79"/>
  <c r="AE310" i="79" s="1"/>
  <c r="AD309" i="79"/>
  <c r="AD310" i="79" s="1"/>
  <c r="AC309" i="79"/>
  <c r="AC310" i="79" s="1"/>
  <c r="AB309" i="79"/>
  <c r="AB310" i="79" s="1"/>
  <c r="AA309" i="79"/>
  <c r="AA310" i="79" s="1"/>
  <c r="Z309" i="79"/>
  <c r="Z310" i="79" s="1"/>
  <c r="Y309" i="79"/>
  <c r="AL306" i="79"/>
  <c r="AK306" i="79"/>
  <c r="AJ306" i="79"/>
  <c r="AI306" i="79"/>
  <c r="AH306" i="79"/>
  <c r="AG306" i="79"/>
  <c r="AF306" i="79"/>
  <c r="AE306" i="79"/>
  <c r="AD306" i="79"/>
  <c r="AC306" i="79"/>
  <c r="AB306" i="79"/>
  <c r="AA306" i="79"/>
  <c r="Z306" i="79"/>
  <c r="Y306" i="79"/>
  <c r="AL302" i="79"/>
  <c r="AK302" i="79"/>
  <c r="AJ302" i="79"/>
  <c r="AI302" i="79"/>
  <c r="AH302" i="79"/>
  <c r="AG302" i="79"/>
  <c r="AF302" i="79"/>
  <c r="AE302" i="79"/>
  <c r="AD302" i="79"/>
  <c r="AC302" i="79"/>
  <c r="AB302" i="79"/>
  <c r="AA302" i="79"/>
  <c r="Z302" i="79"/>
  <c r="Y302"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65" i="79"/>
  <c r="AK265" i="79"/>
  <c r="AJ265" i="79"/>
  <c r="AI265" i="79"/>
  <c r="AH265" i="79"/>
  <c r="AG265" i="79"/>
  <c r="AF265" i="79"/>
  <c r="AE265" i="79"/>
  <c r="AD265" i="79"/>
  <c r="AC265" i="79"/>
  <c r="AB265" i="79"/>
  <c r="AA265" i="79"/>
  <c r="Z265" i="79"/>
  <c r="AL261" i="79"/>
  <c r="AK261" i="79"/>
  <c r="AJ261" i="79"/>
  <c r="AI261" i="79"/>
  <c r="AH261" i="79"/>
  <c r="AG261" i="79"/>
  <c r="AF261" i="79"/>
  <c r="AE261" i="79"/>
  <c r="AD261" i="79"/>
  <c r="AC261" i="79"/>
  <c r="AB261" i="79"/>
  <c r="AA261" i="79"/>
  <c r="Z261" i="79"/>
  <c r="Y261" i="79"/>
  <c r="AL258" i="79"/>
  <c r="AK258" i="79"/>
  <c r="AJ258" i="79"/>
  <c r="AI258" i="79"/>
  <c r="AH258" i="79"/>
  <c r="AG258" i="79"/>
  <c r="AF258" i="79"/>
  <c r="AE258" i="79"/>
  <c r="AD258" i="79"/>
  <c r="AC258" i="79"/>
  <c r="AB258" i="79"/>
  <c r="AA258" i="79"/>
  <c r="Z258" i="79"/>
  <c r="Y258" i="79"/>
  <c r="AL255" i="79"/>
  <c r="AK255" i="79"/>
  <c r="AJ255" i="79"/>
  <c r="AI255" i="79"/>
  <c r="AH255" i="79"/>
  <c r="AG255" i="79"/>
  <c r="AF255" i="79"/>
  <c r="AE255" i="79"/>
  <c r="AD255" i="79"/>
  <c r="AC255" i="79"/>
  <c r="AB255" i="79"/>
  <c r="AA255" i="79"/>
  <c r="Z255" i="79"/>
  <c r="Y255" i="79"/>
  <c r="AL251" i="79"/>
  <c r="AK251" i="79"/>
  <c r="AJ251" i="79"/>
  <c r="AI251" i="79"/>
  <c r="AH251" i="79"/>
  <c r="AG251" i="79"/>
  <c r="AF251" i="79"/>
  <c r="AE251" i="79"/>
  <c r="AD251" i="79"/>
  <c r="AC251" i="79"/>
  <c r="AB251" i="79"/>
  <c r="AA251" i="79"/>
  <c r="Z251" i="79"/>
  <c r="Y251" i="79"/>
  <c r="AL248" i="79"/>
  <c r="AK248" i="79"/>
  <c r="AJ248" i="79"/>
  <c r="AI248" i="79"/>
  <c r="AH248" i="79"/>
  <c r="AG248" i="79"/>
  <c r="AF248" i="79"/>
  <c r="AE248" i="79"/>
  <c r="AD248" i="79"/>
  <c r="AC248" i="79"/>
  <c r="AB248" i="79"/>
  <c r="AA248" i="79"/>
  <c r="Z248" i="79"/>
  <c r="Y248" i="79"/>
  <c r="AL245" i="79"/>
  <c r="AK245" i="79"/>
  <c r="AJ245" i="79"/>
  <c r="AI245" i="79"/>
  <c r="AH245" i="79"/>
  <c r="AG245" i="79"/>
  <c r="AF245" i="79"/>
  <c r="AE245" i="79"/>
  <c r="AD245" i="79"/>
  <c r="AC245" i="79"/>
  <c r="AB245" i="79"/>
  <c r="AA245" i="79"/>
  <c r="Z245" i="79"/>
  <c r="Y245" i="79"/>
  <c r="AL242" i="79"/>
  <c r="AK242" i="79"/>
  <c r="AJ242" i="79"/>
  <c r="AI242" i="79"/>
  <c r="AH242" i="79"/>
  <c r="AG242" i="79"/>
  <c r="AF242" i="79"/>
  <c r="AE242" i="79"/>
  <c r="AD242" i="79"/>
  <c r="AC242" i="79"/>
  <c r="AB242" i="79"/>
  <c r="AA242" i="79"/>
  <c r="Z242" i="79"/>
  <c r="Y242" i="79"/>
  <c r="AL239" i="79"/>
  <c r="AK239" i="79"/>
  <c r="AJ239" i="79"/>
  <c r="AI239" i="79"/>
  <c r="AH239" i="79"/>
  <c r="AG239" i="79"/>
  <c r="AF239" i="79"/>
  <c r="AE239" i="79"/>
  <c r="AD239" i="79"/>
  <c r="AC239" i="79"/>
  <c r="AB239" i="79"/>
  <c r="AA239" i="79"/>
  <c r="Z239" i="79"/>
  <c r="Y239" i="79"/>
  <c r="AL235" i="79"/>
  <c r="AK235" i="79"/>
  <c r="AJ235" i="79"/>
  <c r="AI235" i="79"/>
  <c r="AH235" i="79"/>
  <c r="AG235" i="79"/>
  <c r="AF235" i="79"/>
  <c r="AE235" i="79"/>
  <c r="AD235" i="79"/>
  <c r="AC235" i="79"/>
  <c r="AB235" i="79"/>
  <c r="AA235" i="79"/>
  <c r="Z235" i="79"/>
  <c r="AL232" i="79"/>
  <c r="AK232" i="79"/>
  <c r="AJ232" i="79"/>
  <c r="AI232" i="79"/>
  <c r="AH232" i="79"/>
  <c r="AG232" i="79"/>
  <c r="AF232" i="79"/>
  <c r="AE232" i="79"/>
  <c r="AD232" i="79"/>
  <c r="AC232" i="79"/>
  <c r="AB232" i="79"/>
  <c r="AA232" i="79"/>
  <c r="Z232" i="79"/>
  <c r="Y232"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AL223" i="79"/>
  <c r="AK223" i="79"/>
  <c r="AJ223" i="79"/>
  <c r="AI223" i="79"/>
  <c r="AH223" i="79"/>
  <c r="AG223" i="79"/>
  <c r="AF223" i="79"/>
  <c r="AE223" i="79"/>
  <c r="AD223" i="79"/>
  <c r="AC223" i="79"/>
  <c r="AB223" i="79"/>
  <c r="AA223" i="79"/>
  <c r="Z223" i="79"/>
  <c r="AL194" i="79"/>
  <c r="AK194" i="79"/>
  <c r="AJ194" i="79"/>
  <c r="AI194" i="79"/>
  <c r="AH194" i="79"/>
  <c r="AG194" i="79"/>
  <c r="AF194" i="79"/>
  <c r="AE194" i="79"/>
  <c r="AD194" i="79"/>
  <c r="AC194" i="79"/>
  <c r="AB194" i="79"/>
  <c r="AA194" i="79"/>
  <c r="Z194" i="79"/>
  <c r="Y194" i="79"/>
  <c r="AL191" i="79"/>
  <c r="AK191" i="79"/>
  <c r="AJ191" i="79"/>
  <c r="AI191" i="79"/>
  <c r="AH191" i="79"/>
  <c r="AG191" i="79"/>
  <c r="AF191" i="79"/>
  <c r="AE191" i="79"/>
  <c r="AD191" i="79"/>
  <c r="AC191" i="79"/>
  <c r="AB191" i="79"/>
  <c r="AA191" i="79"/>
  <c r="Z191" i="79"/>
  <c r="Y191" i="79"/>
  <c r="AL188" i="79"/>
  <c r="AK188" i="79"/>
  <c r="AJ188" i="79"/>
  <c r="AI188" i="79"/>
  <c r="AH188" i="79"/>
  <c r="AG188" i="79"/>
  <c r="AF188" i="79"/>
  <c r="AE188" i="79"/>
  <c r="AD188" i="79"/>
  <c r="AC188" i="79"/>
  <c r="AB188" i="79"/>
  <c r="AA188" i="79"/>
  <c r="Z188" i="79"/>
  <c r="Y188" i="79"/>
  <c r="AL185" i="79"/>
  <c r="AK185" i="79"/>
  <c r="AJ185" i="79"/>
  <c r="AI185" i="79"/>
  <c r="AH185" i="79"/>
  <c r="AG185" i="79"/>
  <c r="AF185" i="79"/>
  <c r="AE185" i="79"/>
  <c r="AD185" i="79"/>
  <c r="AC185" i="79"/>
  <c r="AB185" i="79"/>
  <c r="AA185" i="79"/>
  <c r="Z185" i="79"/>
  <c r="Y185" i="79"/>
  <c r="AL182" i="79"/>
  <c r="AK182" i="79"/>
  <c r="AJ182" i="79"/>
  <c r="AI182" i="79"/>
  <c r="AH182" i="79"/>
  <c r="AG182" i="79"/>
  <c r="AF182" i="79"/>
  <c r="AE182" i="79"/>
  <c r="AD182" i="79"/>
  <c r="AC182" i="79"/>
  <c r="AB182" i="79"/>
  <c r="AA182" i="79"/>
  <c r="Z182" i="79"/>
  <c r="Y182" i="79"/>
  <c r="AL179" i="79"/>
  <c r="AK179" i="79"/>
  <c r="AJ179" i="79"/>
  <c r="AI179" i="79"/>
  <c r="AH179" i="79"/>
  <c r="AG179" i="79"/>
  <c r="AF179" i="79"/>
  <c r="AE179" i="79"/>
  <c r="AD179" i="79"/>
  <c r="AC179" i="79"/>
  <c r="AB179" i="79"/>
  <c r="AA179" i="79"/>
  <c r="Z179" i="79"/>
  <c r="Y179" i="79"/>
  <c r="AL176" i="79"/>
  <c r="AK176" i="79"/>
  <c r="AJ176" i="79"/>
  <c r="AI176" i="79"/>
  <c r="AH176" i="79"/>
  <c r="AG176" i="79"/>
  <c r="AF176" i="79"/>
  <c r="AE176" i="79"/>
  <c r="AD176" i="79"/>
  <c r="AC176" i="79"/>
  <c r="AB176" i="79"/>
  <c r="AA176" i="79"/>
  <c r="Z176" i="79"/>
  <c r="Y176" i="79"/>
  <c r="AL173" i="79"/>
  <c r="AK173" i="79"/>
  <c r="AJ173" i="79"/>
  <c r="AI173" i="79"/>
  <c r="AH173" i="79"/>
  <c r="AG173" i="79"/>
  <c r="AF173" i="79"/>
  <c r="AE173" i="79"/>
  <c r="AD173" i="79"/>
  <c r="AC173" i="79"/>
  <c r="AB173" i="79"/>
  <c r="AA173" i="79"/>
  <c r="Z173" i="79"/>
  <c r="Y173" i="79"/>
  <c r="AL170" i="79"/>
  <c r="AK170" i="79"/>
  <c r="AJ170" i="79"/>
  <c r="AI170" i="79"/>
  <c r="AH170" i="79"/>
  <c r="AG170" i="79"/>
  <c r="AF170" i="79"/>
  <c r="AE170" i="79"/>
  <c r="AD170" i="79"/>
  <c r="AC170" i="79"/>
  <c r="AB170" i="79"/>
  <c r="AA170" i="79"/>
  <c r="Z170" i="79"/>
  <c r="Y170" i="79"/>
  <c r="AL167" i="79"/>
  <c r="AK167" i="79"/>
  <c r="AJ167" i="79"/>
  <c r="AI167" i="79"/>
  <c r="AH167" i="79"/>
  <c r="AG167" i="79"/>
  <c r="AF167" i="79"/>
  <c r="AE167" i="79"/>
  <c r="AD167" i="79"/>
  <c r="AC167" i="79"/>
  <c r="AB167" i="79"/>
  <c r="AA167" i="79"/>
  <c r="Z167" i="79"/>
  <c r="Y167" i="79"/>
  <c r="AL164" i="79"/>
  <c r="AK164" i="79"/>
  <c r="AJ164" i="79"/>
  <c r="AI164" i="79"/>
  <c r="AH164" i="79"/>
  <c r="AG164" i="79"/>
  <c r="AF164" i="79"/>
  <c r="AE164" i="79"/>
  <c r="AD164" i="79"/>
  <c r="AC164" i="79"/>
  <c r="AB164" i="79"/>
  <c r="AA164" i="79"/>
  <c r="Z164" i="79"/>
  <c r="Y164" i="79"/>
  <c r="AL161" i="79"/>
  <c r="AK161" i="79"/>
  <c r="AJ161" i="79"/>
  <c r="AI161" i="79"/>
  <c r="AH161" i="79"/>
  <c r="AG161" i="79"/>
  <c r="AF161" i="79"/>
  <c r="AE161" i="79"/>
  <c r="AD161" i="79"/>
  <c r="AC161" i="79"/>
  <c r="AB161" i="79"/>
  <c r="AA161" i="79"/>
  <c r="Z161" i="79"/>
  <c r="Y161" i="79"/>
  <c r="AL158" i="79"/>
  <c r="AK158" i="79"/>
  <c r="AJ158" i="79"/>
  <c r="AI158" i="79"/>
  <c r="AH158" i="79"/>
  <c r="AG158" i="79"/>
  <c r="AF158" i="79"/>
  <c r="AE158" i="79"/>
  <c r="AD158" i="79"/>
  <c r="AC158" i="79"/>
  <c r="AB158" i="79"/>
  <c r="AA158" i="79"/>
  <c r="Z158" i="79"/>
  <c r="Y158" i="79"/>
  <c r="AL155" i="79"/>
  <c r="AK155" i="79"/>
  <c r="AJ155" i="79"/>
  <c r="AI155" i="79"/>
  <c r="AH155" i="79"/>
  <c r="AG155" i="79"/>
  <c r="AF155" i="79"/>
  <c r="AE155" i="79"/>
  <c r="AD155" i="79"/>
  <c r="AC155" i="79"/>
  <c r="AB155" i="79"/>
  <c r="AA155" i="79"/>
  <c r="Z155" i="79"/>
  <c r="AL151" i="79"/>
  <c r="AK151" i="79"/>
  <c r="AJ151" i="79"/>
  <c r="AI151" i="79"/>
  <c r="AH151" i="79"/>
  <c r="AG151" i="79"/>
  <c r="AF151" i="79"/>
  <c r="AE151" i="79"/>
  <c r="AD151" i="79"/>
  <c r="AC151" i="79"/>
  <c r="AB151" i="79"/>
  <c r="AA151" i="79"/>
  <c r="Z151" i="79"/>
  <c r="Y151" i="79"/>
  <c r="AL148" i="79"/>
  <c r="AK148" i="79"/>
  <c r="AJ148" i="79"/>
  <c r="AI148" i="79"/>
  <c r="AH148" i="79"/>
  <c r="AG148" i="79"/>
  <c r="AF148" i="79"/>
  <c r="AE148" i="79"/>
  <c r="AD148" i="79"/>
  <c r="AC148" i="79"/>
  <c r="AB148" i="79"/>
  <c r="AA148" i="79"/>
  <c r="Z148" i="79"/>
  <c r="Y148" i="79"/>
  <c r="AL145" i="79"/>
  <c r="AK145" i="79"/>
  <c r="AJ145" i="79"/>
  <c r="AI145" i="79"/>
  <c r="AH145" i="79"/>
  <c r="AG145" i="79"/>
  <c r="AF145" i="79"/>
  <c r="AE145" i="79"/>
  <c r="AD145" i="79"/>
  <c r="AC145" i="79"/>
  <c r="AB145" i="79"/>
  <c r="AA145" i="79"/>
  <c r="Z145" i="79"/>
  <c r="Y145" i="79"/>
  <c r="AL141" i="79"/>
  <c r="AK141" i="79"/>
  <c r="AJ141" i="79"/>
  <c r="AI141" i="79"/>
  <c r="AH141" i="79"/>
  <c r="AG141" i="79"/>
  <c r="AF141" i="79"/>
  <c r="AE141" i="79"/>
  <c r="AD141" i="79"/>
  <c r="AC141" i="79"/>
  <c r="AB141" i="79"/>
  <c r="AA141" i="79"/>
  <c r="Z141" i="79"/>
  <c r="Y141" i="79"/>
  <c r="AL138" i="79"/>
  <c r="AK138" i="79"/>
  <c r="AJ138" i="79"/>
  <c r="AI138" i="79"/>
  <c r="AH138" i="79"/>
  <c r="AG138" i="79"/>
  <c r="AF138" i="79"/>
  <c r="AE138" i="79"/>
  <c r="AD138" i="79"/>
  <c r="AC138" i="79"/>
  <c r="AB138" i="79"/>
  <c r="AA138" i="79"/>
  <c r="Z138" i="79"/>
  <c r="Y138" i="79"/>
  <c r="AL135" i="79"/>
  <c r="AK135" i="79"/>
  <c r="AJ135" i="79"/>
  <c r="AI135" i="79"/>
  <c r="AH135" i="79"/>
  <c r="AG135" i="79"/>
  <c r="AF135" i="79"/>
  <c r="AE135" i="79"/>
  <c r="AD135" i="79"/>
  <c r="AC135" i="79"/>
  <c r="AB135" i="79"/>
  <c r="AA135" i="79"/>
  <c r="Z135" i="79"/>
  <c r="Y135" i="79"/>
  <c r="AL132" i="79"/>
  <c r="AK132" i="79"/>
  <c r="AJ132" i="79"/>
  <c r="AI132" i="79"/>
  <c r="AH132" i="79"/>
  <c r="AG132" i="79"/>
  <c r="AF132" i="79"/>
  <c r="AE132" i="79"/>
  <c r="AD132" i="79"/>
  <c r="AC132" i="79"/>
  <c r="AB132" i="79"/>
  <c r="AA132" i="79"/>
  <c r="Z132" i="79"/>
  <c r="Y132" i="79"/>
  <c r="AL129" i="79"/>
  <c r="AK129" i="79"/>
  <c r="AJ129" i="79"/>
  <c r="AI129" i="79"/>
  <c r="AH129" i="79"/>
  <c r="AG129" i="79"/>
  <c r="AF129" i="79"/>
  <c r="AE129" i="79"/>
  <c r="AD129" i="79"/>
  <c r="AC129" i="79"/>
  <c r="AB129" i="79"/>
  <c r="AA129" i="79"/>
  <c r="Z129" i="79"/>
  <c r="Y129" i="79"/>
  <c r="AL126" i="79"/>
  <c r="AK126" i="79"/>
  <c r="AJ126" i="79"/>
  <c r="AI126" i="79"/>
  <c r="AH126" i="79"/>
  <c r="AG126" i="79"/>
  <c r="AF126" i="79"/>
  <c r="AE126" i="79"/>
  <c r="AD126" i="79"/>
  <c r="AC126" i="79"/>
  <c r="AB126" i="79"/>
  <c r="AA126" i="79"/>
  <c r="Z126" i="79"/>
  <c r="Y126" i="79"/>
  <c r="AL122" i="79"/>
  <c r="AK122" i="79"/>
  <c r="AJ122" i="79"/>
  <c r="AI122" i="79"/>
  <c r="AH122" i="79"/>
  <c r="AG122" i="79"/>
  <c r="AF122" i="79"/>
  <c r="AE122" i="79"/>
  <c r="AD122" i="79"/>
  <c r="AC122" i="79"/>
  <c r="AB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5" i="79"/>
  <c r="N132"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594" i="79" l="1"/>
  <c r="Y592" i="79"/>
  <c r="Y593" i="79"/>
  <c r="Z593" i="79"/>
  <c r="Z592" i="79"/>
  <c r="Z594" i="79"/>
  <c r="Y779" i="79"/>
  <c r="Y963"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80" i="79"/>
  <c r="Y397" i="79"/>
  <c r="Y400" i="79"/>
  <c r="Y399" i="79"/>
  <c r="Y398" i="79"/>
  <c r="Z399" i="79"/>
  <c r="Z397" i="79"/>
  <c r="Z398"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9" i="79" l="1"/>
  <c r="AM786" i="79"/>
  <c r="AM600" i="79"/>
  <c r="AM406" i="79"/>
  <c r="AM219"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9" i="79" s="1"/>
  <c r="AF36" i="79"/>
  <c r="AJ220" i="79"/>
  <c r="AF220" i="79"/>
  <c r="AJ407" i="79"/>
  <c r="AF407" i="79"/>
  <c r="AF577" i="79" s="1"/>
  <c r="AJ601" i="79"/>
  <c r="AF601" i="79"/>
  <c r="AJ787" i="79"/>
  <c r="AF787" i="79"/>
  <c r="AJ970" i="79"/>
  <c r="AF970" i="79"/>
  <c r="K14" i="44"/>
  <c r="K18" i="44" s="1"/>
  <c r="O14" i="44"/>
  <c r="O18" i="44" s="1"/>
  <c r="O29" i="44"/>
  <c r="O33" i="44" s="1"/>
  <c r="O43" i="44"/>
  <c r="C95" i="45" s="1"/>
  <c r="AF21" i="46"/>
  <c r="AI149" i="46"/>
  <c r="AI278" i="46"/>
  <c r="AI407" i="46"/>
  <c r="AI36" i="79"/>
  <c r="AI220" i="79"/>
  <c r="AI407" i="79"/>
  <c r="AI601" i="79"/>
  <c r="AI787" i="79"/>
  <c r="AI970" i="79"/>
  <c r="M43" i="44"/>
  <c r="AL21" i="46"/>
  <c r="AL149" i="46"/>
  <c r="AH149" i="46"/>
  <c r="AL278" i="46"/>
  <c r="AH278" i="46"/>
  <c r="AL407" i="46"/>
  <c r="AH407" i="46"/>
  <c r="AL36" i="79"/>
  <c r="AH36" i="79"/>
  <c r="AL220" i="79"/>
  <c r="AH220" i="79"/>
  <c r="AL407" i="79"/>
  <c r="AH407" i="79"/>
  <c r="AL601" i="79"/>
  <c r="AH601" i="79"/>
  <c r="AL787" i="79"/>
  <c r="AH787" i="79"/>
  <c r="AL970" i="79"/>
  <c r="AH970" i="79"/>
  <c r="N29" i="44"/>
  <c r="N33" i="44" s="1"/>
  <c r="K43" i="44"/>
  <c r="K53" i="44" s="1"/>
  <c r="AH21" i="46"/>
  <c r="AK21" i="46"/>
  <c r="AK149" i="46"/>
  <c r="AG149" i="46"/>
  <c r="AK278" i="46"/>
  <c r="AG278" i="46"/>
  <c r="AK407" i="46"/>
  <c r="AG407" i="46"/>
  <c r="AK36" i="79"/>
  <c r="AG36" i="79"/>
  <c r="AK220" i="79"/>
  <c r="AG220" i="79"/>
  <c r="AK407" i="79"/>
  <c r="AG407" i="79"/>
  <c r="AK601" i="79"/>
  <c r="AG601" i="79"/>
  <c r="AK787" i="79"/>
  <c r="AG787" i="79"/>
  <c r="AK970" i="79"/>
  <c r="AK1129" i="79" s="1"/>
  <c r="AG970" i="79"/>
  <c r="K122" i="45"/>
  <c r="AK406" i="79"/>
  <c r="AJ20" i="46"/>
  <c r="AG600" i="79"/>
  <c r="AG148" i="46"/>
  <c r="AK406" i="46"/>
  <c r="AF786" i="79"/>
  <c r="AG35" i="79"/>
  <c r="L13" i="44"/>
  <c r="P13" i="44"/>
  <c r="S14" i="47"/>
  <c r="AF148" i="46"/>
  <c r="AK277" i="46"/>
  <c r="AG406" i="46"/>
  <c r="AF35" i="79"/>
  <c r="AI406" i="79"/>
  <c r="AK786" i="79"/>
  <c r="AJ969" i="79"/>
  <c r="N28" i="44"/>
  <c r="Q14" i="47"/>
  <c r="AI20" i="46"/>
  <c r="AK148" i="46"/>
  <c r="AI277" i="46"/>
  <c r="AK35" i="79"/>
  <c r="AJ219" i="79"/>
  <c r="AG406" i="79"/>
  <c r="AJ786" i="79"/>
  <c r="AF969" i="79"/>
  <c r="O122" i="45"/>
  <c r="U14" i="47"/>
  <c r="AG20" i="46"/>
  <c r="AK20" i="46"/>
  <c r="AJ148" i="46"/>
  <c r="AG277" i="46"/>
  <c r="AJ35" i="79"/>
  <c r="AF219" i="79"/>
  <c r="AK600" i="79"/>
  <c r="AG786" i="79"/>
  <c r="V14" i="47"/>
  <c r="AL406" i="46"/>
  <c r="AH406" i="46"/>
  <c r="AL600" i="79"/>
  <c r="AH600" i="79"/>
  <c r="N13" i="44"/>
  <c r="M122" i="45"/>
  <c r="M28" i="44"/>
  <c r="Q42" i="44"/>
  <c r="R14" i="47"/>
  <c r="AH20" i="46"/>
  <c r="AL277" i="46"/>
  <c r="AH277" i="46"/>
  <c r="AI219" i="79"/>
  <c r="AL406" i="79"/>
  <c r="AH406" i="79"/>
  <c r="AI969" i="79"/>
  <c r="Q28" i="44"/>
  <c r="M42" i="44"/>
  <c r="AI148" i="46"/>
  <c r="AJ406" i="46"/>
  <c r="AF406" i="46"/>
  <c r="AI35" i="79"/>
  <c r="AL219" i="79"/>
  <c r="AH219" i="79"/>
  <c r="AJ600" i="79"/>
  <c r="AF600" i="79"/>
  <c r="AI786" i="79"/>
  <c r="AL969" i="79"/>
  <c r="AH969" i="79"/>
  <c r="T14" i="47"/>
  <c r="P14" i="47"/>
  <c r="AF20" i="46"/>
  <c r="AL20" i="46"/>
  <c r="AL148" i="46"/>
  <c r="AH148" i="46"/>
  <c r="AJ277" i="46"/>
  <c r="AF277" i="46"/>
  <c r="AI406" i="46"/>
  <c r="AL35" i="79"/>
  <c r="AH35" i="79"/>
  <c r="AK219" i="79"/>
  <c r="AG219" i="79"/>
  <c r="AJ406" i="79"/>
  <c r="AF406" i="79"/>
  <c r="AI600" i="79"/>
  <c r="AL786" i="79"/>
  <c r="AH786" i="79"/>
  <c r="AK969" i="79"/>
  <c r="AG969"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3" i="79"/>
  <c r="AK946" i="79"/>
  <c r="AK594" i="79"/>
  <c r="AK593" i="79"/>
  <c r="AK577" i="79"/>
  <c r="AK592" i="79"/>
  <c r="AK213" i="79"/>
  <c r="AK212" i="79"/>
  <c r="AK196" i="79"/>
  <c r="AK211" i="79"/>
  <c r="AK210" i="79"/>
  <c r="AK209" i="79"/>
  <c r="AK780" i="79"/>
  <c r="AK763" i="79"/>
  <c r="AK779" i="79"/>
  <c r="AK398" i="79"/>
  <c r="AK400" i="79"/>
  <c r="AK399" i="79"/>
  <c r="AK383" i="79"/>
  <c r="AK397"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29" i="79"/>
  <c r="D946" i="79"/>
  <c r="D763" i="79"/>
  <c r="D383" i="79"/>
  <c r="AL383" i="79" l="1"/>
  <c r="AL398" i="79"/>
  <c r="AL397" i="79"/>
  <c r="AL399" i="79"/>
  <c r="AL400" i="79"/>
  <c r="AL593" i="79"/>
  <c r="AL592" i="79"/>
  <c r="AL594" i="79"/>
  <c r="AL577" i="79"/>
  <c r="AL763" i="79"/>
  <c r="AL779" i="79"/>
  <c r="AL780" i="79"/>
  <c r="AL963" i="79"/>
  <c r="AL946" i="79"/>
  <c r="AL1129" i="79"/>
  <c r="AH963" i="79"/>
  <c r="AI963" i="79"/>
  <c r="AF963" i="79"/>
  <c r="AJ963" i="79"/>
  <c r="AG963" i="79"/>
  <c r="AF779" i="79"/>
  <c r="AJ779" i="79"/>
  <c r="AG780" i="79"/>
  <c r="AG779" i="79"/>
  <c r="AI780" i="79"/>
  <c r="AI779" i="79"/>
  <c r="AF780" i="79"/>
  <c r="AJ780" i="79"/>
  <c r="AH780" i="79"/>
  <c r="AH779" i="79"/>
  <c r="AH946" i="79"/>
  <c r="AJ946" i="79"/>
  <c r="AG946" i="79"/>
  <c r="AF946" i="79"/>
  <c r="AI946" i="79"/>
  <c r="AJ1129" i="79"/>
  <c r="AF1129" i="79"/>
  <c r="AG1129" i="79"/>
  <c r="AI1129" i="79"/>
  <c r="AH1129" i="79"/>
  <c r="AJ763" i="79"/>
  <c r="AF763" i="79"/>
  <c r="AG763" i="79"/>
  <c r="AI763" i="79"/>
  <c r="AH763" i="79"/>
  <c r="AH592" i="79"/>
  <c r="AI593" i="79"/>
  <c r="AF594" i="79"/>
  <c r="AJ594" i="79"/>
  <c r="AJ577" i="79"/>
  <c r="AJ593" i="79"/>
  <c r="AG594" i="79"/>
  <c r="AJ592" i="79"/>
  <c r="AG593" i="79"/>
  <c r="AH577" i="79"/>
  <c r="AG592" i="79"/>
  <c r="AH593" i="79"/>
  <c r="AI594" i="79"/>
  <c r="AG577" i="79"/>
  <c r="AI592" i="79"/>
  <c r="AF593" i="79"/>
  <c r="AI577" i="79"/>
  <c r="AF592" i="79"/>
  <c r="AH594" i="79"/>
  <c r="AI400" i="79"/>
  <c r="AH399" i="79"/>
  <c r="AG398" i="79"/>
  <c r="AI397" i="79"/>
  <c r="AJ399" i="79"/>
  <c r="AI398" i="79"/>
  <c r="AG397" i="79"/>
  <c r="AH400" i="79"/>
  <c r="AG399" i="79"/>
  <c r="AJ398" i="79"/>
  <c r="AH397" i="79"/>
  <c r="AF400" i="79"/>
  <c r="AJ400" i="79"/>
  <c r="AI399" i="79"/>
  <c r="AH398" i="79"/>
  <c r="AF397" i="79"/>
  <c r="AJ397" i="79"/>
  <c r="AG400" i="79"/>
  <c r="AF399" i="79"/>
  <c r="AF398" i="79"/>
  <c r="AI383" i="79"/>
  <c r="AH383" i="79"/>
  <c r="AJ383" i="79"/>
  <c r="AF383" i="79"/>
  <c r="AG383" i="79"/>
  <c r="Z963" i="79"/>
  <c r="Z780" i="79"/>
  <c r="Z779" i="79"/>
  <c r="Z400" i="79"/>
  <c r="Y39" i="79" l="1"/>
  <c r="Y209" i="79" s="1"/>
  <c r="B60" i="45"/>
  <c r="B53" i="45"/>
  <c r="B46" i="45"/>
  <c r="B39" i="45"/>
  <c r="B32" i="45"/>
  <c r="B25" i="45"/>
  <c r="B18" i="45"/>
  <c r="AL213" i="79" l="1"/>
  <c r="AL196" i="79"/>
  <c r="AL210" i="79"/>
  <c r="AL211" i="79"/>
  <c r="AL209" i="79"/>
  <c r="AL212" i="79"/>
  <c r="AI213" i="79"/>
  <c r="AI212" i="79"/>
  <c r="AI211" i="79"/>
  <c r="AI210" i="79"/>
  <c r="AI209" i="79"/>
  <c r="AJ196" i="79"/>
  <c r="AF196" i="79"/>
  <c r="AH212" i="79"/>
  <c r="AH210" i="79"/>
  <c r="AG212" i="79"/>
  <c r="AG210" i="79"/>
  <c r="AH196" i="79"/>
  <c r="AJ213" i="79"/>
  <c r="AF213" i="79"/>
  <c r="AJ212" i="79"/>
  <c r="AF212" i="79"/>
  <c r="AJ211" i="79"/>
  <c r="AF211" i="79"/>
  <c r="AJ210" i="79"/>
  <c r="AF210" i="79"/>
  <c r="AF209" i="79"/>
  <c r="AG196" i="79"/>
  <c r="AH213" i="79"/>
  <c r="AH211" i="79"/>
  <c r="AH209" i="79"/>
  <c r="AI196" i="79"/>
  <c r="AG213" i="79"/>
  <c r="AG211" i="79"/>
  <c r="AG209" i="79"/>
  <c r="Z209" i="79"/>
  <c r="Z213" i="79"/>
  <c r="Z212" i="79"/>
  <c r="Z211" i="79"/>
  <c r="Z210" i="79"/>
  <c r="Y210" i="79"/>
  <c r="Y211" i="79"/>
  <c r="Y212" i="79"/>
  <c r="Y213"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6" i="79"/>
  <c r="Z786" i="79"/>
  <c r="Z219" i="79"/>
  <c r="Z969" i="79"/>
  <c r="Z600" i="79"/>
  <c r="Z35" i="79"/>
  <c r="D123" i="45"/>
  <c r="E14" i="44"/>
  <c r="E18" i="44" s="1"/>
  <c r="Z601" i="79"/>
  <c r="Z763" i="79" s="1"/>
  <c r="Z220" i="79"/>
  <c r="Z383" i="79" s="1"/>
  <c r="Z407" i="79"/>
  <c r="Z577" i="79" s="1"/>
  <c r="Z787" i="79"/>
  <c r="Z946" i="79" s="1"/>
  <c r="Z970" i="79"/>
  <c r="Z1129" i="79" s="1"/>
  <c r="Z36" i="79"/>
  <c r="Z196" i="79" s="1"/>
  <c r="AE406" i="46"/>
  <c r="J13" i="44"/>
  <c r="AE969" i="79"/>
  <c r="AE406" i="79"/>
  <c r="AE786" i="79"/>
  <c r="AE600" i="79"/>
  <c r="AE219" i="79"/>
  <c r="AE35" i="79"/>
  <c r="J43" i="44"/>
  <c r="J53" i="44" s="1"/>
  <c r="J14" i="44"/>
  <c r="J18" i="44" s="1"/>
  <c r="AE407" i="79"/>
  <c r="AE577" i="79" s="1"/>
  <c r="AE601" i="79"/>
  <c r="AE970" i="79"/>
  <c r="AE1129" i="79" s="1"/>
  <c r="AE787" i="79"/>
  <c r="AE220" i="79"/>
  <c r="AE36" i="79"/>
  <c r="Y277" i="46"/>
  <c r="D13" i="44"/>
  <c r="Y786" i="79"/>
  <c r="Y600" i="79"/>
  <c r="Y219" i="79"/>
  <c r="Y969" i="79"/>
  <c r="Y406" i="79"/>
  <c r="Y35" i="79"/>
  <c r="AC148" i="46"/>
  <c r="H13" i="44"/>
  <c r="AC786" i="79"/>
  <c r="AC969" i="79"/>
  <c r="AC406" i="79"/>
  <c r="AC600" i="79"/>
  <c r="AC219" i="79"/>
  <c r="AC35" i="79"/>
  <c r="Y407" i="46"/>
  <c r="Y513" i="46" s="1"/>
  <c r="D14" i="44"/>
  <c r="D18" i="44" s="1"/>
  <c r="Y970" i="79"/>
  <c r="Y1129" i="79" s="1"/>
  <c r="Y407" i="79"/>
  <c r="Y577" i="79" s="1"/>
  <c r="Y787" i="79"/>
  <c r="Y946" i="79" s="1"/>
  <c r="Y601" i="79"/>
  <c r="Y763" i="79" s="1"/>
  <c r="Y220" i="79"/>
  <c r="Y383" i="79" s="1"/>
  <c r="Y36" i="79"/>
  <c r="Y196" i="79" s="1"/>
  <c r="AC278" i="46"/>
  <c r="AC395" i="46" s="1"/>
  <c r="H14" i="44"/>
  <c r="H18" i="44" s="1"/>
  <c r="AC787" i="79"/>
  <c r="AC963" i="79" s="1"/>
  <c r="AC601" i="79"/>
  <c r="AC220" i="79"/>
  <c r="AC970" i="79"/>
  <c r="AC1129" i="79" s="1"/>
  <c r="AC407" i="79"/>
  <c r="AC577" i="79" s="1"/>
  <c r="AC36" i="79"/>
  <c r="AD148" i="46"/>
  <c r="I13" i="44"/>
  <c r="AD406" i="79"/>
  <c r="AD600" i="79"/>
  <c r="AD969" i="79"/>
  <c r="AD786" i="79"/>
  <c r="AD219" i="79"/>
  <c r="AD35" i="79"/>
  <c r="H123" i="45"/>
  <c r="I14" i="44"/>
  <c r="I18" i="44" s="1"/>
  <c r="AD787" i="79"/>
  <c r="AD963" i="79" s="1"/>
  <c r="AD970" i="79"/>
  <c r="AD1129" i="79" s="1"/>
  <c r="AD407" i="79"/>
  <c r="AD601" i="79"/>
  <c r="AD220" i="79"/>
  <c r="AD397" i="79" s="1"/>
  <c r="AD36" i="79"/>
  <c r="AA406" i="46"/>
  <c r="F13" i="44"/>
  <c r="AA969" i="79"/>
  <c r="AA786" i="79"/>
  <c r="AA600" i="79"/>
  <c r="AA219" i="79"/>
  <c r="AA406" i="79"/>
  <c r="AA35" i="79"/>
  <c r="F43" i="44"/>
  <c r="F53" i="44" s="1"/>
  <c r="F14" i="44"/>
  <c r="F18" i="44" s="1"/>
  <c r="AA407" i="79"/>
  <c r="AA787" i="79"/>
  <c r="AA220" i="79"/>
  <c r="AA970" i="79"/>
  <c r="AA1129" i="79" s="1"/>
  <c r="AA601" i="79"/>
  <c r="AA36" i="79"/>
  <c r="AA209" i="79" s="1"/>
  <c r="AB406" i="46"/>
  <c r="G13" i="44"/>
  <c r="AB786" i="79"/>
  <c r="AB600" i="79"/>
  <c r="AB219" i="79"/>
  <c r="AB969" i="79"/>
  <c r="AB406" i="79"/>
  <c r="AB35" i="79"/>
  <c r="AB407" i="46"/>
  <c r="G14" i="44"/>
  <c r="G18" i="44" s="1"/>
  <c r="AB970" i="79"/>
  <c r="AB1129" i="79" s="1"/>
  <c r="AB787" i="79"/>
  <c r="AB601" i="79"/>
  <c r="AB220" i="79"/>
  <c r="AB407" i="79"/>
  <c r="AB36" i="79"/>
  <c r="AB21" i="46"/>
  <c r="AB135" i="46" s="1"/>
  <c r="Y278" i="46"/>
  <c r="Y384" i="46" s="1"/>
  <c r="AE149" i="46"/>
  <c r="AE255" i="46" s="1"/>
  <c r="AB148" i="46"/>
  <c r="G123" i="45"/>
  <c r="AA149" i="46"/>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593" i="79" l="1"/>
  <c r="AA592" i="79"/>
  <c r="AA594" i="79"/>
  <c r="AA577" i="79"/>
  <c r="AB593" i="79"/>
  <c r="AB577" i="79"/>
  <c r="AB594" i="79"/>
  <c r="AB592" i="79"/>
  <c r="AD592" i="79"/>
  <c r="AD577" i="79"/>
  <c r="AC594" i="79"/>
  <c r="AC593" i="79"/>
  <c r="AC592" i="79"/>
  <c r="D53" i="44"/>
  <c r="AD213" i="79"/>
  <c r="AD209" i="79"/>
  <c r="AD212" i="79"/>
  <c r="AD211" i="79"/>
  <c r="AD210"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7" i="79"/>
  <c r="AB399" i="79"/>
  <c r="AB383" i="79"/>
  <c r="AB398" i="79"/>
  <c r="AB400" i="79"/>
  <c r="AB779" i="79"/>
  <c r="AB780" i="79"/>
  <c r="AB763" i="79"/>
  <c r="AD593" i="79"/>
  <c r="AD594" i="79"/>
  <c r="AC397" i="79"/>
  <c r="AC399" i="79"/>
  <c r="AC383" i="79"/>
  <c r="AC398" i="79"/>
  <c r="AC400" i="79"/>
  <c r="AA779" i="79"/>
  <c r="AA763" i="79"/>
  <c r="AA780" i="79"/>
  <c r="AD398" i="79"/>
  <c r="AD400" i="79"/>
  <c r="AD399" i="79"/>
  <c r="AD383" i="79"/>
  <c r="AD946" i="79"/>
  <c r="AC946" i="79"/>
  <c r="AE397" i="79"/>
  <c r="AE383" i="79"/>
  <c r="AE399" i="79"/>
  <c r="AE398" i="79"/>
  <c r="AE400" i="79"/>
  <c r="AE594" i="79"/>
  <c r="AE593" i="79"/>
  <c r="AE592" i="79"/>
  <c r="AD780" i="79"/>
  <c r="AD763" i="79"/>
  <c r="AD779" i="79"/>
  <c r="AE963" i="79"/>
  <c r="AE946" i="79"/>
  <c r="AA400" i="79"/>
  <c r="AA383" i="79"/>
  <c r="AA399" i="79"/>
  <c r="AA397" i="79"/>
  <c r="AA398" i="79"/>
  <c r="AB212" i="79"/>
  <c r="AB196" i="79"/>
  <c r="AB213" i="79"/>
  <c r="AB209" i="79"/>
  <c r="AB211" i="79"/>
  <c r="AB210" i="79"/>
  <c r="AB946" i="79"/>
  <c r="AB963" i="79"/>
  <c r="AA211" i="79"/>
  <c r="AA196" i="79"/>
  <c r="AA210" i="79"/>
  <c r="AA212" i="79"/>
  <c r="AA213" i="79"/>
  <c r="AA946" i="79"/>
  <c r="AA963" i="79"/>
  <c r="AD196" i="79"/>
  <c r="AC210" i="79"/>
  <c r="AC213" i="79"/>
  <c r="AC209" i="79"/>
  <c r="AC211" i="79"/>
  <c r="AC196" i="79"/>
  <c r="AC212" i="79"/>
  <c r="AC780" i="79"/>
  <c r="AC763" i="79"/>
  <c r="AC779" i="79"/>
  <c r="AE212" i="79"/>
  <c r="AE196" i="79"/>
  <c r="AE209" i="79"/>
  <c r="AE210" i="79"/>
  <c r="AE211" i="79"/>
  <c r="AE213" i="79"/>
  <c r="AE779" i="79"/>
  <c r="AE780" i="79"/>
  <c r="AE763"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66" i="79" s="1"/>
  <c r="Y774" i="79" s="1"/>
  <c r="L129" i="45"/>
  <c r="J127" i="45"/>
  <c r="AF516" i="46" s="1"/>
  <c r="H130" i="45"/>
  <c r="C133" i="45"/>
  <c r="Y1132" i="79" s="1"/>
  <c r="N130" i="45"/>
  <c r="K125" i="45"/>
  <c r="AG258" i="46" s="1"/>
  <c r="AG259" i="46" s="1"/>
  <c r="K128" i="45"/>
  <c r="N127" i="45"/>
  <c r="K126" i="45"/>
  <c r="AG387" i="46" s="1"/>
  <c r="G129" i="45"/>
  <c r="E129" i="45"/>
  <c r="AA386" i="79" s="1"/>
  <c r="AA387"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9" i="79" s="1"/>
  <c r="AE203" i="79" s="1"/>
  <c r="D129" i="45"/>
  <c r="H128" i="45"/>
  <c r="F130" i="45"/>
  <c r="C132" i="45"/>
  <c r="M130" i="45"/>
  <c r="L125" i="45"/>
  <c r="L128" i="45"/>
  <c r="M127" i="45"/>
  <c r="K129" i="45"/>
  <c r="K130" i="45"/>
  <c r="J129" i="45"/>
  <c r="L127" i="45"/>
  <c r="F129" i="45"/>
  <c r="H129" i="45"/>
  <c r="D130" i="45"/>
  <c r="I130" i="45"/>
  <c r="J130" i="45"/>
  <c r="J126" i="45"/>
  <c r="AF387" i="46" s="1"/>
  <c r="L124" i="45"/>
  <c r="D128" i="45"/>
  <c r="Y199" i="79"/>
  <c r="AI130" i="46"/>
  <c r="AI131" i="46" s="1"/>
  <c r="N54" i="43" s="1"/>
  <c r="Y128" i="46"/>
  <c r="AJ764" i="79"/>
  <c r="AG764" i="79"/>
  <c r="AG384" i="79"/>
  <c r="AK947" i="79"/>
  <c r="AF764" i="79"/>
  <c r="AH578" i="79"/>
  <c r="AL197" i="79"/>
  <c r="AG514" i="46"/>
  <c r="AI947" i="79"/>
  <c r="AJ947" i="79"/>
  <c r="AF384" i="79"/>
  <c r="AL578" i="79"/>
  <c r="AF947" i="79"/>
  <c r="AJ384" i="79"/>
  <c r="AH1130" i="79"/>
  <c r="AI1130" i="79"/>
  <c r="AK514" i="46"/>
  <c r="AI197" i="79"/>
  <c r="AK384" i="79"/>
  <c r="AF514" i="46"/>
  <c r="AF578" i="79"/>
  <c r="AL384" i="79"/>
  <c r="AL764" i="79"/>
  <c r="AJ578" i="79"/>
  <c r="AJ514" i="46"/>
  <c r="AK197" i="79"/>
  <c r="AG197" i="79"/>
  <c r="AG1130" i="79"/>
  <c r="AG578" i="79"/>
  <c r="AH514" i="46"/>
  <c r="AK1130" i="79"/>
  <c r="AH197" i="79"/>
  <c r="AH947" i="79"/>
  <c r="AJ1130" i="79"/>
  <c r="AF197" i="79"/>
  <c r="AF1130" i="79"/>
  <c r="AL947" i="79"/>
  <c r="AI384" i="79"/>
  <c r="AL514" i="46"/>
  <c r="AK764" i="79"/>
  <c r="AH384" i="79"/>
  <c r="AJ197" i="79"/>
  <c r="AL1130" i="79"/>
  <c r="AH764" i="79"/>
  <c r="AI514" i="46"/>
  <c r="AK578" i="79"/>
  <c r="AI578" i="79"/>
  <c r="AI764" i="79"/>
  <c r="AG947" i="79"/>
  <c r="Y514" i="46"/>
  <c r="AB514" i="46"/>
  <c r="AE1130" i="79"/>
  <c r="AD384" i="79"/>
  <c r="AC578" i="79"/>
  <c r="Y1130" i="79"/>
  <c r="Y578" i="79"/>
  <c r="AC514" i="46"/>
  <c r="AB947" i="79"/>
  <c r="AA1130" i="79"/>
  <c r="AD197" i="79"/>
  <c r="Y197" i="79"/>
  <c r="AE764" i="79"/>
  <c r="AA514" i="46"/>
  <c r="AE514" i="46"/>
  <c r="AC384" i="79"/>
  <c r="AB764" i="79"/>
  <c r="AC1130" i="79"/>
  <c r="AE384" i="79"/>
  <c r="Z947" i="79"/>
  <c r="AD514" i="46"/>
  <c r="AA578" i="79"/>
  <c r="AD1130" i="79"/>
  <c r="AE947" i="79"/>
  <c r="AB384" i="79"/>
  <c r="AB1130" i="79"/>
  <c r="AA764" i="79"/>
  <c r="AD578" i="79"/>
  <c r="Y764" i="79"/>
  <c r="AE578" i="79"/>
  <c r="Z764" i="79"/>
  <c r="Z514" i="46"/>
  <c r="AC947" i="79"/>
  <c r="AB578" i="79"/>
  <c r="Y384" i="79"/>
  <c r="Z384" i="79"/>
  <c r="AA197" i="79"/>
  <c r="AD947" i="79"/>
  <c r="AC197" i="79"/>
  <c r="Y947" i="79"/>
  <c r="AE197" i="79"/>
  <c r="AD764" i="79"/>
  <c r="AA384" i="79"/>
  <c r="AA947" i="79"/>
  <c r="AB197" i="79"/>
  <c r="AC764" i="79"/>
  <c r="Z578" i="79"/>
  <c r="Z197" i="79"/>
  <c r="Z1130"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387" i="46" l="1"/>
  <c r="AJ389" i="46" s="1"/>
  <c r="AK516" i="46"/>
  <c r="AK520" i="46" s="1"/>
  <c r="AJ258" i="46"/>
  <c r="AJ260" i="46" s="1"/>
  <c r="AK130" i="46"/>
  <c r="AK131" i="46" s="1"/>
  <c r="P54" i="43" s="1"/>
  <c r="AI258" i="46"/>
  <c r="AI260" i="46" s="1"/>
  <c r="AL258" i="46"/>
  <c r="AL260" i="46" s="1"/>
  <c r="AH130" i="46"/>
  <c r="AH131" i="46" s="1"/>
  <c r="M54" i="43" s="1"/>
  <c r="AL130" i="46"/>
  <c r="AL131" i="46" s="1"/>
  <c r="Q54" i="43" s="1"/>
  <c r="AK258" i="46"/>
  <c r="AK260" i="46" s="1"/>
  <c r="AH258" i="46"/>
  <c r="AH260" i="46" s="1"/>
  <c r="AL516" i="46"/>
  <c r="AL520" i="46" s="1"/>
  <c r="AJ130" i="46"/>
  <c r="AJ131" i="46" s="1"/>
  <c r="O54" i="43" s="1"/>
  <c r="AL387" i="46"/>
  <c r="AL389" i="46" s="1"/>
  <c r="AI516" i="46"/>
  <c r="AI520" i="46" s="1"/>
  <c r="AK580" i="79"/>
  <c r="AK586" i="79" s="1"/>
  <c r="AJ516" i="46"/>
  <c r="AJ520" i="46" s="1"/>
  <c r="AI387" i="46"/>
  <c r="AI389" i="46" s="1"/>
  <c r="AH516" i="46"/>
  <c r="AH518" i="46" s="1"/>
  <c r="Y522" i="46"/>
  <c r="AD522" i="46"/>
  <c r="Y1136" i="79"/>
  <c r="Y1142" i="79"/>
  <c r="AF518" i="46"/>
  <c r="AF520" i="46"/>
  <c r="Y518" i="46"/>
  <c r="Y517" i="46"/>
  <c r="Y519" i="46"/>
  <c r="Y520" i="46"/>
  <c r="AA522" i="46"/>
  <c r="AJ580" i="79"/>
  <c r="AA199" i="79"/>
  <c r="AB199" i="79"/>
  <c r="AJ386" i="79"/>
  <c r="AJ389" i="79" s="1"/>
  <c r="AH580" i="79"/>
  <c r="AH584" i="79" s="1"/>
  <c r="AL386" i="79"/>
  <c r="AL392" i="79" s="1"/>
  <c r="AC199" i="79"/>
  <c r="AC202" i="79" s="1"/>
  <c r="AK386" i="79"/>
  <c r="AK390" i="79" s="1"/>
  <c r="AF386" i="79"/>
  <c r="AF389" i="79" s="1"/>
  <c r="AI580" i="79"/>
  <c r="AI589" i="79" s="1"/>
  <c r="N73" i="43" s="1"/>
  <c r="AL580" i="79"/>
  <c r="AL584" i="79" s="1"/>
  <c r="AE580" i="79"/>
  <c r="AE583" i="79" s="1"/>
  <c r="AG580" i="79"/>
  <c r="AG583" i="79" s="1"/>
  <c r="AG386" i="79"/>
  <c r="AG394" i="79" s="1"/>
  <c r="L70" i="43" s="1"/>
  <c r="AD386" i="79"/>
  <c r="AD390" i="79" s="1"/>
  <c r="AB580" i="79"/>
  <c r="Z199" i="79"/>
  <c r="AB386" i="79"/>
  <c r="AB389" i="79" s="1"/>
  <c r="Z386" i="79"/>
  <c r="Z389" i="79" s="1"/>
  <c r="AC386" i="79"/>
  <c r="AC390" i="79" s="1"/>
  <c r="AD949" i="79"/>
  <c r="AH949" i="79"/>
  <c r="AH960" i="79" s="1"/>
  <c r="M79" i="43" s="1"/>
  <c r="AJ949" i="79"/>
  <c r="AJ960" i="79" s="1"/>
  <c r="O79" i="43" s="1"/>
  <c r="AI949" i="79"/>
  <c r="AI960" i="79" s="1"/>
  <c r="N79" i="43" s="1"/>
  <c r="Z949" i="79"/>
  <c r="Z960" i="79" s="1"/>
  <c r="AK949" i="79"/>
  <c r="AK960" i="79" s="1"/>
  <c r="P79" i="43" s="1"/>
  <c r="AL949" i="79"/>
  <c r="AE949" i="79"/>
  <c r="AE960" i="79" s="1"/>
  <c r="J79" i="43" s="1"/>
  <c r="AF949" i="79"/>
  <c r="AC949" i="79"/>
  <c r="AC960" i="79" s="1"/>
  <c r="AA949" i="79"/>
  <c r="AA960" i="79" s="1"/>
  <c r="AB949" i="79"/>
  <c r="AB960" i="79" s="1"/>
  <c r="AG949" i="79"/>
  <c r="AG960" i="79" s="1"/>
  <c r="L79" i="43" s="1"/>
  <c r="Y1139" i="79"/>
  <c r="Z580" i="79"/>
  <c r="Y949" i="79"/>
  <c r="Y951" i="79" s="1"/>
  <c r="AA580" i="79"/>
  <c r="AA587" i="79" s="1"/>
  <c r="Y580" i="79"/>
  <c r="Y589" i="79" s="1"/>
  <c r="AJ1132" i="79"/>
  <c r="AJ1144" i="79" s="1"/>
  <c r="O82" i="43" s="1"/>
  <c r="AI1132" i="79"/>
  <c r="AL1132" i="79"/>
  <c r="AL1144" i="79" s="1"/>
  <c r="Q82" i="43" s="1"/>
  <c r="AG1132" i="79"/>
  <c r="AK1132" i="79"/>
  <c r="AK1144" i="79" s="1"/>
  <c r="P82" i="43" s="1"/>
  <c r="AH1132" i="79"/>
  <c r="AH1144" i="79" s="1"/>
  <c r="M82" i="43" s="1"/>
  <c r="AF1132" i="79"/>
  <c r="AC1132" i="79"/>
  <c r="AC1144" i="79" s="1"/>
  <c r="H82" i="43" s="1"/>
  <c r="AE1132" i="79"/>
  <c r="AE1144" i="79" s="1"/>
  <c r="J82" i="43" s="1"/>
  <c r="AB1132" i="79"/>
  <c r="AB1144" i="79" s="1"/>
  <c r="G82" i="43" s="1"/>
  <c r="AD1132" i="79"/>
  <c r="AD1144" i="79" s="1"/>
  <c r="I82" i="43" s="1"/>
  <c r="Z1132" i="79"/>
  <c r="Z1142" i="79" s="1"/>
  <c r="AA1132" i="79"/>
  <c r="AC580" i="79"/>
  <c r="AC586" i="79" s="1"/>
  <c r="AE200" i="79"/>
  <c r="AD199" i="79"/>
  <c r="AD202" i="79" s="1"/>
  <c r="AE386" i="79"/>
  <c r="AE389" i="79" s="1"/>
  <c r="AD580" i="79"/>
  <c r="AE204" i="79"/>
  <c r="AL766" i="79"/>
  <c r="AL776" i="79" s="1"/>
  <c r="Q76" i="43" s="1"/>
  <c r="AE766" i="79"/>
  <c r="AE776" i="79" s="1"/>
  <c r="J76" i="43" s="1"/>
  <c r="AI766" i="79"/>
  <c r="AG766" i="79"/>
  <c r="AF766" i="79"/>
  <c r="AF776" i="79" s="1"/>
  <c r="K76" i="43" s="1"/>
  <c r="Z766" i="79"/>
  <c r="Z776" i="79" s="1"/>
  <c r="AD766" i="79"/>
  <c r="AC766" i="79"/>
  <c r="AC776" i="79" s="1"/>
  <c r="AJ766" i="79"/>
  <c r="AJ776" i="79" s="1"/>
  <c r="O76" i="43" s="1"/>
  <c r="AH766" i="79"/>
  <c r="AH776" i="79" s="1"/>
  <c r="M76" i="43" s="1"/>
  <c r="AA766" i="79"/>
  <c r="AA776" i="79" s="1"/>
  <c r="AB766" i="79"/>
  <c r="AB776" i="79" s="1"/>
  <c r="AK766" i="79"/>
  <c r="AE201" i="79"/>
  <c r="AG199" i="79"/>
  <c r="AG203" i="79" s="1"/>
  <c r="AE202" i="79"/>
  <c r="AF580" i="79"/>
  <c r="AF584" i="79" s="1"/>
  <c r="Y386" i="79"/>
  <c r="Y394" i="79" s="1"/>
  <c r="D70" i="43" s="1"/>
  <c r="AF199" i="79"/>
  <c r="AF202" i="79" s="1"/>
  <c r="AH386" i="79"/>
  <c r="AH394" i="79" s="1"/>
  <c r="M70" i="43" s="1"/>
  <c r="AG262" i="46"/>
  <c r="L58" i="43" s="1"/>
  <c r="AG260" i="46"/>
  <c r="AG261" i="46" s="1"/>
  <c r="L57" i="43" s="1"/>
  <c r="Y1137" i="79"/>
  <c r="AG389" i="46"/>
  <c r="AG390" i="46"/>
  <c r="AG388" i="46"/>
  <c r="Y1134" i="79"/>
  <c r="AI199" i="79"/>
  <c r="AI200" i="79" s="1"/>
  <c r="AJ199" i="79"/>
  <c r="AJ204" i="79" s="1"/>
  <c r="AK199" i="79"/>
  <c r="AK202" i="79" s="1"/>
  <c r="AL199" i="79"/>
  <c r="AL204" i="79" s="1"/>
  <c r="AH199" i="79"/>
  <c r="AH206" i="79" s="1"/>
  <c r="M67" i="43" s="1"/>
  <c r="AA388" i="79"/>
  <c r="AA391" i="79"/>
  <c r="AA392" i="79"/>
  <c r="AA390" i="79"/>
  <c r="AA389" i="79"/>
  <c r="AF132" i="46"/>
  <c r="K55" i="43" s="1"/>
  <c r="Y773" i="79"/>
  <c r="Y772" i="79"/>
  <c r="Y767" i="79"/>
  <c r="Y771" i="79"/>
  <c r="Y769" i="79"/>
  <c r="Y768" i="79"/>
  <c r="Y770" i="79"/>
  <c r="AF260" i="46"/>
  <c r="AF259" i="46"/>
  <c r="Y1140" i="79"/>
  <c r="Y1138" i="79"/>
  <c r="Y1133" i="79"/>
  <c r="Y1135" i="79"/>
  <c r="Y1141" i="79"/>
  <c r="AF389" i="46"/>
  <c r="AF390" i="46"/>
  <c r="AF388" i="46"/>
  <c r="AH259" i="46"/>
  <c r="AG519" i="46"/>
  <c r="AG517" i="46"/>
  <c r="AG518" i="46"/>
  <c r="AF262" i="46"/>
  <c r="K58" i="43" s="1"/>
  <c r="Y1144" i="79"/>
  <c r="AF517" i="46"/>
  <c r="AK387" i="46"/>
  <c r="AK389" i="46" s="1"/>
  <c r="AH262" i="46"/>
  <c r="M58" i="43" s="1"/>
  <c r="AH387" i="46"/>
  <c r="AH392" i="46" s="1"/>
  <c r="M61" i="43" s="1"/>
  <c r="AG132" i="46"/>
  <c r="L55" i="43" s="1"/>
  <c r="AA394" i="79"/>
  <c r="F70" i="43" s="1"/>
  <c r="AF522" i="46"/>
  <c r="AF519" i="46"/>
  <c r="AI386" i="79"/>
  <c r="AI388" i="79" s="1"/>
  <c r="AG522" i="46"/>
  <c r="L64" i="43" s="1"/>
  <c r="Y776" i="79"/>
  <c r="AJ390" i="46"/>
  <c r="Y203" i="79"/>
  <c r="Y201" i="79"/>
  <c r="Y202" i="79"/>
  <c r="AJ388" i="46"/>
  <c r="Y206" i="79"/>
  <c r="D67" i="43" s="1"/>
  <c r="AI132" i="46"/>
  <c r="N55" i="43" s="1"/>
  <c r="AJ259" i="46"/>
  <c r="AA388" i="46"/>
  <c r="AA389" i="46"/>
  <c r="AC519" i="46"/>
  <c r="AC518" i="46"/>
  <c r="AK519" i="46"/>
  <c r="AE519" i="46"/>
  <c r="AE518" i="46"/>
  <c r="Z518" i="46"/>
  <c r="Z519" i="46"/>
  <c r="AB518" i="46"/>
  <c r="AB519" i="46"/>
  <c r="AA518" i="46"/>
  <c r="AA519" i="46"/>
  <c r="Y388" i="46"/>
  <c r="Y389" i="46"/>
  <c r="AD388" i="46"/>
  <c r="AD389" i="46"/>
  <c r="AD519" i="46"/>
  <c r="AD518" i="46"/>
  <c r="AK522" i="46"/>
  <c r="P64" i="43" s="1"/>
  <c r="Y260" i="46"/>
  <c r="AC262" i="46"/>
  <c r="H58" i="43" s="1"/>
  <c r="AC390" i="46"/>
  <c r="AD390" i="46"/>
  <c r="Z517" i="46"/>
  <c r="Z522" i="46"/>
  <c r="AD517" i="46"/>
  <c r="AB522" i="46"/>
  <c r="AB517" i="46"/>
  <c r="AA517" i="46"/>
  <c r="AE522" i="46"/>
  <c r="AE517" i="46"/>
  <c r="AC522" i="46"/>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D132" i="46"/>
  <c r="I55" i="43" s="1"/>
  <c r="AA132" i="46"/>
  <c r="F55" i="43" s="1"/>
  <c r="AB132" i="46"/>
  <c r="G55" i="43" s="1"/>
  <c r="AC132" i="46"/>
  <c r="H55" i="43" s="1"/>
  <c r="AE132" i="46"/>
  <c r="J55" i="43" s="1"/>
  <c r="AE206" i="79"/>
  <c r="J67" i="43" s="1"/>
  <c r="AE392" i="46"/>
  <c r="J61" i="43" s="1"/>
  <c r="AE390" i="46"/>
  <c r="AE388" i="46"/>
  <c r="Y132" i="46"/>
  <c r="Y131" i="46"/>
  <c r="Y392" i="46"/>
  <c r="Y390" i="46"/>
  <c r="Y200" i="79"/>
  <c r="Y204" i="79"/>
  <c r="Z262" i="46"/>
  <c r="E58" i="43" s="1"/>
  <c r="Z260" i="46"/>
  <c r="Z259" i="46"/>
  <c r="Z392" i="46"/>
  <c r="E61" i="43" s="1"/>
  <c r="Z390" i="46"/>
  <c r="Z388" i="46"/>
  <c r="AC131" i="46"/>
  <c r="H54" i="43" s="1"/>
  <c r="AA131" i="46"/>
  <c r="F54" i="43" s="1"/>
  <c r="AB131" i="46"/>
  <c r="G54" i="43" s="1"/>
  <c r="Z131" i="46"/>
  <c r="Z132" i="46"/>
  <c r="E55" i="43" s="1"/>
  <c r="I54" i="43"/>
  <c r="AJ261" i="46" l="1"/>
  <c r="O57" i="43" s="1"/>
  <c r="AL519" i="46"/>
  <c r="AK132" i="46"/>
  <c r="P55" i="43" s="1"/>
  <c r="U24" i="47" s="1"/>
  <c r="AL522" i="46"/>
  <c r="Q64" i="43" s="1"/>
  <c r="AL518" i="46"/>
  <c r="AL392" i="46"/>
  <c r="Q61" i="43" s="1"/>
  <c r="AK518" i="46"/>
  <c r="AJ262" i="46"/>
  <c r="O58" i="43" s="1"/>
  <c r="AI517" i="46"/>
  <c r="AL517" i="46"/>
  <c r="AK517" i="46"/>
  <c r="AK583" i="79"/>
  <c r="AJ519" i="46"/>
  <c r="AK259" i="46"/>
  <c r="AK261" i="46" s="1"/>
  <c r="P57" i="43" s="1"/>
  <c r="AL262" i="46"/>
  <c r="Q58" i="43" s="1"/>
  <c r="AI518" i="46"/>
  <c r="AK262" i="46"/>
  <c r="P58" i="43" s="1"/>
  <c r="AK581" i="79"/>
  <c r="AK587" i="79"/>
  <c r="AH132" i="46"/>
  <c r="M55" i="43" s="1"/>
  <c r="R17" i="47" s="1"/>
  <c r="AI262" i="46"/>
  <c r="N58" i="43" s="1"/>
  <c r="AL388" i="46"/>
  <c r="AI259" i="46"/>
  <c r="AI261" i="46" s="1"/>
  <c r="N57" i="43" s="1"/>
  <c r="AL390" i="46"/>
  <c r="AJ132" i="46"/>
  <c r="O55" i="43" s="1"/>
  <c r="T15" i="47" s="1"/>
  <c r="AH517" i="46"/>
  <c r="AL132" i="46"/>
  <c r="Q55" i="43" s="1"/>
  <c r="V21" i="47" s="1"/>
  <c r="AI392" i="46"/>
  <c r="N61" i="43" s="1"/>
  <c r="AK584" i="79"/>
  <c r="AH522" i="46"/>
  <c r="M64" i="43" s="1"/>
  <c r="AK582" i="79"/>
  <c r="AL259" i="46"/>
  <c r="AI388" i="46"/>
  <c r="AI390" i="46"/>
  <c r="AI522" i="46"/>
  <c r="N64" i="43" s="1"/>
  <c r="AH520" i="46"/>
  <c r="AM520" i="46" s="1"/>
  <c r="AJ517" i="46"/>
  <c r="AI519" i="46"/>
  <c r="AK589" i="79"/>
  <c r="P73" i="43" s="1"/>
  <c r="AJ522" i="46"/>
  <c r="O64" i="43" s="1"/>
  <c r="AH519" i="46"/>
  <c r="AK585" i="79"/>
  <c r="AJ518" i="46"/>
  <c r="Y775" i="79"/>
  <c r="D75" i="43" s="1"/>
  <c r="P20" i="47"/>
  <c r="Q15" i="47"/>
  <c r="S23" i="47"/>
  <c r="AB586" i="79"/>
  <c r="AB585" i="79"/>
  <c r="AB202" i="79"/>
  <c r="AB203" i="79"/>
  <c r="AA200" i="79"/>
  <c r="AA203" i="79"/>
  <c r="AA204" i="79"/>
  <c r="AD585" i="79"/>
  <c r="AD589" i="79"/>
  <c r="I73" i="43" s="1"/>
  <c r="Z203" i="79"/>
  <c r="Z204" i="79"/>
  <c r="AJ586" i="79"/>
  <c r="AJ589" i="79"/>
  <c r="O73" i="43" s="1"/>
  <c r="Y583" i="79"/>
  <c r="Y586" i="79"/>
  <c r="Y587" i="79"/>
  <c r="Z584" i="79"/>
  <c r="Z586" i="79"/>
  <c r="Y521" i="46"/>
  <c r="D63" i="43" s="1"/>
  <c r="Z1144" i="79"/>
  <c r="E82" i="43" s="1"/>
  <c r="AM131" i="46"/>
  <c r="C93" i="43" s="1"/>
  <c r="AM260" i="46"/>
  <c r="AD584" i="79"/>
  <c r="AH585" i="79"/>
  <c r="AL585" i="79"/>
  <c r="AD581" i="79"/>
  <c r="AI585" i="79"/>
  <c r="AE394" i="79"/>
  <c r="J70" i="43" s="1"/>
  <c r="AB201" i="79"/>
  <c r="AD388" i="79"/>
  <c r="AC203" i="79"/>
  <c r="AG586" i="79"/>
  <c r="AA582" i="79"/>
  <c r="AG585" i="79"/>
  <c r="AH581" i="79"/>
  <c r="AA584" i="79"/>
  <c r="AL582" i="79"/>
  <c r="AC206" i="79"/>
  <c r="H67" i="43" s="1"/>
  <c r="Z391" i="79"/>
  <c r="AC201" i="79"/>
  <c r="AD387" i="79"/>
  <c r="AB204" i="79"/>
  <c r="AD389" i="79"/>
  <c r="AL589" i="79"/>
  <c r="Q73" i="43" s="1"/>
  <c r="AL581" i="79"/>
  <c r="AB206" i="79"/>
  <c r="G67" i="43" s="1"/>
  <c r="AD394" i="79"/>
  <c r="I70" i="43" s="1"/>
  <c r="Z388" i="79"/>
  <c r="AL583" i="79"/>
  <c r="Z392" i="79"/>
  <c r="AB200" i="79"/>
  <c r="AB390" i="79"/>
  <c r="AK204" i="79"/>
  <c r="AA201" i="79"/>
  <c r="AA206" i="79"/>
  <c r="F67" i="43" s="1"/>
  <c r="AE390" i="79"/>
  <c r="AB392" i="79"/>
  <c r="AB391" i="79"/>
  <c r="AB394" i="79"/>
  <c r="G70" i="43" s="1"/>
  <c r="AI583" i="79"/>
  <c r="AI586" i="79"/>
  <c r="AK203" i="79"/>
  <c r="AI582" i="79"/>
  <c r="AG589" i="79"/>
  <c r="L73" i="43" s="1"/>
  <c r="AB388" i="79"/>
  <c r="AA581" i="79"/>
  <c r="AG587" i="79"/>
  <c r="AA202" i="79"/>
  <c r="AI581" i="79"/>
  <c r="AH582" i="79"/>
  <c r="AB387" i="79"/>
  <c r="AA583" i="79"/>
  <c r="AG582" i="79"/>
  <c r="AH589" i="79"/>
  <c r="M73" i="43" s="1"/>
  <c r="AA589" i="79"/>
  <c r="F73" i="43" s="1"/>
  <c r="AA586" i="79"/>
  <c r="AG581" i="79"/>
  <c r="AA585" i="79"/>
  <c r="AG584" i="79"/>
  <c r="AD391" i="79"/>
  <c r="AG201" i="79"/>
  <c r="AK390" i="46"/>
  <c r="AB583" i="79"/>
  <c r="AJ387" i="79"/>
  <c r="AL202" i="79"/>
  <c r="AK394" i="79"/>
  <c r="P70" i="43" s="1"/>
  <c r="AG388" i="79"/>
  <c r="AL203" i="79"/>
  <c r="AK388" i="79"/>
  <c r="AL391" i="79"/>
  <c r="AG389" i="79"/>
  <c r="AE582" i="79"/>
  <c r="AK387" i="79"/>
  <c r="Y954" i="79"/>
  <c r="AL389" i="79"/>
  <c r="AB587" i="79"/>
  <c r="AH391" i="79"/>
  <c r="AI387" i="79"/>
  <c r="AH392" i="79"/>
  <c r="AG206" i="79"/>
  <c r="L67" i="43" s="1"/>
  <c r="AD201" i="79"/>
  <c r="AH387" i="79"/>
  <c r="Y389" i="79"/>
  <c r="AG392" i="79"/>
  <c r="Y391" i="79"/>
  <c r="AK392" i="79"/>
  <c r="AL394" i="79"/>
  <c r="Q70" i="43" s="1"/>
  <c r="AJ392" i="79"/>
  <c r="AF589" i="79"/>
  <c r="K73" i="43" s="1"/>
  <c r="AG391" i="79"/>
  <c r="AL390" i="79"/>
  <c r="AJ388" i="79"/>
  <c r="AB589" i="79"/>
  <c r="G73" i="43" s="1"/>
  <c r="AG200" i="79"/>
  <c r="AC584" i="79"/>
  <c r="AF391" i="79"/>
  <c r="Y960" i="79"/>
  <c r="Q19" i="47"/>
  <c r="AC582" i="79"/>
  <c r="Q24" i="47"/>
  <c r="AD206" i="79"/>
  <c r="I67" i="43" s="1"/>
  <c r="AD204" i="79"/>
  <c r="AG204" i="79"/>
  <c r="Y956" i="79"/>
  <c r="AG202" i="79"/>
  <c r="Q26" i="47"/>
  <c r="AK206" i="79"/>
  <c r="P67" i="43" s="1"/>
  <c r="AF201" i="79"/>
  <c r="Y952" i="79"/>
  <c r="AJ587" i="79"/>
  <c r="AF388" i="79"/>
  <c r="AK389" i="79"/>
  <c r="AL388" i="79"/>
  <c r="AG390" i="79"/>
  <c r="AC583" i="79"/>
  <c r="AJ582" i="79"/>
  <c r="AF392" i="79"/>
  <c r="AH390" i="79"/>
  <c r="AF585" i="79"/>
  <c r="AJ583" i="79"/>
  <c r="AJ584" i="79"/>
  <c r="AF587" i="79"/>
  <c r="AK391" i="79"/>
  <c r="AJ391" i="79"/>
  <c r="Z200" i="79"/>
  <c r="AG387" i="79"/>
  <c r="AH389" i="79"/>
  <c r="AB584" i="79"/>
  <c r="AH388" i="79"/>
  <c r="AF586" i="79"/>
  <c r="Z202" i="79"/>
  <c r="AF582" i="79"/>
  <c r="AL387" i="79"/>
  <c r="AJ394" i="79"/>
  <c r="O70" i="43" s="1"/>
  <c r="Z201" i="79"/>
  <c r="AB582" i="79"/>
  <c r="AJ581" i="79"/>
  <c r="AF581" i="79"/>
  <c r="Y950" i="79"/>
  <c r="AJ390" i="79"/>
  <c r="Y582" i="79"/>
  <c r="AB581" i="79"/>
  <c r="AJ585" i="79"/>
  <c r="AF583" i="79"/>
  <c r="AD586" i="79"/>
  <c r="Y957" i="79"/>
  <c r="AC388" i="79"/>
  <c r="AE581" i="79"/>
  <c r="AF203" i="79"/>
  <c r="Q31" i="47"/>
  <c r="AE589" i="79"/>
  <c r="J73" i="43" s="1"/>
  <c r="Q17" i="47"/>
  <c r="AK201" i="79"/>
  <c r="AL587" i="79"/>
  <c r="Z394" i="79"/>
  <c r="E70" i="43" s="1"/>
  <c r="Z390" i="79"/>
  <c r="AC581" i="79"/>
  <c r="AC200" i="79"/>
  <c r="AC392" i="79"/>
  <c r="AF387" i="79"/>
  <c r="AE586" i="79"/>
  <c r="AD582" i="79"/>
  <c r="AC394" i="79"/>
  <c r="H70" i="43" s="1"/>
  <c r="AI587" i="79"/>
  <c r="AI584" i="79"/>
  <c r="AC391" i="79"/>
  <c r="Z206" i="79"/>
  <c r="E67" i="43" s="1"/>
  <c r="Q21" i="47"/>
  <c r="AL586" i="79"/>
  <c r="AC589" i="79"/>
  <c r="H73" i="43" s="1"/>
  <c r="Y581" i="79"/>
  <c r="Z387" i="79"/>
  <c r="AC204" i="79"/>
  <c r="AC387" i="79"/>
  <c r="AF390" i="79"/>
  <c r="AD583" i="79"/>
  <c r="Y958" i="79"/>
  <c r="AK200" i="79"/>
  <c r="AF394" i="79"/>
  <c r="K70" i="43" s="1"/>
  <c r="AG521" i="46"/>
  <c r="L63" i="43" s="1"/>
  <c r="AF261" i="46"/>
  <c r="K57" i="43" s="1"/>
  <c r="AC585" i="79"/>
  <c r="AE587" i="79"/>
  <c r="AD392" i="79"/>
  <c r="AC389" i="79"/>
  <c r="AE584" i="79"/>
  <c r="AC587" i="79"/>
  <c r="AE585" i="79"/>
  <c r="AD587" i="79"/>
  <c r="D73" i="43"/>
  <c r="AH587" i="79"/>
  <c r="AH586" i="79"/>
  <c r="AH583" i="79"/>
  <c r="AA1139" i="79"/>
  <c r="AA1138" i="79"/>
  <c r="AA1136" i="79"/>
  <c r="AA1134" i="79"/>
  <c r="AA1141" i="79"/>
  <c r="AA1133" i="79"/>
  <c r="AA1140" i="79"/>
  <c r="AA1142" i="79"/>
  <c r="AA1137" i="79"/>
  <c r="AA1135" i="79"/>
  <c r="AI392" i="79"/>
  <c r="Z581" i="79"/>
  <c r="Z583" i="79"/>
  <c r="Z589" i="79"/>
  <c r="E73" i="43" s="1"/>
  <c r="Z770" i="79"/>
  <c r="Z773" i="79"/>
  <c r="Z769" i="79"/>
  <c r="Z767" i="79"/>
  <c r="Z772" i="79"/>
  <c r="Z768" i="79"/>
  <c r="Z774" i="79"/>
  <c r="Z771" i="79"/>
  <c r="Z1139" i="79"/>
  <c r="Z1134" i="79"/>
  <c r="Z1135" i="79"/>
  <c r="Z1138" i="79"/>
  <c r="Z1133" i="79"/>
  <c r="Z1137" i="79"/>
  <c r="Z1136" i="79"/>
  <c r="Z1140" i="79"/>
  <c r="Z1141" i="79"/>
  <c r="AG1142" i="79"/>
  <c r="AG1133" i="79"/>
  <c r="AG1135" i="79"/>
  <c r="AG1141" i="79"/>
  <c r="AG1138" i="79"/>
  <c r="AG1139" i="79"/>
  <c r="AG1140" i="79"/>
  <c r="AG1134" i="79"/>
  <c r="AG1137" i="79"/>
  <c r="AG1136" i="79"/>
  <c r="AF953" i="79"/>
  <c r="AF950" i="79"/>
  <c r="AF954" i="79"/>
  <c r="AF955" i="79"/>
  <c r="AF957" i="79"/>
  <c r="AF952" i="79"/>
  <c r="AF958" i="79"/>
  <c r="AF956" i="79"/>
  <c r="AF951" i="79"/>
  <c r="AD952" i="79"/>
  <c r="AD957" i="79"/>
  <c r="AD954" i="79"/>
  <c r="AD951" i="79"/>
  <c r="AD956" i="79"/>
  <c r="AD950" i="79"/>
  <c r="AD955" i="79"/>
  <c r="AD958" i="79"/>
  <c r="AD953" i="79"/>
  <c r="AK392" i="46"/>
  <c r="P61" i="43" s="1"/>
  <c r="AK388" i="46"/>
  <c r="AL206" i="79"/>
  <c r="Q67" i="43" s="1"/>
  <c r="AE391" i="79"/>
  <c r="AK772" i="79"/>
  <c r="AK773" i="79"/>
  <c r="AK767" i="79"/>
  <c r="AK771" i="79"/>
  <c r="AK770" i="79"/>
  <c r="AK774" i="79"/>
  <c r="AK768" i="79"/>
  <c r="AK769" i="79"/>
  <c r="AF767" i="79"/>
  <c r="AF771" i="79"/>
  <c r="AF774" i="79"/>
  <c r="AF768" i="79"/>
  <c r="AF772" i="79"/>
  <c r="AF773" i="79"/>
  <c r="AF769" i="79"/>
  <c r="AF770" i="79"/>
  <c r="AD1139" i="79"/>
  <c r="AD1137" i="79"/>
  <c r="AD1141" i="79"/>
  <c r="AD1133" i="79"/>
  <c r="AD1140" i="79"/>
  <c r="AD1136" i="79"/>
  <c r="AD1138" i="79"/>
  <c r="AD1142" i="79"/>
  <c r="AD1135" i="79"/>
  <c r="AD1134" i="79"/>
  <c r="AL1133" i="79"/>
  <c r="AL1141" i="79"/>
  <c r="AL1136" i="79"/>
  <c r="AL1142" i="79"/>
  <c r="AL1140" i="79"/>
  <c r="AL1134" i="79"/>
  <c r="AL1139" i="79"/>
  <c r="AL1135" i="79"/>
  <c r="AL1137" i="79"/>
  <c r="AL1138" i="79"/>
  <c r="AE956" i="79"/>
  <c r="AE958" i="79"/>
  <c r="AE952" i="79"/>
  <c r="AE954" i="79"/>
  <c r="AE953" i="79"/>
  <c r="AE957" i="79"/>
  <c r="AE950" i="79"/>
  <c r="AE955" i="79"/>
  <c r="AE951" i="79"/>
  <c r="AC954" i="79"/>
  <c r="AC951" i="79"/>
  <c r="AC953" i="79"/>
  <c r="AC950" i="79"/>
  <c r="AC956" i="79"/>
  <c r="AC952" i="79"/>
  <c r="AC957" i="79"/>
  <c r="AC955" i="79"/>
  <c r="AC958" i="79"/>
  <c r="Z585" i="79"/>
  <c r="AB770" i="79"/>
  <c r="AB772" i="79"/>
  <c r="AB774" i="79"/>
  <c r="AB769" i="79"/>
  <c r="AB767" i="79"/>
  <c r="AB768" i="79"/>
  <c r="AB771" i="79"/>
  <c r="AB773" i="79"/>
  <c r="AG774" i="79"/>
  <c r="AG772" i="79"/>
  <c r="AG771" i="79"/>
  <c r="AG773" i="79"/>
  <c r="AG767" i="79"/>
  <c r="AG769" i="79"/>
  <c r="AG768" i="79"/>
  <c r="AG770" i="79"/>
  <c r="AE388" i="79"/>
  <c r="AE392" i="79"/>
  <c r="AB1140" i="79"/>
  <c r="AB1134" i="79"/>
  <c r="AB1135" i="79"/>
  <c r="AB1141" i="79"/>
  <c r="AB1136" i="79"/>
  <c r="AB1142" i="79"/>
  <c r="AB1139" i="79"/>
  <c r="AB1137" i="79"/>
  <c r="AB1138" i="79"/>
  <c r="AB1133" i="79"/>
  <c r="AI1142" i="79"/>
  <c r="AI1138" i="79"/>
  <c r="AI1137" i="79"/>
  <c r="AI1136" i="79"/>
  <c r="AI1135" i="79"/>
  <c r="AI1139" i="79"/>
  <c r="AI1140" i="79"/>
  <c r="AI1133" i="79"/>
  <c r="AI1134" i="79"/>
  <c r="AI1141" i="79"/>
  <c r="AL950" i="79"/>
  <c r="AL951" i="79"/>
  <c r="AL958" i="79"/>
  <c r="AL952" i="79"/>
  <c r="AL955" i="79"/>
  <c r="AL956" i="79"/>
  <c r="AL957" i="79"/>
  <c r="AL953" i="79"/>
  <c r="AL954" i="79"/>
  <c r="AI389" i="79"/>
  <c r="AF206" i="79"/>
  <c r="K67" i="43" s="1"/>
  <c r="AA768" i="79"/>
  <c r="AA770" i="79"/>
  <c r="AA769" i="79"/>
  <c r="AA767" i="79"/>
  <c r="AA773" i="79"/>
  <c r="AA774" i="79"/>
  <c r="AA772" i="79"/>
  <c r="AA771" i="79"/>
  <c r="AI773" i="79"/>
  <c r="AI771" i="79"/>
  <c r="AI774" i="79"/>
  <c r="AI767" i="79"/>
  <c r="AI772" i="79"/>
  <c r="AI769" i="79"/>
  <c r="AI770" i="79"/>
  <c r="AI768" i="79"/>
  <c r="AD203" i="79"/>
  <c r="AD200" i="79"/>
  <c r="AF960" i="79"/>
  <c r="K79" i="43" s="1"/>
  <c r="AE1134" i="79"/>
  <c r="AE1136" i="79"/>
  <c r="AE1141" i="79"/>
  <c r="AE1140" i="79"/>
  <c r="AE1139" i="79"/>
  <c r="AE1135" i="79"/>
  <c r="AE1133" i="79"/>
  <c r="AE1138" i="79"/>
  <c r="AE1142" i="79"/>
  <c r="AE1137" i="79"/>
  <c r="AJ1140" i="79"/>
  <c r="AJ1141" i="79"/>
  <c r="AJ1135" i="79"/>
  <c r="AJ1137" i="79"/>
  <c r="AJ1134" i="79"/>
  <c r="AJ1139" i="79"/>
  <c r="AJ1133" i="79"/>
  <c r="AJ1142" i="79"/>
  <c r="AJ1136" i="79"/>
  <c r="AJ1138" i="79"/>
  <c r="AK957" i="79"/>
  <c r="AK950" i="79"/>
  <c r="AK952" i="79"/>
  <c r="AK956" i="79"/>
  <c r="AK958" i="79"/>
  <c r="AK955" i="79"/>
  <c r="AK953" i="79"/>
  <c r="AK954" i="79"/>
  <c r="AK951" i="79"/>
  <c r="AD769" i="79"/>
  <c r="AD771" i="79"/>
  <c r="AD770" i="79"/>
  <c r="AD774" i="79"/>
  <c r="AD773" i="79"/>
  <c r="AD772" i="79"/>
  <c r="AD767" i="79"/>
  <c r="AD768" i="79"/>
  <c r="AK1138" i="79"/>
  <c r="AK1142" i="79"/>
  <c r="AK1137" i="79"/>
  <c r="AK1133" i="79"/>
  <c r="AK1139" i="79"/>
  <c r="AK1135" i="79"/>
  <c r="AK1141" i="79"/>
  <c r="AK1136" i="79"/>
  <c r="AK1140" i="79"/>
  <c r="AK1134" i="79"/>
  <c r="AI391" i="79"/>
  <c r="AH768" i="79"/>
  <c r="AH774" i="79"/>
  <c r="AH773" i="79"/>
  <c r="AH767" i="79"/>
  <c r="AH770" i="79"/>
  <c r="AH769" i="79"/>
  <c r="AH772" i="79"/>
  <c r="AH771" i="79"/>
  <c r="AL960" i="79"/>
  <c r="Q79" i="43" s="1"/>
  <c r="Y584" i="79"/>
  <c r="Y585" i="79"/>
  <c r="Z956" i="79"/>
  <c r="Z950" i="79"/>
  <c r="Z957" i="79"/>
  <c r="Z952" i="79"/>
  <c r="Z958" i="79"/>
  <c r="Z955" i="79"/>
  <c r="Z953" i="79"/>
  <c r="Z954" i="79"/>
  <c r="Z951" i="79"/>
  <c r="AI394" i="79"/>
  <c r="N70" i="43" s="1"/>
  <c r="AF204" i="79"/>
  <c r="Z582" i="79"/>
  <c r="Y390" i="79"/>
  <c r="Y392" i="79"/>
  <c r="AJ772" i="79"/>
  <c r="AJ773" i="79"/>
  <c r="AJ774" i="79"/>
  <c r="AJ768" i="79"/>
  <c r="AJ767" i="79"/>
  <c r="AJ770" i="79"/>
  <c r="AJ771" i="79"/>
  <c r="AJ769" i="79"/>
  <c r="AL767" i="79"/>
  <c r="AL768" i="79"/>
  <c r="AL773" i="79"/>
  <c r="AL774" i="79"/>
  <c r="AL770" i="79"/>
  <c r="AL771" i="79"/>
  <c r="AL772" i="79"/>
  <c r="AL769" i="79"/>
  <c r="AG1144" i="79"/>
  <c r="L82" i="43" s="1"/>
  <c r="AK776" i="79"/>
  <c r="P76" i="43" s="1"/>
  <c r="AF1135" i="79"/>
  <c r="AF1140" i="79"/>
  <c r="AF1139" i="79"/>
  <c r="AF1137" i="79"/>
  <c r="AF1142" i="79"/>
  <c r="AF1134" i="79"/>
  <c r="AF1138" i="79"/>
  <c r="AF1133" i="79"/>
  <c r="AF1136" i="79"/>
  <c r="AF1141" i="79"/>
  <c r="AB950" i="79"/>
  <c r="AB957" i="79"/>
  <c r="AB952" i="79"/>
  <c r="AB956" i="79"/>
  <c r="AB955" i="79"/>
  <c r="AB958" i="79"/>
  <c r="AB954" i="79"/>
  <c r="AB953" i="79"/>
  <c r="AB951" i="79"/>
  <c r="AI953" i="79"/>
  <c r="AI956" i="79"/>
  <c r="AI954" i="79"/>
  <c r="AI957" i="79"/>
  <c r="AI951" i="79"/>
  <c r="AI955" i="79"/>
  <c r="AI958" i="79"/>
  <c r="AI950" i="79"/>
  <c r="AI952" i="79"/>
  <c r="AG776" i="79"/>
  <c r="L76" i="43" s="1"/>
  <c r="AE774" i="79"/>
  <c r="AE771" i="79"/>
  <c r="AE767" i="79"/>
  <c r="AE772" i="79"/>
  <c r="AE773" i="79"/>
  <c r="AE770" i="79"/>
  <c r="AE768" i="79"/>
  <c r="AE769" i="79"/>
  <c r="AC1133" i="79"/>
  <c r="AC1137" i="79"/>
  <c r="AC1134" i="79"/>
  <c r="AC1141" i="79"/>
  <c r="AC1142" i="79"/>
  <c r="AC1139" i="79"/>
  <c r="AC1136" i="79"/>
  <c r="AC1135" i="79"/>
  <c r="AC1138" i="79"/>
  <c r="AC1140" i="79"/>
  <c r="AG952" i="79"/>
  <c r="AG955" i="79"/>
  <c r="AG953" i="79"/>
  <c r="AG957" i="79"/>
  <c r="AG954" i="79"/>
  <c r="AG950" i="79"/>
  <c r="AG958" i="79"/>
  <c r="AG951" i="79"/>
  <c r="AG956" i="79"/>
  <c r="AD960" i="79"/>
  <c r="AI390" i="79"/>
  <c r="AF200" i="79"/>
  <c r="AE387" i="79"/>
  <c r="Z587" i="79"/>
  <c r="Y388" i="79"/>
  <c r="Y387" i="79"/>
  <c r="AA1144" i="79"/>
  <c r="F82" i="43" s="1"/>
  <c r="AD776" i="79"/>
  <c r="AC772" i="79"/>
  <c r="AC770" i="79"/>
  <c r="AC769" i="79"/>
  <c r="AC771" i="79"/>
  <c r="AC773" i="79"/>
  <c r="AC774" i="79"/>
  <c r="AC767" i="79"/>
  <c r="AC768" i="79"/>
  <c r="AI1144" i="79"/>
  <c r="N82" i="43" s="1"/>
  <c r="AF1144" i="79"/>
  <c r="K82" i="43" s="1"/>
  <c r="AH1142" i="79"/>
  <c r="AH1140" i="79"/>
  <c r="AH1141" i="79"/>
  <c r="AH1133" i="79"/>
  <c r="AH1139" i="79"/>
  <c r="AH1137" i="79"/>
  <c r="AH1135" i="79"/>
  <c r="AH1136" i="79"/>
  <c r="AH1134" i="79"/>
  <c r="AH1138" i="79"/>
  <c r="Y955" i="79"/>
  <c r="Y953" i="79"/>
  <c r="AA954" i="79"/>
  <c r="AA958" i="79"/>
  <c r="AA953" i="79"/>
  <c r="AA952" i="79"/>
  <c r="AA956" i="79"/>
  <c r="AA950" i="79"/>
  <c r="AA955" i="79"/>
  <c r="AA951" i="79"/>
  <c r="AA957" i="79"/>
  <c r="AJ953" i="79"/>
  <c r="AJ954" i="79"/>
  <c r="AJ951" i="79"/>
  <c r="AJ956" i="79"/>
  <c r="AJ952" i="79"/>
  <c r="AJ950" i="79"/>
  <c r="AJ957" i="79"/>
  <c r="AJ955" i="79"/>
  <c r="AJ958" i="79"/>
  <c r="AI776" i="79"/>
  <c r="N76" i="43" s="1"/>
  <c r="AH954" i="79"/>
  <c r="AH952" i="79"/>
  <c r="AH951" i="79"/>
  <c r="AH955" i="79"/>
  <c r="AH956" i="79"/>
  <c r="AH950" i="79"/>
  <c r="AH957" i="79"/>
  <c r="AH958" i="79"/>
  <c r="AH953" i="79"/>
  <c r="P15" i="47"/>
  <c r="AI206" i="79"/>
  <c r="N67" i="43" s="1"/>
  <c r="AF391" i="46"/>
  <c r="K60" i="43" s="1"/>
  <c r="AF521" i="46"/>
  <c r="K63" i="43" s="1"/>
  <c r="AH261" i="46"/>
  <c r="M57" i="43" s="1"/>
  <c r="AA393" i="79"/>
  <c r="F69" i="43" s="1"/>
  <c r="AG391" i="46"/>
  <c r="L60" i="43" s="1"/>
  <c r="D82" i="43"/>
  <c r="Y1143" i="79"/>
  <c r="D81" i="43" s="1"/>
  <c r="P17" i="47"/>
  <c r="P18" i="47"/>
  <c r="AJ203" i="79"/>
  <c r="AI201" i="79"/>
  <c r="P21" i="47"/>
  <c r="P24" i="47"/>
  <c r="Q22" i="47"/>
  <c r="Q25" i="47"/>
  <c r="AL201" i="79"/>
  <c r="AI203" i="79"/>
  <c r="AH389" i="46"/>
  <c r="E94" i="43" s="1"/>
  <c r="AH390" i="46"/>
  <c r="AH388" i="46"/>
  <c r="P19" i="47"/>
  <c r="AJ201" i="79"/>
  <c r="P22" i="47"/>
  <c r="Q23" i="47"/>
  <c r="AI204" i="79"/>
  <c r="P16" i="47"/>
  <c r="P25" i="47"/>
  <c r="P23" i="47"/>
  <c r="Q18" i="47"/>
  <c r="Q16" i="47"/>
  <c r="AL200" i="79"/>
  <c r="AJ200" i="79"/>
  <c r="AJ202" i="79"/>
  <c r="AI202" i="79"/>
  <c r="P26" i="47"/>
  <c r="Q20" i="47"/>
  <c r="AJ206" i="79"/>
  <c r="O67" i="43" s="1"/>
  <c r="AH204" i="79"/>
  <c r="AH202" i="79"/>
  <c r="AH200" i="79"/>
  <c r="AH201" i="79"/>
  <c r="AH203" i="79"/>
  <c r="S20" i="47"/>
  <c r="AJ391" i="46"/>
  <c r="O60" i="43" s="1"/>
  <c r="S24" i="47"/>
  <c r="S26" i="47"/>
  <c r="S17" i="47"/>
  <c r="S19" i="47"/>
  <c r="S21" i="47"/>
  <c r="S18" i="47"/>
  <c r="S15" i="47"/>
  <c r="S25" i="47"/>
  <c r="S16" i="47"/>
  <c r="S22" i="47"/>
  <c r="Y205" i="79"/>
  <c r="D66" i="43" s="1"/>
  <c r="Y261" i="46"/>
  <c r="D57" i="43" s="1"/>
  <c r="D94" i="43"/>
  <c r="D58" i="43"/>
  <c r="U22" i="47"/>
  <c r="U23" i="47"/>
  <c r="U15" i="47"/>
  <c r="U25" i="47"/>
  <c r="U18" i="47"/>
  <c r="U19" i="47"/>
  <c r="U21" i="47"/>
  <c r="Q34" i="47"/>
  <c r="Q40" i="47"/>
  <c r="Q41" i="47"/>
  <c r="Q36" i="47"/>
  <c r="Q30" i="47"/>
  <c r="Q35" i="47"/>
  <c r="Q37" i="47"/>
  <c r="Q38" i="47"/>
  <c r="Q39" i="47"/>
  <c r="Q33" i="47"/>
  <c r="Q32" i="47"/>
  <c r="AA391" i="46"/>
  <c r="F60"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5" i="79"/>
  <c r="J66" i="43" s="1"/>
  <c r="Z391" i="46"/>
  <c r="E60" i="43" s="1"/>
  <c r="Z261" i="46"/>
  <c r="Y391" i="46"/>
  <c r="J54" i="43"/>
  <c r="D54" i="43"/>
  <c r="D55" i="43"/>
  <c r="E54" i="43"/>
  <c r="AK521" i="46" l="1"/>
  <c r="P63" i="43" s="1"/>
  <c r="U16" i="47"/>
  <c r="U17" i="47"/>
  <c r="U26" i="47"/>
  <c r="U20" i="47"/>
  <c r="AL521" i="46"/>
  <c r="Q63" i="43" s="1"/>
  <c r="AM519" i="46"/>
  <c r="R18" i="47"/>
  <c r="F94" i="43"/>
  <c r="V26" i="47"/>
  <c r="T36" i="47"/>
  <c r="V18" i="47"/>
  <c r="AI521" i="46"/>
  <c r="N63" i="43" s="1"/>
  <c r="AL391" i="46"/>
  <c r="Q60" i="43" s="1"/>
  <c r="AM517" i="46"/>
  <c r="S36" i="47"/>
  <c r="V19" i="47"/>
  <c r="V24" i="47"/>
  <c r="AM518" i="46"/>
  <c r="T40" i="47"/>
  <c r="AM259" i="46"/>
  <c r="AM261" i="46" s="1"/>
  <c r="R22" i="47"/>
  <c r="S34" i="47"/>
  <c r="R26" i="47"/>
  <c r="V23" i="47"/>
  <c r="T21" i="47"/>
  <c r="R24" i="47"/>
  <c r="R21" i="47"/>
  <c r="R64" i="43"/>
  <c r="D93" i="43"/>
  <c r="D103" i="43" s="1"/>
  <c r="V15" i="47"/>
  <c r="T30" i="47"/>
  <c r="V22" i="47"/>
  <c r="V20" i="47"/>
  <c r="R19" i="47"/>
  <c r="R20" i="47"/>
  <c r="AM522" i="46"/>
  <c r="F104" i="43" s="1"/>
  <c r="AK588" i="79"/>
  <c r="P72" i="43" s="1"/>
  <c r="S32" i="47"/>
  <c r="R15" i="47"/>
  <c r="R23" i="47"/>
  <c r="V25" i="47"/>
  <c r="R25" i="47"/>
  <c r="R16" i="47"/>
  <c r="AI391" i="46"/>
  <c r="N60" i="43" s="1"/>
  <c r="S56" i="47" s="1"/>
  <c r="V17" i="47"/>
  <c r="V16" i="47"/>
  <c r="T37" i="47"/>
  <c r="T23" i="47"/>
  <c r="AM132" i="46"/>
  <c r="C104" i="43" s="1"/>
  <c r="S31" i="47"/>
  <c r="S38" i="47"/>
  <c r="T32" i="47"/>
  <c r="S37" i="47"/>
  <c r="S40" i="47"/>
  <c r="T17" i="47"/>
  <c r="AM262" i="46"/>
  <c r="D104" i="43" s="1"/>
  <c r="T38" i="47"/>
  <c r="T16" i="47"/>
  <c r="T35" i="47"/>
  <c r="S30" i="47"/>
  <c r="T26" i="47"/>
  <c r="T34" i="47"/>
  <c r="S33" i="47"/>
  <c r="S39" i="47"/>
  <c r="R58" i="43"/>
  <c r="T33" i="47"/>
  <c r="T24" i="47"/>
  <c r="T41" i="47"/>
  <c r="T25" i="47"/>
  <c r="T39" i="47"/>
  <c r="T22" i="47"/>
  <c r="S35" i="47"/>
  <c r="T20" i="47"/>
  <c r="T19" i="47"/>
  <c r="T18" i="47"/>
  <c r="AL261" i="46"/>
  <c r="Q57" i="43" s="1"/>
  <c r="V34" i="47" s="1"/>
  <c r="T31" i="47"/>
  <c r="S41" i="47"/>
  <c r="F93" i="43"/>
  <c r="AJ521" i="46"/>
  <c r="O63" i="43" s="1"/>
  <c r="T71" i="47" s="1"/>
  <c r="AH521" i="46"/>
  <c r="M63" i="43" s="1"/>
  <c r="K45" i="47"/>
  <c r="P39" i="47"/>
  <c r="AM388" i="79"/>
  <c r="R54" i="43"/>
  <c r="R30" i="47"/>
  <c r="Z775" i="79"/>
  <c r="E75" i="43" s="1"/>
  <c r="Y588" i="79"/>
  <c r="D72" i="43" s="1"/>
  <c r="AM387" i="79"/>
  <c r="AM389" i="79"/>
  <c r="AM206" i="79"/>
  <c r="G104" i="43" s="1"/>
  <c r="AD588" i="79"/>
  <c r="I72" i="43" s="1"/>
  <c r="AJ588" i="79"/>
  <c r="O72" i="43" s="1"/>
  <c r="U31" i="47"/>
  <c r="R55" i="43"/>
  <c r="AM388" i="46"/>
  <c r="AM583" i="79"/>
  <c r="AM390" i="46"/>
  <c r="AM201" i="79"/>
  <c r="AM200" i="79"/>
  <c r="AM1134" i="79"/>
  <c r="AM1135" i="79"/>
  <c r="AM769" i="79"/>
  <c r="AM1137" i="79"/>
  <c r="AM773" i="79"/>
  <c r="AM768" i="79"/>
  <c r="AM1133" i="79"/>
  <c r="AM767" i="79"/>
  <c r="AM951" i="79"/>
  <c r="AM1141" i="79"/>
  <c r="AM1139" i="79"/>
  <c r="AM202" i="79"/>
  <c r="AM389" i="46"/>
  <c r="AM1136" i="79"/>
  <c r="AM1138" i="79"/>
  <c r="AM953" i="79"/>
  <c r="AM587" i="79"/>
  <c r="AM772" i="79"/>
  <c r="AM1142" i="79"/>
  <c r="AM770" i="79"/>
  <c r="AM1140" i="79"/>
  <c r="AM771" i="79"/>
  <c r="AM203" i="79"/>
  <c r="AM204" i="79"/>
  <c r="AM582" i="79"/>
  <c r="R79" i="43"/>
  <c r="AM960" i="79"/>
  <c r="K104" i="43" s="1"/>
  <c r="AM954" i="79"/>
  <c r="AM392" i="79"/>
  <c r="AM584" i="79"/>
  <c r="R73" i="43"/>
  <c r="AM589" i="79"/>
  <c r="AM392" i="46"/>
  <c r="E104" i="43" s="1"/>
  <c r="AM581" i="79"/>
  <c r="AM956" i="79"/>
  <c r="AM394" i="79"/>
  <c r="H104" i="43" s="1"/>
  <c r="AM585" i="79"/>
  <c r="AK391" i="46"/>
  <c r="P60" i="43" s="1"/>
  <c r="AM391" i="79"/>
  <c r="AM390" i="79"/>
  <c r="AM586" i="79"/>
  <c r="AM950" i="79"/>
  <c r="AM952" i="79"/>
  <c r="AM1144" i="79"/>
  <c r="L104" i="43" s="1"/>
  <c r="AM955" i="79"/>
  <c r="AM774" i="79"/>
  <c r="AM958" i="79"/>
  <c r="AM957" i="79"/>
  <c r="AM776" i="79"/>
  <c r="C103" i="43"/>
  <c r="AB205" i="79"/>
  <c r="G66" i="43" s="1"/>
  <c r="AL588" i="79"/>
  <c r="Q72" i="43" s="1"/>
  <c r="E95" i="43"/>
  <c r="Z393" i="79"/>
  <c r="E69" i="43" s="1"/>
  <c r="AA205" i="79"/>
  <c r="F66" i="43" s="1"/>
  <c r="AG588" i="79"/>
  <c r="L72" i="43" s="1"/>
  <c r="AB393" i="79"/>
  <c r="G69" i="43" s="1"/>
  <c r="AA588" i="79"/>
  <c r="F72" i="43" s="1"/>
  <c r="P30" i="47"/>
  <c r="P37" i="47"/>
  <c r="P33" i="47"/>
  <c r="P56" i="47"/>
  <c r="P32" i="47"/>
  <c r="AG393" i="79"/>
  <c r="L69" i="43" s="1"/>
  <c r="AH393" i="79"/>
  <c r="M69" i="43" s="1"/>
  <c r="AB588" i="79"/>
  <c r="G72" i="43" s="1"/>
  <c r="AI588" i="79"/>
  <c r="N72" i="43" s="1"/>
  <c r="AJ393" i="79"/>
  <c r="O69" i="43" s="1"/>
  <c r="AL393" i="79"/>
  <c r="Q69" i="43" s="1"/>
  <c r="H97" i="43"/>
  <c r="P48" i="47"/>
  <c r="AD205" i="79"/>
  <c r="I66" i="43" s="1"/>
  <c r="K95" i="43"/>
  <c r="AF393" i="79"/>
  <c r="K69" i="43" s="1"/>
  <c r="P54" i="47"/>
  <c r="AF588" i="79"/>
  <c r="K72" i="43" s="1"/>
  <c r="AF205" i="79"/>
  <c r="K66" i="43" s="1"/>
  <c r="AK393" i="79"/>
  <c r="P69" i="43" s="1"/>
  <c r="AG205" i="79"/>
  <c r="L66" i="43" s="1"/>
  <c r="P34" i="47"/>
  <c r="P40" i="47"/>
  <c r="AK205" i="79"/>
  <c r="P66" i="43" s="1"/>
  <c r="Z205" i="79"/>
  <c r="E66" i="43" s="1"/>
  <c r="Y959" i="79"/>
  <c r="D78" i="43" s="1"/>
  <c r="H94" i="43"/>
  <c r="H96" i="43"/>
  <c r="AI205" i="79"/>
  <c r="N66" i="43" s="1"/>
  <c r="AE588" i="79"/>
  <c r="J72" i="43" s="1"/>
  <c r="P51" i="47"/>
  <c r="K94" i="43"/>
  <c r="AH588" i="79"/>
  <c r="M72" i="43" s="1"/>
  <c r="AC393" i="79"/>
  <c r="H69" i="43" s="1"/>
  <c r="I99" i="43"/>
  <c r="H93" i="43"/>
  <c r="H98" i="43"/>
  <c r="P55" i="47"/>
  <c r="AI1143" i="79"/>
  <c r="N81" i="43" s="1"/>
  <c r="AB1143" i="79"/>
  <c r="G81" i="43" s="1"/>
  <c r="J99" i="43"/>
  <c r="I95" i="43"/>
  <c r="P50" i="47"/>
  <c r="K101" i="43"/>
  <c r="R76" i="43"/>
  <c r="J98" i="43"/>
  <c r="R70" i="43"/>
  <c r="AC205" i="79"/>
  <c r="H66" i="43" s="1"/>
  <c r="AC588" i="79"/>
  <c r="H72" i="43" s="1"/>
  <c r="K97" i="43"/>
  <c r="L100" i="43"/>
  <c r="J97" i="43"/>
  <c r="P47" i="47"/>
  <c r="P35" i="47"/>
  <c r="P38" i="47"/>
  <c r="AD393" i="79"/>
  <c r="I69" i="43" s="1"/>
  <c r="AD1143" i="79"/>
  <c r="I81" i="43" s="1"/>
  <c r="AF959" i="79"/>
  <c r="K78" i="43" s="1"/>
  <c r="I93" i="43"/>
  <c r="P53" i="47"/>
  <c r="P36" i="47"/>
  <c r="P31" i="47"/>
  <c r="H95" i="43"/>
  <c r="AG959" i="79"/>
  <c r="L78" i="43" s="1"/>
  <c r="AI393" i="79"/>
  <c r="N69" i="43" s="1"/>
  <c r="I98" i="43"/>
  <c r="L94" i="43"/>
  <c r="R61" i="43"/>
  <c r="P46" i="47"/>
  <c r="P52" i="47"/>
  <c r="P41" i="47"/>
  <c r="J96" i="43"/>
  <c r="L95" i="43"/>
  <c r="K93" i="43"/>
  <c r="P45" i="47"/>
  <c r="P49" i="47"/>
  <c r="L102" i="43"/>
  <c r="M102" i="43" s="1"/>
  <c r="I94" i="43"/>
  <c r="AE393" i="79"/>
  <c r="J69" i="43" s="1"/>
  <c r="Z588" i="79"/>
  <c r="E72" i="43" s="1"/>
  <c r="AH959" i="79"/>
  <c r="M78" i="43" s="1"/>
  <c r="K99" i="43"/>
  <c r="AD775" i="79"/>
  <c r="I75" i="43" s="1"/>
  <c r="J93" i="43"/>
  <c r="AE959" i="79"/>
  <c r="J78" i="43" s="1"/>
  <c r="AL1143" i="79"/>
  <c r="Q81" i="43" s="1"/>
  <c r="AK775" i="79"/>
  <c r="P75" i="43" s="1"/>
  <c r="L93" i="43"/>
  <c r="Z1143" i="79"/>
  <c r="E81" i="43" s="1"/>
  <c r="G97" i="43"/>
  <c r="AH1143" i="79"/>
  <c r="M81" i="43" s="1"/>
  <c r="AF1143" i="79"/>
  <c r="K81" i="43" s="1"/>
  <c r="AC959" i="79"/>
  <c r="H78" i="43" s="1"/>
  <c r="AG1143" i="79"/>
  <c r="L81" i="43" s="1"/>
  <c r="L98" i="43"/>
  <c r="J94" i="43"/>
  <c r="L97" i="43"/>
  <c r="AL775" i="79"/>
  <c r="Q75" i="43" s="1"/>
  <c r="AF775" i="79"/>
  <c r="K75" i="43" s="1"/>
  <c r="AD959" i="79"/>
  <c r="I78" i="43" s="1"/>
  <c r="J95" i="43"/>
  <c r="I96" i="43"/>
  <c r="AC775" i="79"/>
  <c r="H75" i="43" s="1"/>
  <c r="K100" i="43"/>
  <c r="AK1143" i="79"/>
  <c r="P81" i="43" s="1"/>
  <c r="AJ1143" i="79"/>
  <c r="O81" i="43" s="1"/>
  <c r="AI775" i="79"/>
  <c r="N75" i="43" s="1"/>
  <c r="AA775" i="79"/>
  <c r="F75" i="43" s="1"/>
  <c r="I97" i="43"/>
  <c r="K96" i="43"/>
  <c r="Y393" i="79"/>
  <c r="D69" i="43" s="1"/>
  <c r="L99" i="43"/>
  <c r="R82" i="43"/>
  <c r="AJ959" i="79"/>
  <c r="O78" i="43" s="1"/>
  <c r="K98" i="43"/>
  <c r="AE1143" i="79"/>
  <c r="J81" i="43" s="1"/>
  <c r="AE775" i="79"/>
  <c r="J75" i="43" s="1"/>
  <c r="Z959" i="79"/>
  <c r="E78" i="43" s="1"/>
  <c r="AL959" i="79"/>
  <c r="Q78" i="43" s="1"/>
  <c r="L101" i="43"/>
  <c r="AA959" i="79"/>
  <c r="F78" i="43" s="1"/>
  <c r="AC1143" i="79"/>
  <c r="H81" i="43" s="1"/>
  <c r="AI959" i="79"/>
  <c r="N78" i="43" s="1"/>
  <c r="AB959" i="79"/>
  <c r="G78" i="43" s="1"/>
  <c r="AJ775" i="79"/>
  <c r="O75" i="43" s="1"/>
  <c r="AH775" i="79"/>
  <c r="M75" i="43" s="1"/>
  <c r="AK959" i="79"/>
  <c r="P78" i="43" s="1"/>
  <c r="AG775" i="79"/>
  <c r="L75" i="43" s="1"/>
  <c r="AB775" i="79"/>
  <c r="G75" i="43" s="1"/>
  <c r="L96" i="43"/>
  <c r="J100" i="43"/>
  <c r="AA1143" i="79"/>
  <c r="F81" i="43" s="1"/>
  <c r="AH391" i="46"/>
  <c r="M60" i="43" s="1"/>
  <c r="Q61" i="47"/>
  <c r="P62" i="47"/>
  <c r="P66" i="47"/>
  <c r="P69" i="47"/>
  <c r="P67" i="47"/>
  <c r="P61" i="47"/>
  <c r="R31" i="47"/>
  <c r="P71" i="47"/>
  <c r="P70" i="47"/>
  <c r="R34" i="47"/>
  <c r="P68" i="47"/>
  <c r="P64" i="47"/>
  <c r="R38" i="47"/>
  <c r="T47" i="47"/>
  <c r="R37" i="47"/>
  <c r="P60" i="47"/>
  <c r="P63" i="47"/>
  <c r="R39" i="47"/>
  <c r="P65" i="47"/>
  <c r="AJ205" i="79"/>
  <c r="O66" i="43" s="1"/>
  <c r="Q27" i="47"/>
  <c r="Q29" i="47" s="1"/>
  <c r="Q42" i="47" s="1"/>
  <c r="Q44" i="47" s="1"/>
  <c r="P27" i="47"/>
  <c r="P29" i="47" s="1"/>
  <c r="Q60" i="47"/>
  <c r="Q67" i="47"/>
  <c r="Q69" i="47"/>
  <c r="Q50" i="47"/>
  <c r="R40" i="47"/>
  <c r="Q71" i="47"/>
  <c r="R41" i="47"/>
  <c r="R33" i="47"/>
  <c r="AL205"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G96" i="43"/>
  <c r="AH205" i="79"/>
  <c r="M66" i="43" s="1"/>
  <c r="G93" i="43"/>
  <c r="T54" i="47"/>
  <c r="T52" i="47"/>
  <c r="T56" i="47"/>
  <c r="T48" i="47"/>
  <c r="T53" i="47"/>
  <c r="T45" i="47"/>
  <c r="T55" i="47"/>
  <c r="S27" i="47"/>
  <c r="S29" i="47" s="1"/>
  <c r="T46" i="47"/>
  <c r="T51" i="47"/>
  <c r="T49" i="47"/>
  <c r="T50" i="47"/>
  <c r="F96" i="43"/>
  <c r="F95" i="43"/>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R75" i="43" l="1"/>
  <c r="U27" i="47"/>
  <c r="U29" i="47" s="1"/>
  <c r="AM521" i="46"/>
  <c r="AM523" i="46" s="1"/>
  <c r="S51" i="47"/>
  <c r="S69" i="47"/>
  <c r="S63" i="47"/>
  <c r="T63" i="47"/>
  <c r="T60" i="47"/>
  <c r="T70" i="47"/>
  <c r="AM263" i="46"/>
  <c r="V27" i="47"/>
  <c r="V29" i="47" s="1"/>
  <c r="R27" i="47"/>
  <c r="R29" i="47" s="1"/>
  <c r="R42" i="47" s="1"/>
  <c r="R44" i="47" s="1"/>
  <c r="T69" i="47"/>
  <c r="T65" i="47"/>
  <c r="T67" i="47"/>
  <c r="T64" i="47"/>
  <c r="S48" i="47"/>
  <c r="V67" i="47"/>
  <c r="S61" i="47"/>
  <c r="S67" i="47"/>
  <c r="S55" i="47"/>
  <c r="S65" i="47"/>
  <c r="S71" i="47"/>
  <c r="S68" i="47"/>
  <c r="V64" i="47"/>
  <c r="R63" i="43"/>
  <c r="T62" i="47"/>
  <c r="S53" i="47"/>
  <c r="S64" i="47"/>
  <c r="T66" i="47"/>
  <c r="S66" i="47"/>
  <c r="S60" i="47"/>
  <c r="S62" i="47"/>
  <c r="T27" i="47"/>
  <c r="T29" i="47" s="1"/>
  <c r="T42" i="47" s="1"/>
  <c r="T44" i="47" s="1"/>
  <c r="T57" i="47" s="1"/>
  <c r="T59" i="47" s="1"/>
  <c r="S49" i="47"/>
  <c r="S47" i="47"/>
  <c r="S70" i="47"/>
  <c r="T61" i="47"/>
  <c r="S50" i="47"/>
  <c r="V54" i="47"/>
  <c r="V31" i="47"/>
  <c r="S46" i="47"/>
  <c r="S52" i="47"/>
  <c r="T68" i="47"/>
  <c r="S54" i="47"/>
  <c r="S45" i="47"/>
  <c r="AM133" i="46"/>
  <c r="V63" i="47"/>
  <c r="V50" i="47"/>
  <c r="V69" i="47"/>
  <c r="V66" i="47"/>
  <c r="V35" i="47"/>
  <c r="V51" i="47"/>
  <c r="V37" i="47"/>
  <c r="S42" i="47"/>
  <c r="S44" i="47" s="1"/>
  <c r="V68" i="47"/>
  <c r="V65" i="47"/>
  <c r="V36" i="47"/>
  <c r="V47" i="47"/>
  <c r="V52" i="47"/>
  <c r="V33" i="47"/>
  <c r="V70" i="47"/>
  <c r="V39" i="47"/>
  <c r="V49" i="47"/>
  <c r="V38" i="47"/>
  <c r="V61" i="47"/>
  <c r="V40" i="47"/>
  <c r="V56" i="47"/>
  <c r="V48" i="47"/>
  <c r="V46" i="47"/>
  <c r="V60" i="47"/>
  <c r="V71" i="47"/>
  <c r="V30" i="47"/>
  <c r="V41" i="47"/>
  <c r="V55" i="47"/>
  <c r="V62" i="47"/>
  <c r="V32" i="47"/>
  <c r="V45" i="47"/>
  <c r="V53" i="47"/>
  <c r="S187" i="47"/>
  <c r="N173" i="47"/>
  <c r="K184" i="47"/>
  <c r="T234" i="47"/>
  <c r="K190" i="47"/>
  <c r="J216" i="47"/>
  <c r="O227" i="47"/>
  <c r="O200" i="47"/>
  <c r="S200" i="47"/>
  <c r="Q176" i="47"/>
  <c r="O198" i="47"/>
  <c r="Q166" i="47"/>
  <c r="T199" i="47"/>
  <c r="K182" i="47"/>
  <c r="T227" i="47"/>
  <c r="T230" i="47"/>
  <c r="V216" i="47"/>
  <c r="R200" i="47"/>
  <c r="J203" i="47"/>
  <c r="Q230" i="47"/>
  <c r="N201" i="47"/>
  <c r="M188" i="47"/>
  <c r="U231" i="47"/>
  <c r="P211" i="47"/>
  <c r="L219" i="47"/>
  <c r="S170" i="47"/>
  <c r="S226" i="47"/>
  <c r="U170" i="47"/>
  <c r="T174" i="47"/>
  <c r="O230" i="47"/>
  <c r="S211" i="47"/>
  <c r="K168" i="47"/>
  <c r="O174" i="47"/>
  <c r="I235" i="47"/>
  <c r="I218" i="47"/>
  <c r="I225" i="47"/>
  <c r="I191" i="47"/>
  <c r="I150" i="47"/>
  <c r="I189" i="47"/>
  <c r="I201" i="47"/>
  <c r="I174" i="47"/>
  <c r="I231" i="47"/>
  <c r="I236" i="47"/>
  <c r="I210" i="47"/>
  <c r="I206" i="47"/>
  <c r="I203" i="47"/>
  <c r="E29" i="43"/>
  <c r="I183" i="47"/>
  <c r="I176" i="47"/>
  <c r="I216" i="47"/>
  <c r="I221" i="47"/>
  <c r="I234" i="47"/>
  <c r="I198" i="47"/>
  <c r="I187" i="47"/>
  <c r="I168" i="47"/>
  <c r="I200" i="47"/>
  <c r="I169" i="47"/>
  <c r="I214" i="47"/>
  <c r="I213" i="47"/>
  <c r="I211" i="47"/>
  <c r="I188" i="47"/>
  <c r="I185" i="47"/>
  <c r="I190" i="47"/>
  <c r="I170" i="47"/>
  <c r="M231" i="47"/>
  <c r="Q167" i="47"/>
  <c r="R165" i="47"/>
  <c r="I197" i="47"/>
  <c r="J167" i="47"/>
  <c r="J202" i="47"/>
  <c r="U191" i="47"/>
  <c r="P187" i="47"/>
  <c r="M185" i="47"/>
  <c r="V175" i="47"/>
  <c r="V201" i="47"/>
  <c r="R68" i="47"/>
  <c r="R213" i="47"/>
  <c r="R228" i="47"/>
  <c r="R203" i="47"/>
  <c r="R191" i="47"/>
  <c r="R186" i="47"/>
  <c r="R234" i="47"/>
  <c r="R166" i="47"/>
  <c r="R204" i="47"/>
  <c r="R196" i="47"/>
  <c r="R202" i="47"/>
  <c r="R167" i="47"/>
  <c r="R226" i="47"/>
  <c r="R232" i="47"/>
  <c r="R221" i="47"/>
  <c r="R218" i="47"/>
  <c r="R201" i="47"/>
  <c r="R229" i="47"/>
  <c r="R220" i="47"/>
  <c r="R236" i="47"/>
  <c r="R215" i="47"/>
  <c r="R227" i="47"/>
  <c r="R211" i="47"/>
  <c r="R205" i="47"/>
  <c r="R217" i="47"/>
  <c r="M196" i="47"/>
  <c r="Q226" i="47"/>
  <c r="R206" i="47"/>
  <c r="O171" i="47"/>
  <c r="O202" i="47"/>
  <c r="I205" i="47"/>
  <c r="J172" i="47"/>
  <c r="J233" i="47"/>
  <c r="M180" i="47"/>
  <c r="L198" i="47"/>
  <c r="T233" i="47"/>
  <c r="P231" i="47"/>
  <c r="M221" i="47"/>
  <c r="K195" i="47"/>
  <c r="V171" i="47"/>
  <c r="V214" i="47"/>
  <c r="L185" i="47"/>
  <c r="M205" i="47"/>
  <c r="Q213" i="47"/>
  <c r="R172" i="47"/>
  <c r="O173" i="47"/>
  <c r="O236" i="47"/>
  <c r="I165" i="47"/>
  <c r="I229" i="47"/>
  <c r="S196" i="47"/>
  <c r="U221" i="47"/>
  <c r="N203" i="47"/>
  <c r="Q220" i="47"/>
  <c r="T180" i="47"/>
  <c r="P169" i="47"/>
  <c r="M195" i="47"/>
  <c r="K231" i="47"/>
  <c r="V170" i="47"/>
  <c r="E32" i="43"/>
  <c r="L186" i="47"/>
  <c r="N186" i="47"/>
  <c r="R187" i="47"/>
  <c r="R190" i="47"/>
  <c r="O175" i="47"/>
  <c r="O221" i="47"/>
  <c r="I230" i="47"/>
  <c r="J174" i="47"/>
  <c r="J232" i="47"/>
  <c r="U189" i="47"/>
  <c r="M225" i="47"/>
  <c r="N225" i="47"/>
  <c r="M217" i="47"/>
  <c r="R174" i="47"/>
  <c r="P190" i="47"/>
  <c r="M197" i="47"/>
  <c r="K170" i="47"/>
  <c r="K187" i="47"/>
  <c r="K230" i="47"/>
  <c r="K166" i="47"/>
  <c r="K218" i="47"/>
  <c r="K180" i="47"/>
  <c r="K235" i="47"/>
  <c r="K175" i="47"/>
  <c r="E31" i="43"/>
  <c r="K236" i="47"/>
  <c r="K232" i="47"/>
  <c r="K228" i="47"/>
  <c r="K217" i="47"/>
  <c r="K213" i="47"/>
  <c r="K174" i="47"/>
  <c r="K226" i="47"/>
  <c r="K234" i="47"/>
  <c r="K219" i="47"/>
  <c r="K211" i="47"/>
  <c r="K229" i="47"/>
  <c r="K225" i="47"/>
  <c r="K197" i="47"/>
  <c r="K181" i="47"/>
  <c r="K204" i="47"/>
  <c r="K200" i="47"/>
  <c r="K205" i="47"/>
  <c r="K201" i="47"/>
  <c r="K191" i="47"/>
  <c r="K188" i="47"/>
  <c r="K186" i="47"/>
  <c r="K172" i="47"/>
  <c r="K167" i="47"/>
  <c r="K173" i="47"/>
  <c r="K176" i="47"/>
  <c r="K185" i="47"/>
  <c r="L187" i="47"/>
  <c r="U227" i="47"/>
  <c r="R216" i="47"/>
  <c r="O166" i="47"/>
  <c r="O211" i="47"/>
  <c r="I196" i="47"/>
  <c r="I226" i="47"/>
  <c r="I220" i="47"/>
  <c r="J185" i="47"/>
  <c r="J231" i="47"/>
  <c r="J210" i="47"/>
  <c r="L216" i="47"/>
  <c r="N232" i="47"/>
  <c r="U205" i="47"/>
  <c r="S195" i="47"/>
  <c r="M232" i="47"/>
  <c r="Q221" i="47"/>
  <c r="R225" i="47"/>
  <c r="N195" i="47"/>
  <c r="S174" i="47"/>
  <c r="M206" i="47"/>
  <c r="T195" i="47"/>
  <c r="N197" i="47"/>
  <c r="P188" i="47"/>
  <c r="P199" i="47"/>
  <c r="P216" i="47"/>
  <c r="M235" i="47"/>
  <c r="M226" i="47"/>
  <c r="K206" i="47"/>
  <c r="K202" i="47"/>
  <c r="L211" i="47"/>
  <c r="V229" i="47"/>
  <c r="V212" i="47"/>
  <c r="V234" i="47"/>
  <c r="L172" i="47"/>
  <c r="L166" i="47"/>
  <c r="P198" i="47"/>
  <c r="P204" i="47"/>
  <c r="P218" i="47"/>
  <c r="P181" i="47"/>
  <c r="P166" i="47"/>
  <c r="P230" i="47"/>
  <c r="E36" i="43"/>
  <c r="P219" i="47"/>
  <c r="P167" i="47"/>
  <c r="P183" i="47"/>
  <c r="P165" i="47"/>
  <c r="P200" i="47"/>
  <c r="P171" i="47"/>
  <c r="P173" i="47"/>
  <c r="P186" i="47"/>
  <c r="P168" i="47"/>
  <c r="P176" i="47"/>
  <c r="P234" i="47"/>
  <c r="P225" i="47"/>
  <c r="P215" i="47"/>
  <c r="P185" i="47"/>
  <c r="P174" i="47"/>
  <c r="P212" i="47"/>
  <c r="P220" i="47"/>
  <c r="P202" i="47"/>
  <c r="P195" i="47"/>
  <c r="P227" i="47"/>
  <c r="P175" i="47"/>
  <c r="P203" i="47"/>
  <c r="P170" i="47"/>
  <c r="P210" i="47"/>
  <c r="S218" i="47"/>
  <c r="L167" i="47"/>
  <c r="M176" i="47"/>
  <c r="N185" i="47"/>
  <c r="U220" i="47"/>
  <c r="E40" i="43"/>
  <c r="R185" i="47"/>
  <c r="R235" i="47"/>
  <c r="R182" i="47"/>
  <c r="R198" i="47"/>
  <c r="O168" i="47"/>
  <c r="O180" i="47"/>
  <c r="O233" i="47"/>
  <c r="O215" i="47"/>
  <c r="I182" i="47"/>
  <c r="I199" i="47"/>
  <c r="I219" i="47"/>
  <c r="I227" i="47"/>
  <c r="J186" i="47"/>
  <c r="J189" i="47"/>
  <c r="J227" i="47"/>
  <c r="J225" i="47"/>
  <c r="L181" i="47"/>
  <c r="N221" i="47"/>
  <c r="U202" i="47"/>
  <c r="E39" i="43"/>
  <c r="M200" i="47"/>
  <c r="Q234" i="47"/>
  <c r="T225" i="47"/>
  <c r="N188" i="47"/>
  <c r="S169" i="47"/>
  <c r="M187" i="47"/>
  <c r="P206" i="47"/>
  <c r="N191" i="47"/>
  <c r="P229" i="47"/>
  <c r="P214" i="47"/>
  <c r="P236" i="47"/>
  <c r="L176" i="47"/>
  <c r="K196" i="47"/>
  <c r="K203" i="47"/>
  <c r="K216" i="47"/>
  <c r="S198" i="47"/>
  <c r="V218" i="47"/>
  <c r="V204" i="47"/>
  <c r="V191" i="47"/>
  <c r="L196" i="47"/>
  <c r="M211" i="47"/>
  <c r="M213" i="47"/>
  <c r="M184" i="47"/>
  <c r="M174" i="47"/>
  <c r="M167" i="47"/>
  <c r="M175" i="47"/>
  <c r="M186" i="47"/>
  <c r="M191" i="47"/>
  <c r="M165" i="47"/>
  <c r="M218" i="47"/>
  <c r="M214" i="47"/>
  <c r="M181" i="47"/>
  <c r="M170" i="47"/>
  <c r="E33" i="43"/>
  <c r="M199" i="47"/>
  <c r="M227" i="47"/>
  <c r="M201" i="47"/>
  <c r="M168" i="47"/>
  <c r="M190" i="47"/>
  <c r="M234" i="47"/>
  <c r="M212" i="47"/>
  <c r="M198" i="47"/>
  <c r="M189" i="47"/>
  <c r="M215" i="47"/>
  <c r="M219" i="47"/>
  <c r="M171" i="47"/>
  <c r="M229" i="47"/>
  <c r="L81" i="47"/>
  <c r="L174" i="47"/>
  <c r="L221" i="47"/>
  <c r="L200" i="47"/>
  <c r="L234" i="47"/>
  <c r="L230" i="47"/>
  <c r="L171" i="47"/>
  <c r="L225" i="47"/>
  <c r="L191" i="47"/>
  <c r="L168" i="47"/>
  <c r="L202" i="47"/>
  <c r="L206" i="47"/>
  <c r="L210" i="47"/>
  <c r="L203" i="47"/>
  <c r="L165" i="47"/>
  <c r="L233" i="47"/>
  <c r="L169" i="47"/>
  <c r="L197" i="47"/>
  <c r="L182" i="47"/>
  <c r="L183" i="47"/>
  <c r="L190" i="47"/>
  <c r="L227" i="47"/>
  <c r="L189" i="47"/>
  <c r="L199" i="47"/>
  <c r="L214" i="47"/>
  <c r="L231" i="47"/>
  <c r="L205" i="47"/>
  <c r="L188" i="47"/>
  <c r="L204" i="47"/>
  <c r="L215" i="47"/>
  <c r="L170" i="47"/>
  <c r="R214" i="47"/>
  <c r="I195" i="47"/>
  <c r="Q217" i="47"/>
  <c r="L220" i="47"/>
  <c r="N219" i="47"/>
  <c r="P196" i="47"/>
  <c r="N200" i="47"/>
  <c r="U204" i="47"/>
  <c r="P228" i="47"/>
  <c r="R231" i="47"/>
  <c r="V173" i="47"/>
  <c r="L236" i="47"/>
  <c r="N212" i="47"/>
  <c r="R173" i="47"/>
  <c r="R171" i="47"/>
  <c r="O231" i="47"/>
  <c r="I202" i="47"/>
  <c r="J182" i="47"/>
  <c r="S216" i="47"/>
  <c r="R168" i="47"/>
  <c r="N233" i="47"/>
  <c r="T196" i="47"/>
  <c r="T206" i="47"/>
  <c r="P213" i="47"/>
  <c r="K189" i="47"/>
  <c r="L229" i="47"/>
  <c r="L184" i="47"/>
  <c r="S230" i="47"/>
  <c r="S217" i="47"/>
  <c r="R212" i="47"/>
  <c r="O199" i="47"/>
  <c r="I172" i="47"/>
  <c r="J173" i="47"/>
  <c r="J215" i="47"/>
  <c r="M166" i="47"/>
  <c r="L180" i="47"/>
  <c r="N215" i="47"/>
  <c r="T213" i="47"/>
  <c r="P197" i="47"/>
  <c r="K212" i="47"/>
  <c r="K198" i="47"/>
  <c r="V226" i="47"/>
  <c r="M203" i="47"/>
  <c r="P184" i="47"/>
  <c r="R175" i="47"/>
  <c r="O225" i="47"/>
  <c r="I166" i="47"/>
  <c r="I212" i="47"/>
  <c r="J235" i="47"/>
  <c r="T187" i="47"/>
  <c r="N174" i="47"/>
  <c r="T228" i="47"/>
  <c r="N236" i="47"/>
  <c r="P205" i="47"/>
  <c r="K169" i="47"/>
  <c r="P235" i="47"/>
  <c r="V181" i="47"/>
  <c r="V185" i="47"/>
  <c r="S229" i="47"/>
  <c r="N183" i="47"/>
  <c r="R210" i="47"/>
  <c r="R199" i="47"/>
  <c r="O188" i="47"/>
  <c r="I181" i="47"/>
  <c r="J171" i="47"/>
  <c r="K183" i="47"/>
  <c r="S231" i="47"/>
  <c r="S227" i="47"/>
  <c r="M233" i="47"/>
  <c r="T181" i="47"/>
  <c r="N165" i="47"/>
  <c r="U216" i="47"/>
  <c r="P201" i="47"/>
  <c r="E38" i="43"/>
  <c r="R170" i="47"/>
  <c r="R189" i="47"/>
  <c r="R233" i="47"/>
  <c r="O169" i="47"/>
  <c r="O206" i="47"/>
  <c r="O213" i="47"/>
  <c r="I167" i="47"/>
  <c r="I184" i="47"/>
  <c r="I233" i="47"/>
  <c r="J187" i="47"/>
  <c r="J184" i="47"/>
  <c r="S204" i="47"/>
  <c r="L173" i="47"/>
  <c r="N196" i="47"/>
  <c r="T216" i="47"/>
  <c r="M169" i="47"/>
  <c r="U232" i="47"/>
  <c r="R197" i="47"/>
  <c r="P217" i="47"/>
  <c r="L235" i="47"/>
  <c r="P221" i="47"/>
  <c r="P189" i="47"/>
  <c r="M228" i="47"/>
  <c r="K221" i="47"/>
  <c r="K220" i="47"/>
  <c r="K215" i="47"/>
  <c r="K214" i="47"/>
  <c r="M182" i="47"/>
  <c r="V233" i="47"/>
  <c r="V165" i="47"/>
  <c r="L226" i="47"/>
  <c r="L212" i="47"/>
  <c r="V197" i="47"/>
  <c r="V203" i="47"/>
  <c r="V230" i="47"/>
  <c r="V202" i="47"/>
  <c r="V225" i="47"/>
  <c r="V189" i="47"/>
  <c r="V200" i="47"/>
  <c r="V199" i="47"/>
  <c r="V227" i="47"/>
  <c r="V183" i="47"/>
  <c r="V235" i="47"/>
  <c r="V176" i="47"/>
  <c r="V187" i="47"/>
  <c r="V211" i="47"/>
  <c r="V166" i="47"/>
  <c r="V174" i="47"/>
  <c r="V228" i="47"/>
  <c r="V232" i="47"/>
  <c r="V210" i="47"/>
  <c r="V167" i="47"/>
  <c r="V196" i="47"/>
  <c r="V182" i="47"/>
  <c r="V168" i="47"/>
  <c r="V180" i="47"/>
  <c r="V205" i="47"/>
  <c r="V190" i="47"/>
  <c r="V195" i="47"/>
  <c r="V213" i="47"/>
  <c r="V198" i="47"/>
  <c r="V221" i="47"/>
  <c r="V236" i="47"/>
  <c r="V172" i="47"/>
  <c r="L228" i="47"/>
  <c r="N230" i="47"/>
  <c r="U228" i="47"/>
  <c r="I175" i="47"/>
  <c r="I228" i="47"/>
  <c r="J191" i="47"/>
  <c r="J229" i="47"/>
  <c r="M204" i="47"/>
  <c r="L201" i="47"/>
  <c r="P182" i="47"/>
  <c r="V169" i="47"/>
  <c r="E42" i="43"/>
  <c r="L175" i="47"/>
  <c r="O98" i="47"/>
  <c r="O226" i="47"/>
  <c r="O232" i="47"/>
  <c r="O214" i="47"/>
  <c r="O205" i="47"/>
  <c r="O182" i="47"/>
  <c r="O189" i="47"/>
  <c r="O172" i="47"/>
  <c r="O176" i="47"/>
  <c r="O219" i="47"/>
  <c r="O235" i="47"/>
  <c r="O210" i="47"/>
  <c r="O201" i="47"/>
  <c r="O181" i="47"/>
  <c r="O204" i="47"/>
  <c r="O165" i="47"/>
  <c r="O228" i="47"/>
  <c r="O220" i="47"/>
  <c r="O218" i="47"/>
  <c r="O191" i="47"/>
  <c r="O186" i="47"/>
  <c r="E35" i="43"/>
  <c r="O167" i="47"/>
  <c r="O234" i="47"/>
  <c r="O217" i="47"/>
  <c r="O212" i="47"/>
  <c r="O197" i="47"/>
  <c r="O183" i="47"/>
  <c r="O203" i="47"/>
  <c r="O185" i="47"/>
  <c r="O170" i="47"/>
  <c r="Q233" i="47"/>
  <c r="R181" i="47"/>
  <c r="O196" i="47"/>
  <c r="I171" i="47"/>
  <c r="I232" i="47"/>
  <c r="J206" i="47"/>
  <c r="L213" i="47"/>
  <c r="U195" i="47"/>
  <c r="T205" i="47"/>
  <c r="M172" i="47"/>
  <c r="K199" i="47"/>
  <c r="V206" i="47"/>
  <c r="V215" i="47"/>
  <c r="N218" i="47"/>
  <c r="E34" i="43"/>
  <c r="N211" i="47"/>
  <c r="N205" i="47"/>
  <c r="N235" i="47"/>
  <c r="N204" i="47"/>
  <c r="N184" i="47"/>
  <c r="N175" i="47"/>
  <c r="N187" i="47"/>
  <c r="N167" i="47"/>
  <c r="N199" i="47"/>
  <c r="N168" i="47"/>
  <c r="N234" i="47"/>
  <c r="N216" i="47"/>
  <c r="N214" i="47"/>
  <c r="N190" i="47"/>
  <c r="N169" i="47"/>
  <c r="N171" i="47"/>
  <c r="N206" i="47"/>
  <c r="N198" i="47"/>
  <c r="N180" i="47"/>
  <c r="N181" i="47"/>
  <c r="N172" i="47"/>
  <c r="N228" i="47"/>
  <c r="N182" i="47"/>
  <c r="N210" i="47"/>
  <c r="N213" i="47"/>
  <c r="N202" i="47"/>
  <c r="N226" i="47"/>
  <c r="N227" i="47"/>
  <c r="N231" i="47"/>
  <c r="N217" i="47"/>
  <c r="N189" i="47"/>
  <c r="N166" i="47"/>
  <c r="N229" i="47"/>
  <c r="R176" i="47"/>
  <c r="O190" i="47"/>
  <c r="I215" i="47"/>
  <c r="J181" i="47"/>
  <c r="J221" i="47"/>
  <c r="P226" i="47"/>
  <c r="M210" i="47"/>
  <c r="N170" i="47"/>
  <c r="P233" i="47"/>
  <c r="M230" i="47"/>
  <c r="K210" i="47"/>
  <c r="V220" i="47"/>
  <c r="V231" i="47"/>
  <c r="T75" i="47"/>
  <c r="T211" i="47"/>
  <c r="T169" i="47"/>
  <c r="T226" i="47"/>
  <c r="T189" i="47"/>
  <c r="T202" i="47"/>
  <c r="T232" i="47"/>
  <c r="T220" i="47"/>
  <c r="T186" i="47"/>
  <c r="T171" i="47"/>
  <c r="T203" i="47"/>
  <c r="T170" i="47"/>
  <c r="T166" i="47"/>
  <c r="T182" i="47"/>
  <c r="T185" i="47"/>
  <c r="T172" i="47"/>
  <c r="T175" i="47"/>
  <c r="T212" i="47"/>
  <c r="T235" i="47"/>
  <c r="T218" i="47"/>
  <c r="T191" i="47"/>
  <c r="T167" i="47"/>
  <c r="T236" i="47"/>
  <c r="T231" i="47"/>
  <c r="T190" i="47"/>
  <c r="T168" i="47"/>
  <c r="T229" i="47"/>
  <c r="T198" i="47"/>
  <c r="T200" i="47"/>
  <c r="T188" i="47"/>
  <c r="T184" i="47"/>
  <c r="T173" i="47"/>
  <c r="T165" i="47"/>
  <c r="T219" i="47"/>
  <c r="T217" i="47"/>
  <c r="T214" i="47"/>
  <c r="T176" i="47"/>
  <c r="T215" i="47"/>
  <c r="T197" i="47"/>
  <c r="T201" i="47"/>
  <c r="S186" i="47"/>
  <c r="S197" i="47"/>
  <c r="S210" i="47"/>
  <c r="S201" i="47"/>
  <c r="S202" i="47"/>
  <c r="S185" i="47"/>
  <c r="S181" i="47"/>
  <c r="S190" i="47"/>
  <c r="S182" i="47"/>
  <c r="S206" i="47"/>
  <c r="S184" i="47"/>
  <c r="S191" i="47"/>
  <c r="S168" i="47"/>
  <c r="S183" i="47"/>
  <c r="S172" i="47"/>
  <c r="S167" i="47"/>
  <c r="S175" i="47"/>
  <c r="S165" i="47"/>
  <c r="S219" i="47"/>
  <c r="S215" i="47"/>
  <c r="S213" i="47"/>
  <c r="S205" i="47"/>
  <c r="S214" i="47"/>
  <c r="S236" i="47"/>
  <c r="S232" i="47"/>
  <c r="S228" i="47"/>
  <c r="S221" i="47"/>
  <c r="S199" i="47"/>
  <c r="S212" i="47"/>
  <c r="S173" i="47"/>
  <c r="S203" i="47"/>
  <c r="S235" i="47"/>
  <c r="S166" i="47"/>
  <c r="S220" i="47"/>
  <c r="S234" i="47"/>
  <c r="S188" i="47"/>
  <c r="S180" i="47"/>
  <c r="S171" i="47"/>
  <c r="Q199" i="47"/>
  <c r="Q198" i="47"/>
  <c r="Q203" i="47"/>
  <c r="Q204" i="47"/>
  <c r="E37" i="43"/>
  <c r="Q197" i="47"/>
  <c r="Q215" i="47"/>
  <c r="Q188" i="47"/>
  <c r="Q174" i="47"/>
  <c r="Q202" i="47"/>
  <c r="Q219" i="47"/>
  <c r="Q211" i="47"/>
  <c r="Q200" i="47"/>
  <c r="Q225" i="47"/>
  <c r="Q235" i="47"/>
  <c r="Q205" i="47"/>
  <c r="Q170" i="47"/>
  <c r="Q180" i="47"/>
  <c r="Q185" i="47"/>
  <c r="Q201" i="47"/>
  <c r="Q165" i="47"/>
  <c r="Q231" i="47"/>
  <c r="Q227" i="47"/>
  <c r="Q175" i="47"/>
  <c r="Q232" i="47"/>
  <c r="Q236" i="47"/>
  <c r="Q169" i="47"/>
  <c r="Q173" i="47"/>
  <c r="Q210" i="47"/>
  <c r="Q182" i="47"/>
  <c r="Q214" i="47"/>
  <c r="Q187" i="47"/>
  <c r="Q229" i="47"/>
  <c r="Q184" i="47"/>
  <c r="Q172" i="47"/>
  <c r="Q195" i="47"/>
  <c r="Q189" i="47"/>
  <c r="Q206" i="47"/>
  <c r="Q196" i="47"/>
  <c r="Q228" i="47"/>
  <c r="Q212" i="47"/>
  <c r="Q171" i="47"/>
  <c r="Q218" i="47"/>
  <c r="Q186" i="47"/>
  <c r="Q190" i="47"/>
  <c r="S233" i="47"/>
  <c r="R219" i="47"/>
  <c r="O184" i="47"/>
  <c r="I186" i="47"/>
  <c r="L218" i="47"/>
  <c r="Q183" i="47"/>
  <c r="T210" i="47"/>
  <c r="Q181" i="47"/>
  <c r="M236" i="47"/>
  <c r="V219" i="47"/>
  <c r="L217" i="47"/>
  <c r="H20" i="43"/>
  <c r="M183" i="47"/>
  <c r="R180" i="47"/>
  <c r="R169" i="47"/>
  <c r="O229" i="47"/>
  <c r="Q168" i="47"/>
  <c r="R57" i="43"/>
  <c r="J217" i="47"/>
  <c r="J220" i="47"/>
  <c r="J212" i="47"/>
  <c r="J180" i="47"/>
  <c r="E30" i="43"/>
  <c r="J200" i="47"/>
  <c r="J176" i="47"/>
  <c r="J213" i="47"/>
  <c r="J230" i="47"/>
  <c r="J219" i="47"/>
  <c r="J196" i="47"/>
  <c r="J183" i="47"/>
  <c r="J190" i="47"/>
  <c r="J169" i="47"/>
  <c r="J236" i="47"/>
  <c r="J218" i="47"/>
  <c r="J211" i="47"/>
  <c r="J198" i="47"/>
  <c r="J204" i="47"/>
  <c r="J205" i="47"/>
  <c r="J166" i="47"/>
  <c r="J170" i="47"/>
  <c r="J228" i="47"/>
  <c r="J234" i="47"/>
  <c r="J226" i="47"/>
  <c r="J188" i="47"/>
  <c r="J199" i="47"/>
  <c r="J201" i="47"/>
  <c r="J175" i="47"/>
  <c r="J168" i="47"/>
  <c r="U47" i="47"/>
  <c r="U184" i="47"/>
  <c r="U188" i="47"/>
  <c r="U165" i="47"/>
  <c r="U169" i="47"/>
  <c r="U230" i="47"/>
  <c r="U217" i="47"/>
  <c r="U190" i="47"/>
  <c r="U180" i="47"/>
  <c r="U199" i="47"/>
  <c r="U187" i="47"/>
  <c r="U198" i="47"/>
  <c r="E41" i="43"/>
  <c r="U183" i="47"/>
  <c r="U206" i="47"/>
  <c r="U167" i="47"/>
  <c r="U225" i="47"/>
  <c r="U197" i="47"/>
  <c r="U175" i="47"/>
  <c r="U172" i="47"/>
  <c r="U233" i="47"/>
  <c r="U229" i="47"/>
  <c r="U218" i="47"/>
  <c r="U214" i="47"/>
  <c r="U235" i="47"/>
  <c r="U212" i="47"/>
  <c r="U234" i="47"/>
  <c r="U226" i="47"/>
  <c r="U219" i="47"/>
  <c r="U173" i="47"/>
  <c r="U203" i="47"/>
  <c r="U211" i="47"/>
  <c r="U181" i="47"/>
  <c r="U215" i="47"/>
  <c r="U236" i="47"/>
  <c r="U176" i="47"/>
  <c r="U171" i="47"/>
  <c r="U201" i="47"/>
  <c r="U168" i="47"/>
  <c r="U200" i="47"/>
  <c r="U185" i="47"/>
  <c r="U174" i="47"/>
  <c r="U186" i="47"/>
  <c r="U196" i="47"/>
  <c r="S176" i="47"/>
  <c r="T221" i="47"/>
  <c r="M220" i="47"/>
  <c r="T204" i="47"/>
  <c r="N176" i="47"/>
  <c r="U213" i="47"/>
  <c r="R195" i="47"/>
  <c r="R184" i="47"/>
  <c r="R183" i="47"/>
  <c r="R188" i="47"/>
  <c r="O195" i="47"/>
  <c r="O187" i="47"/>
  <c r="O216" i="47"/>
  <c r="I173" i="47"/>
  <c r="I204" i="47"/>
  <c r="I180" i="47"/>
  <c r="I217" i="47"/>
  <c r="J165" i="47"/>
  <c r="J197" i="47"/>
  <c r="J195" i="47"/>
  <c r="J214" i="47"/>
  <c r="Q191" i="47"/>
  <c r="M216" i="47"/>
  <c r="Q216" i="47"/>
  <c r="R230" i="47"/>
  <c r="S225" i="47"/>
  <c r="T183" i="47"/>
  <c r="U182" i="47"/>
  <c r="S189" i="47"/>
  <c r="P232" i="47"/>
  <c r="L232" i="47"/>
  <c r="N220" i="47"/>
  <c r="U166" i="47"/>
  <c r="U210" i="47"/>
  <c r="P172" i="47"/>
  <c r="P180" i="47"/>
  <c r="P191" i="47"/>
  <c r="M202" i="47"/>
  <c r="M173" i="47"/>
  <c r="V184" i="47"/>
  <c r="K171" i="47"/>
  <c r="K165" i="47"/>
  <c r="K227" i="47"/>
  <c r="V186" i="47"/>
  <c r="V217" i="47"/>
  <c r="V188" i="47"/>
  <c r="L195" i="47"/>
  <c r="K233" i="47"/>
  <c r="U83" i="47"/>
  <c r="AM205" i="79"/>
  <c r="AM207" i="79" s="1"/>
  <c r="J104" i="43"/>
  <c r="I104" i="43"/>
  <c r="R66" i="43"/>
  <c r="R69" i="43"/>
  <c r="R60" i="43"/>
  <c r="R72" i="43"/>
  <c r="Q82" i="47"/>
  <c r="P83" i="47"/>
  <c r="AM391" i="46"/>
  <c r="AM393" i="46" s="1"/>
  <c r="U63" i="47"/>
  <c r="U71" i="47"/>
  <c r="AM1143" i="79"/>
  <c r="AM1145" i="79" s="1"/>
  <c r="U48" i="47"/>
  <c r="U50" i="47"/>
  <c r="AM775" i="79"/>
  <c r="AM777" i="79" s="1"/>
  <c r="U61" i="47"/>
  <c r="U65" i="47"/>
  <c r="U49" i="47"/>
  <c r="U56" i="47"/>
  <c r="U68" i="47"/>
  <c r="U70" i="47"/>
  <c r="U45" i="47"/>
  <c r="U46" i="47"/>
  <c r="U60" i="47"/>
  <c r="U66" i="47"/>
  <c r="U69" i="47"/>
  <c r="U52" i="47"/>
  <c r="AM588" i="79"/>
  <c r="AM590" i="79" s="1"/>
  <c r="AM393" i="79"/>
  <c r="AM395" i="79" s="1"/>
  <c r="U62" i="47"/>
  <c r="U64" i="47"/>
  <c r="U54" i="47"/>
  <c r="U55" i="47"/>
  <c r="U67" i="47"/>
  <c r="U53" i="47"/>
  <c r="U51" i="47"/>
  <c r="AM959" i="79"/>
  <c r="AM961"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T72" i="47" l="1"/>
  <c r="T74" i="47" s="1"/>
  <c r="T87" i="47" s="1"/>
  <c r="T89" i="47" s="1"/>
  <c r="T102" i="47" s="1"/>
  <c r="W36" i="47"/>
  <c r="W32" i="47"/>
  <c r="W33" i="47"/>
  <c r="W41" i="47"/>
  <c r="W38" i="47"/>
  <c r="S57" i="47"/>
  <c r="S59" i="47" s="1"/>
  <c r="S72" i="47" s="1"/>
  <c r="S74" i="47" s="1"/>
  <c r="S87" i="47" s="1"/>
  <c r="S89" i="47" s="1"/>
  <c r="S102" i="47" s="1"/>
  <c r="W30" i="47"/>
  <c r="W31" i="47"/>
  <c r="W37" i="47"/>
  <c r="V42" i="47"/>
  <c r="V44" i="47" s="1"/>
  <c r="V57" i="47" s="1"/>
  <c r="V59" i="47" s="1"/>
  <c r="V72" i="47" s="1"/>
  <c r="V74" i="47" s="1"/>
  <c r="V87" i="47" s="1"/>
  <c r="V89" i="47" s="1"/>
  <c r="V102" i="47" s="1"/>
  <c r="W40" i="47"/>
  <c r="W39" i="47"/>
  <c r="W35" i="47"/>
  <c r="H19" i="43"/>
  <c r="W184" i="47"/>
  <c r="W174" i="47"/>
  <c r="W226" i="47"/>
  <c r="W169" i="47"/>
  <c r="W171" i="47"/>
  <c r="W233" i="47"/>
  <c r="W200" i="47"/>
  <c r="W190" i="47"/>
  <c r="W168" i="47"/>
  <c r="E43" i="43"/>
  <c r="W189" i="47"/>
  <c r="W173" i="47"/>
  <c r="W167" i="47"/>
  <c r="W202" i="47"/>
  <c r="W219" i="47"/>
  <c r="W230" i="47"/>
  <c r="W185" i="47"/>
  <c r="W187" i="47"/>
  <c r="W203" i="47"/>
  <c r="W176" i="47"/>
  <c r="W180" i="47"/>
  <c r="W196" i="47"/>
  <c r="W183" i="47"/>
  <c r="W215" i="47"/>
  <c r="W172" i="47"/>
  <c r="W229" i="47"/>
  <c r="W191" i="47"/>
  <c r="W195" i="47"/>
  <c r="W175" i="47"/>
  <c r="W166" i="47"/>
  <c r="W182" i="47"/>
  <c r="W188" i="47"/>
  <c r="W217" i="47"/>
  <c r="W165" i="47"/>
  <c r="W197" i="47"/>
  <c r="W211" i="47"/>
  <c r="W234" i="47"/>
  <c r="W210" i="47"/>
  <c r="W225" i="47"/>
  <c r="W170" i="47"/>
  <c r="W204" i="47"/>
  <c r="W227" i="47"/>
  <c r="W181" i="47"/>
  <c r="W213" i="47"/>
  <c r="W206" i="47"/>
  <c r="W228" i="47"/>
  <c r="W205" i="47"/>
  <c r="W236" i="47"/>
  <c r="W218" i="47"/>
  <c r="W186" i="47"/>
  <c r="W221" i="47"/>
  <c r="W201" i="47"/>
  <c r="W212" i="47"/>
  <c r="W199" i="47"/>
  <c r="W198" i="47"/>
  <c r="W220" i="47"/>
  <c r="W232" i="47"/>
  <c r="W214" i="47"/>
  <c r="W216" i="47"/>
  <c r="W231" i="47"/>
  <c r="W235" i="47"/>
  <c r="M104"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U164" i="47"/>
  <c r="U177" i="47" s="1"/>
  <c r="U179" i="47" s="1"/>
  <c r="U192" i="47" s="1"/>
  <c r="U194" i="47" s="1"/>
  <c r="U207" i="47" s="1"/>
  <c r="U209" i="47" s="1"/>
  <c r="U222" i="47" s="1"/>
  <c r="U224" i="47" s="1"/>
  <c r="U237" i="47" s="1"/>
  <c r="P84" i="43" s="1"/>
  <c r="P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R164" i="47"/>
  <c r="R177" i="47" s="1"/>
  <c r="R179" i="47" s="1"/>
  <c r="R192" i="47" s="1"/>
  <c r="R194" i="47" s="1"/>
  <c r="R207" i="47" s="1"/>
  <c r="R209" i="47" s="1"/>
  <c r="R222" i="47" s="1"/>
  <c r="R224" i="47" s="1"/>
  <c r="R237" i="47" s="1"/>
  <c r="M84" i="43" s="1"/>
  <c r="M85"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Q85" i="43" l="1"/>
  <c r="F40" i="43"/>
  <c r="G40" i="43" s="1"/>
  <c r="F41" i="43"/>
  <c r="G41" i="43" s="1"/>
  <c r="F36" i="43"/>
  <c r="G36" i="43" s="1"/>
  <c r="F38" i="43"/>
  <c r="G38" i="43" s="1"/>
  <c r="M164" i="47"/>
  <c r="M177" i="47" s="1"/>
  <c r="M179" i="47" s="1"/>
  <c r="M192" i="47" s="1"/>
  <c r="M194" i="47" s="1"/>
  <c r="M207" i="47" s="1"/>
  <c r="M209" i="47" s="1"/>
  <c r="M222" i="47" s="1"/>
  <c r="M224" i="47" s="1"/>
  <c r="M237" i="47" s="1"/>
  <c r="H84" i="43" s="1"/>
  <c r="H85" i="43" s="1"/>
  <c r="F37" i="43"/>
  <c r="G37" i="43" s="1"/>
  <c r="O164" i="47"/>
  <c r="O177" i="47" s="1"/>
  <c r="O179" i="47" s="1"/>
  <c r="O192" i="47" s="1"/>
  <c r="O194" i="47" s="1"/>
  <c r="O207" i="47" s="1"/>
  <c r="O209" i="47" s="1"/>
  <c r="O222" i="47" s="1"/>
  <c r="O224" i="47" s="1"/>
  <c r="O237" i="47" s="1"/>
  <c r="J84" i="43" s="1"/>
  <c r="J85" i="43" s="1"/>
  <c r="F39" i="43"/>
  <c r="G39" i="43" s="1"/>
  <c r="J164" i="47"/>
  <c r="J177" i="47" s="1"/>
  <c r="J179" i="47" s="1"/>
  <c r="J192" i="47" s="1"/>
  <c r="J194" i="47" s="1"/>
  <c r="J207" i="47" s="1"/>
  <c r="J209" i="47" s="1"/>
  <c r="J222" i="47" s="1"/>
  <c r="J224" i="47" s="1"/>
  <c r="J237" i="47" s="1"/>
  <c r="E84" i="43" s="1"/>
  <c r="F30" i="43" s="1"/>
  <c r="G30"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4" i="43" l="1"/>
  <c r="G34" i="43" s="1"/>
  <c r="F35" i="43"/>
  <c r="G35" i="43" s="1"/>
  <c r="D85" i="43"/>
  <c r="E85" i="43"/>
  <c r="L164" i="47"/>
  <c r="L177" i="47" s="1"/>
  <c r="L179" i="47" s="1"/>
  <c r="L192" i="47" s="1"/>
  <c r="L194" i="47" s="1"/>
  <c r="L207" i="47" s="1"/>
  <c r="L209" i="47" s="1"/>
  <c r="L222" i="47" s="1"/>
  <c r="L224" i="47" s="1"/>
  <c r="L237" i="47" s="1"/>
  <c r="G84" i="43" s="1"/>
  <c r="G85" i="43" s="1"/>
  <c r="F33" i="43"/>
  <c r="G33"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Nagy, Judith</author>
  </authors>
  <commentList>
    <comment ref="P186" authorId="0" shapeId="0">
      <text>
        <r>
          <rPr>
            <b/>
            <sz val="9"/>
            <color indexed="81"/>
            <rFont val="Tahoma"/>
            <family val="2"/>
          </rPr>
          <t>Nagy, Judith:</t>
        </r>
        <r>
          <rPr>
            <sz val="9"/>
            <color indexed="81"/>
            <rFont val="Tahoma"/>
            <family val="2"/>
          </rPr>
          <t xml:space="preserve">
average based on 2015 program</t>
        </r>
      </text>
    </comment>
    <comment ref="AV186" authorId="0" shapeId="0">
      <text>
        <r>
          <rPr>
            <b/>
            <sz val="9"/>
            <color indexed="81"/>
            <rFont val="Tahoma"/>
            <family val="2"/>
          </rPr>
          <t>Nagy, Judith:</t>
        </r>
        <r>
          <rPr>
            <sz val="9"/>
            <color indexed="81"/>
            <rFont val="Tahoma"/>
            <family val="2"/>
          </rPr>
          <t xml:space="preserve">
P&amp;C Report,Tab Reference Tables: 
persistence </t>
        </r>
      </text>
    </comment>
    <comment ref="AW186" authorId="0" shapeId="0">
      <text>
        <r>
          <rPr>
            <b/>
            <sz val="9"/>
            <color indexed="81"/>
            <rFont val="Tahoma"/>
            <family val="2"/>
          </rPr>
          <t>Nagy, Judith:</t>
        </r>
        <r>
          <rPr>
            <sz val="9"/>
            <color indexed="81"/>
            <rFont val="Tahoma"/>
            <family val="2"/>
          </rPr>
          <t xml:space="preserve">
P&amp;C Report,Tab Reference Tables: 
persistence </t>
        </r>
      </text>
    </comment>
    <comment ref="AX186" authorId="0" shapeId="0">
      <text>
        <r>
          <rPr>
            <b/>
            <sz val="9"/>
            <color indexed="81"/>
            <rFont val="Tahoma"/>
            <family val="2"/>
          </rPr>
          <t>Nagy, Judith:</t>
        </r>
        <r>
          <rPr>
            <sz val="9"/>
            <color indexed="81"/>
            <rFont val="Tahoma"/>
            <family val="2"/>
          </rPr>
          <t xml:space="preserve">
P&amp;C Report,Tab Reference Tables: 
persistence </t>
        </r>
      </text>
    </comment>
    <comment ref="AY186" authorId="0" shapeId="0">
      <text>
        <r>
          <rPr>
            <b/>
            <sz val="9"/>
            <color indexed="81"/>
            <rFont val="Tahoma"/>
            <family val="2"/>
          </rPr>
          <t>Nagy, Judith:</t>
        </r>
        <r>
          <rPr>
            <sz val="9"/>
            <color indexed="81"/>
            <rFont val="Tahoma"/>
            <family val="2"/>
          </rPr>
          <t xml:space="preserve">
P&amp;C Report,Tab Reference Tables: 
persistence </t>
        </r>
      </text>
    </comment>
    <comment ref="AZ186" authorId="0" shapeId="0">
      <text>
        <r>
          <rPr>
            <b/>
            <sz val="9"/>
            <color indexed="81"/>
            <rFont val="Tahoma"/>
            <family val="2"/>
          </rPr>
          <t>Nagy, Judith:</t>
        </r>
        <r>
          <rPr>
            <sz val="9"/>
            <color indexed="81"/>
            <rFont val="Tahoma"/>
            <family val="2"/>
          </rPr>
          <t xml:space="preserve">
P&amp;C Report,Tab Reference Tables: 
persistence </t>
        </r>
      </text>
    </comment>
    <comment ref="AW187" authorId="0" shapeId="0">
      <text>
        <r>
          <rPr>
            <b/>
            <sz val="9"/>
            <color indexed="81"/>
            <rFont val="Tahoma"/>
            <family val="2"/>
          </rPr>
          <t>Nagy, Judith:</t>
        </r>
        <r>
          <rPr>
            <sz val="9"/>
            <color indexed="81"/>
            <rFont val="Tahoma"/>
            <family val="2"/>
          </rPr>
          <t xml:space="preserve">
P&amp;C Report,Tab Reference Tables: 
persistence </t>
        </r>
      </text>
    </comment>
    <comment ref="AX187" authorId="0" shapeId="0">
      <text>
        <r>
          <rPr>
            <b/>
            <sz val="9"/>
            <color indexed="81"/>
            <rFont val="Tahoma"/>
            <family val="2"/>
          </rPr>
          <t>Nagy, Judith:</t>
        </r>
        <r>
          <rPr>
            <sz val="9"/>
            <color indexed="81"/>
            <rFont val="Tahoma"/>
            <family val="2"/>
          </rPr>
          <t xml:space="preserve">
P&amp;C Report,Tab Reference Tables: 
persistence </t>
        </r>
      </text>
    </comment>
    <comment ref="AY187" authorId="0" shapeId="0">
      <text>
        <r>
          <rPr>
            <b/>
            <sz val="9"/>
            <color indexed="81"/>
            <rFont val="Tahoma"/>
            <family val="2"/>
          </rPr>
          <t>Nagy, Judith:</t>
        </r>
        <r>
          <rPr>
            <sz val="9"/>
            <color indexed="81"/>
            <rFont val="Tahoma"/>
            <family val="2"/>
          </rPr>
          <t xml:space="preserve">
P&amp;C Report,Tab Reference Tables: 
persistence </t>
        </r>
      </text>
    </comment>
    <comment ref="AZ187" authorId="0" shapeId="0">
      <text>
        <r>
          <rPr>
            <b/>
            <sz val="9"/>
            <color indexed="81"/>
            <rFont val="Tahoma"/>
            <family val="2"/>
          </rPr>
          <t>Nagy, Judith:</t>
        </r>
        <r>
          <rPr>
            <sz val="9"/>
            <color indexed="81"/>
            <rFont val="Tahoma"/>
            <family val="2"/>
          </rPr>
          <t xml:space="preserve">
P&amp;C Report,Tab Reference Tables: 
persistence </t>
        </r>
      </text>
    </comment>
    <comment ref="BA187" authorId="0" shapeId="0">
      <text>
        <r>
          <rPr>
            <b/>
            <sz val="9"/>
            <color indexed="81"/>
            <rFont val="Tahoma"/>
            <family val="2"/>
          </rPr>
          <t>Nagy, Judith:</t>
        </r>
        <r>
          <rPr>
            <sz val="9"/>
            <color indexed="81"/>
            <rFont val="Tahoma"/>
            <family val="2"/>
          </rPr>
          <t xml:space="preserve">
P&amp;C Report,Tab Reference Tables: 
persistence </t>
        </r>
      </text>
    </comment>
    <comment ref="AX188" authorId="0" shapeId="0">
      <text>
        <r>
          <rPr>
            <b/>
            <sz val="9"/>
            <color indexed="81"/>
            <rFont val="Tahoma"/>
            <family val="2"/>
          </rPr>
          <t>Nagy, Judith:</t>
        </r>
        <r>
          <rPr>
            <sz val="9"/>
            <color indexed="81"/>
            <rFont val="Tahoma"/>
            <family val="2"/>
          </rPr>
          <t xml:space="preserve">
P&amp;C Report,Tab Reference Tables: 
persistence </t>
        </r>
      </text>
    </comment>
    <comment ref="AY188" authorId="0" shapeId="0">
      <text>
        <r>
          <rPr>
            <b/>
            <sz val="9"/>
            <color indexed="81"/>
            <rFont val="Tahoma"/>
            <family val="2"/>
          </rPr>
          <t>Nagy, Judith:</t>
        </r>
        <r>
          <rPr>
            <sz val="9"/>
            <color indexed="81"/>
            <rFont val="Tahoma"/>
            <family val="2"/>
          </rPr>
          <t xml:space="preserve">
P&amp;C Report,Tab Reference Tables: 
persistence </t>
        </r>
      </text>
    </comment>
    <comment ref="AZ188" authorId="0" shapeId="0">
      <text>
        <r>
          <rPr>
            <b/>
            <sz val="9"/>
            <color indexed="81"/>
            <rFont val="Tahoma"/>
            <family val="2"/>
          </rPr>
          <t>Nagy, Judith:</t>
        </r>
        <r>
          <rPr>
            <sz val="9"/>
            <color indexed="81"/>
            <rFont val="Tahoma"/>
            <family val="2"/>
          </rPr>
          <t xml:space="preserve">
P&amp;C Report,Tab Reference Tables: 
persistence </t>
        </r>
      </text>
    </comment>
    <comment ref="BA188" authorId="0" shapeId="0">
      <text>
        <r>
          <rPr>
            <b/>
            <sz val="9"/>
            <color indexed="81"/>
            <rFont val="Tahoma"/>
            <family val="2"/>
          </rPr>
          <t>Nagy, Judith:</t>
        </r>
        <r>
          <rPr>
            <sz val="9"/>
            <color indexed="81"/>
            <rFont val="Tahoma"/>
            <family val="2"/>
          </rPr>
          <t xml:space="preserve">
P&amp;C Report,Tab Reference Tables: 
persistence </t>
        </r>
      </text>
    </comment>
    <comment ref="BB188" authorId="0" shapeId="0">
      <text>
        <r>
          <rPr>
            <b/>
            <sz val="9"/>
            <color indexed="81"/>
            <rFont val="Tahoma"/>
            <family val="2"/>
          </rPr>
          <t>Nagy, Judith:</t>
        </r>
        <r>
          <rPr>
            <sz val="9"/>
            <color indexed="81"/>
            <rFont val="Tahoma"/>
            <family val="2"/>
          </rPr>
          <t xml:space="preserve">
P&amp;C Report,Tab Reference Tables: 
persistence </t>
        </r>
      </text>
    </comment>
    <comment ref="AX189" authorId="0" shapeId="0">
      <text>
        <r>
          <rPr>
            <b/>
            <sz val="9"/>
            <color indexed="81"/>
            <rFont val="Tahoma"/>
            <family val="2"/>
          </rPr>
          <t>Nagy, Judith:</t>
        </r>
        <r>
          <rPr>
            <sz val="9"/>
            <color indexed="81"/>
            <rFont val="Tahoma"/>
            <family val="2"/>
          </rPr>
          <t xml:space="preserve">
P&amp;C Report,Tab Reference Tables: 
persistence </t>
        </r>
      </text>
    </comment>
    <comment ref="AY189" authorId="0" shapeId="0">
      <text>
        <r>
          <rPr>
            <b/>
            <sz val="9"/>
            <color indexed="81"/>
            <rFont val="Tahoma"/>
            <family val="2"/>
          </rPr>
          <t>Nagy, Judith:</t>
        </r>
        <r>
          <rPr>
            <sz val="9"/>
            <color indexed="81"/>
            <rFont val="Tahoma"/>
            <family val="2"/>
          </rPr>
          <t xml:space="preserve">
P&amp;C Report,Tab Reference Tables: 
persistence </t>
        </r>
      </text>
    </comment>
    <comment ref="AZ189" authorId="0" shapeId="0">
      <text>
        <r>
          <rPr>
            <b/>
            <sz val="9"/>
            <color indexed="81"/>
            <rFont val="Tahoma"/>
            <family val="2"/>
          </rPr>
          <t>Nagy, Judith:</t>
        </r>
        <r>
          <rPr>
            <sz val="9"/>
            <color indexed="81"/>
            <rFont val="Tahoma"/>
            <family val="2"/>
          </rPr>
          <t xml:space="preserve">
P&amp;C Report,Tab Reference Tables: 
persistence </t>
        </r>
      </text>
    </comment>
    <comment ref="BA189" authorId="0" shapeId="0">
      <text>
        <r>
          <rPr>
            <b/>
            <sz val="9"/>
            <color indexed="81"/>
            <rFont val="Tahoma"/>
            <family val="2"/>
          </rPr>
          <t>Nagy, Judith:</t>
        </r>
        <r>
          <rPr>
            <sz val="9"/>
            <color indexed="81"/>
            <rFont val="Tahoma"/>
            <family val="2"/>
          </rPr>
          <t xml:space="preserve">
P&amp;C Report,Tab Reference Tables: 
persistence </t>
        </r>
      </text>
    </comment>
    <comment ref="BB189" authorId="0" shapeId="0">
      <text>
        <r>
          <rPr>
            <b/>
            <sz val="9"/>
            <color indexed="81"/>
            <rFont val="Tahoma"/>
            <family val="2"/>
          </rPr>
          <t>Nagy, Judith:</t>
        </r>
        <r>
          <rPr>
            <sz val="9"/>
            <color indexed="81"/>
            <rFont val="Tahoma"/>
            <family val="2"/>
          </rPr>
          <t xml:space="preserve">
P&amp;C Report,Tab Reference Tables: 
persistence </t>
        </r>
      </text>
    </comment>
    <comment ref="AX190" authorId="0" shapeId="0">
      <text>
        <r>
          <rPr>
            <b/>
            <sz val="9"/>
            <color indexed="81"/>
            <rFont val="Tahoma"/>
            <family val="2"/>
          </rPr>
          <t>Nagy, Judith:</t>
        </r>
        <r>
          <rPr>
            <sz val="9"/>
            <color indexed="81"/>
            <rFont val="Tahoma"/>
            <family val="2"/>
          </rPr>
          <t xml:space="preserve">
P&amp;C Report,Tab Reference Tables: 
persistence </t>
        </r>
      </text>
    </comment>
    <comment ref="AY190" authorId="0" shapeId="0">
      <text>
        <r>
          <rPr>
            <b/>
            <sz val="9"/>
            <color indexed="81"/>
            <rFont val="Tahoma"/>
            <family val="2"/>
          </rPr>
          <t>Nagy, Judith:</t>
        </r>
        <r>
          <rPr>
            <sz val="9"/>
            <color indexed="81"/>
            <rFont val="Tahoma"/>
            <family val="2"/>
          </rPr>
          <t xml:space="preserve">
P&amp;C Report,Tab Reference Tables: 
persistence </t>
        </r>
      </text>
    </comment>
    <comment ref="AZ190" authorId="0" shapeId="0">
      <text>
        <r>
          <rPr>
            <b/>
            <sz val="9"/>
            <color indexed="81"/>
            <rFont val="Tahoma"/>
            <family val="2"/>
          </rPr>
          <t>Nagy, Judith:</t>
        </r>
        <r>
          <rPr>
            <sz val="9"/>
            <color indexed="81"/>
            <rFont val="Tahoma"/>
            <family val="2"/>
          </rPr>
          <t xml:space="preserve">
P&amp;C Report,Tab Reference Tables: 
persistence </t>
        </r>
      </text>
    </comment>
    <comment ref="BA190" authorId="0" shapeId="0">
      <text>
        <r>
          <rPr>
            <b/>
            <sz val="9"/>
            <color indexed="81"/>
            <rFont val="Tahoma"/>
            <family val="2"/>
          </rPr>
          <t>Nagy, Judith:</t>
        </r>
        <r>
          <rPr>
            <sz val="9"/>
            <color indexed="81"/>
            <rFont val="Tahoma"/>
            <family val="2"/>
          </rPr>
          <t xml:space="preserve">
P&amp;C Report,Tab Reference Tables: 
persistence </t>
        </r>
      </text>
    </comment>
    <comment ref="BB190" authorId="0" shapeId="0">
      <text>
        <r>
          <rPr>
            <b/>
            <sz val="9"/>
            <color indexed="81"/>
            <rFont val="Tahoma"/>
            <family val="2"/>
          </rPr>
          <t>Nagy, Judith:</t>
        </r>
        <r>
          <rPr>
            <sz val="9"/>
            <color indexed="81"/>
            <rFont val="Tahoma"/>
            <family val="2"/>
          </rPr>
          <t xml:space="preserve">
P&amp;C Report,Tab Reference Tables: 
persistence </t>
        </r>
      </text>
    </comment>
    <comment ref="AX191" authorId="0" shapeId="0">
      <text>
        <r>
          <rPr>
            <b/>
            <sz val="9"/>
            <color indexed="81"/>
            <rFont val="Tahoma"/>
            <family val="2"/>
          </rPr>
          <t>Nagy, Judith:</t>
        </r>
        <r>
          <rPr>
            <sz val="9"/>
            <color indexed="81"/>
            <rFont val="Tahoma"/>
            <family val="2"/>
          </rPr>
          <t xml:space="preserve">
P&amp;C Report,Tab Reference Tables: 
persistence </t>
        </r>
      </text>
    </comment>
    <comment ref="AY191" authorId="0" shapeId="0">
      <text>
        <r>
          <rPr>
            <b/>
            <sz val="9"/>
            <color indexed="81"/>
            <rFont val="Tahoma"/>
            <family val="2"/>
          </rPr>
          <t>Nagy, Judith:</t>
        </r>
        <r>
          <rPr>
            <sz val="9"/>
            <color indexed="81"/>
            <rFont val="Tahoma"/>
            <family val="2"/>
          </rPr>
          <t xml:space="preserve">
P&amp;C Report,Tab Reference Tables: 
persistence </t>
        </r>
      </text>
    </comment>
    <comment ref="AZ191" authorId="0" shapeId="0">
      <text>
        <r>
          <rPr>
            <b/>
            <sz val="9"/>
            <color indexed="81"/>
            <rFont val="Tahoma"/>
            <family val="2"/>
          </rPr>
          <t>Nagy, Judith:</t>
        </r>
        <r>
          <rPr>
            <sz val="9"/>
            <color indexed="81"/>
            <rFont val="Tahoma"/>
            <family val="2"/>
          </rPr>
          <t xml:space="preserve">
P&amp;C Report,Tab Reference Tables: 
persistence </t>
        </r>
      </text>
    </comment>
    <comment ref="BA191" authorId="0" shapeId="0">
      <text>
        <r>
          <rPr>
            <b/>
            <sz val="9"/>
            <color indexed="81"/>
            <rFont val="Tahoma"/>
            <family val="2"/>
          </rPr>
          <t>Nagy, Judith:</t>
        </r>
        <r>
          <rPr>
            <sz val="9"/>
            <color indexed="81"/>
            <rFont val="Tahoma"/>
            <family val="2"/>
          </rPr>
          <t xml:space="preserve">
P&amp;C Report,Tab Reference Tables: 
persistence </t>
        </r>
      </text>
    </comment>
    <comment ref="BB191" authorId="0" shapeId="0">
      <text>
        <r>
          <rPr>
            <b/>
            <sz val="9"/>
            <color indexed="81"/>
            <rFont val="Tahoma"/>
            <family val="2"/>
          </rPr>
          <t>Nagy, Judith:</t>
        </r>
        <r>
          <rPr>
            <sz val="9"/>
            <color indexed="81"/>
            <rFont val="Tahoma"/>
            <family val="2"/>
          </rPr>
          <t xml:space="preserve">
P&amp;C Report,Tab Reference Tables: 
persistence </t>
        </r>
      </text>
    </comment>
  </commentList>
</comments>
</file>

<file path=xl/sharedStrings.xml><?xml version="1.0" encoding="utf-8"?>
<sst xmlns="http://schemas.openxmlformats.org/spreadsheetml/2006/main" count="4383" uniqueCount="839">
  <si>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</si>
  <si>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</si>
  <si>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</si>
  <si>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</si>
  <si>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</si>
  <si>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</si>
  <si>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</si>
  <si>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</si>
  <si>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</si>
  <si>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</si>
  <si>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</si>
  <si>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</si>
  <si>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</si>
  <si>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</si>
  <si>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</si>
  <si>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</si>
  <si>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</si>
  <si>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</si>
  <si>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</si>
  <si>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</si>
  <si>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</si>
  <si>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</si>
  <si>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</si>
  <si>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</si>
  <si>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</si>
  <si>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</si>
  <si>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</si>
  <si>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</si>
  <si>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</si>
  <si>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</si>
  <si>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</si>
  <si>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</si>
  <si>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</si>
  <si>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</si>
  <si>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</si>
  <si>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</si>
  <si>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</si>
  <si>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</si>
  <si>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</si>
  <si>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</si>
  <si>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</si>
  <si>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</si>
  <si>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</si>
  <si>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</si>
  <si>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</si>
  <si>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</si>
  <si>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</si>
  <si>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</si>
  <si>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</si>
  <si>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</si>
  <si>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</si>
  <si>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</si>
  <si>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</si>
  <si>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</si>
  <si>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</si>
  <si>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</si>
  <si>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</si>
  <si>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</si>
  <si>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</si>
  <si>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</si>
  <si>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</si>
  <si>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</si>
  <si>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</si>
  <si>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</si>
  <si>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</si>
  <si>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</si>
  <si>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</si>
  <si>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</si>
  <si>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</si>
  <si>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</si>
  <si>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</si>
  <si>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</si>
  <si>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</si>
  <si>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</si>
  <si>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</si>
  <si>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</si>
  <si>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</si>
  <si>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</si>
  <si>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</si>
  <si>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</si>
  <si>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</si>
  <si>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</si>
  <si>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</si>
  <si>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</si>
  <si>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</si>
  <si>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</si>
  <si>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</si>
  <si>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</si>
  <si>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</si>
  <si>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</si>
  <si>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</si>
  <si>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</si>
  <si>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</si>
  <si>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</si>
  <si>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</si>
  <si>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</si>
  <si>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</si>
  <si>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</si>
  <si>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</si>
  <si>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</si>
  <si>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</si>
  <si>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</si>
  <si>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</si>
  <si>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</si>
  <si>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</si>
  <si>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</si>
  <si>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</si>
  <si>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</si>
  <si>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</si>
  <si>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</si>
  <si>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</si>
  <si>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</si>
  <si>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</si>
  <si>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</si>
  <si>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</si>
  <si>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</si>
  <si>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</si>
  <si>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</si>
  <si>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</si>
  <si>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</si>
  <si>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</si>
  <si>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</si>
  <si>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</si>
  <si>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</si>
  <si>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</si>
  <si>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</si>
  <si>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</si>
  <si>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</si>
  <si>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</si>
  <si>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</si>
  <si>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</si>
  <si>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</si>
  <si>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</si>
  <si>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</si>
  <si>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</si>
  <si>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</si>
  <si>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</si>
  <si>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</si>
  <si>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</si>
  <si>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</si>
  <si>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</si>
  <si>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</si>
  <si>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</si>
  <si>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</si>
  <si>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</si>
  <si>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</si>
  <si>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</si>
  <si>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</si>
  <si>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</si>
  <si>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</si>
  <si>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</si>
  <si>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</si>
  <si>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</si>
  <si>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</si>
  <si>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</si>
  <si>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</si>
  <si>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</si>
  <si>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</si>
  <si>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</si>
  <si>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</si>
  <si>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</si>
  <si>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</si>
  <si>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</si>
  <si>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</si>
  <si>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</si>
  <si>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</si>
  <si>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</si>
  <si>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</si>
  <si>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</si>
  <si>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</si>
  <si>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</si>
  <si>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</si>
  <si>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</si>
  <si>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</si>
  <si>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</si>
  <si>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</si>
  <si>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</si>
  <si>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</si>
  <si>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</si>
  <si>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</si>
  <si>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</si>
  <si>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</si>
  <si>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</si>
  <si>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</si>
  <si>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</si>
  <si>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</si>
  <si>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</si>
  <si>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</si>
  <si>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</si>
  <si>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</si>
  <si>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</si>
  <si>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</si>
  <si>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</si>
  <si>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</si>
  <si>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</si>
  <si>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</si>
  <si>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</si>
  <si>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</si>
  <si>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</si>
  <si>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</si>
  <si>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</si>
  <si>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</si>
  <si>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</si>
  <si>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</si>
  <si>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</si>
  <si>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</si>
  <si>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</si>
  <si>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</si>
  <si>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</si>
  <si>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</si>
  <si>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</si>
  <si>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</si>
  <si>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</si>
  <si>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</si>
  <si>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</si>
  <si>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</si>
  <si>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</si>
  <si>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</si>
  <si>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</si>
  <si>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</si>
  <si>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</si>
  <si>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</si>
  <si>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</si>
  <si>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</si>
  <si>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</si>
  <si>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</si>
  <si>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</si>
  <si>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</si>
  <si>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</si>
  <si>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</si>
  <si>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</si>
  <si>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</si>
  <si>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</si>
  <si>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</si>
  <si>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</si>
  <si>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</si>
  <si>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</si>
  <si>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</si>
  <si>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</si>
  <si>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</si>
  <si>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</si>
  <si>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</si>
  <si>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</si>
  <si>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</si>
  <si>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</si>
  <si>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</si>
  <si>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</si>
  <si>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</si>
  <si>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</si>
  <si>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</si>
  <si>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</si>
  <si>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</si>
  <si>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</si>
  <si>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</si>
  <si>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</si>
  <si>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</si>
  <si>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</si>
  <si>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</si>
  <si>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</si>
  <si>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</si>
  <si>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</si>
  <si>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</si>
  <si>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</si>
  <si>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</si>
  <si>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</si>
  <si>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</si>
  <si>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</si>
  <si>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</si>
  <si>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</si>
  <si>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</si>
  <si>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</si>
  <si>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</si>
  <si>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</si>
  <si>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</si>
  <si>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</si>
  <si>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</si>
  <si>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</si>
  <si>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</si>
  <si>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</si>
  <si>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</si>
  <si>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</si>
  <si>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</si>
  <si>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</si>
  <si>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</si>
  <si>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</si>
  <si>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</si>
  <si>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</si>
  <si>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</si>
  <si>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</si>
  <si>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</si>
  <si>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</si>
  <si>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</si>
  <si>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</si>
  <si>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</si>
  <si>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</si>
  <si>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</si>
  <si>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</si>
  <si>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</si>
  <si>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</si>
  <si>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</si>
  <si>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</si>
  <si>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</si>
  <si>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</si>
  <si>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</si>
  <si>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</si>
  <si>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</si>
  <si>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</si>
  <si>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</si>
  <si>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</si>
  <si>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</si>
  <si>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</si>
  <si>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</si>
  <si>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</si>
  <si>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</si>
  <si>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</si>
  <si>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</si>
  <si>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</si>
  <si>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</si>
  <si>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</si>
  <si>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</si>
  <si>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</si>
  <si>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</si>
  <si>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</si>
  <si>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</si>
  <si>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</si>
  <si>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</si>
  <si>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</si>
  <si>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</si>
  <si>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</si>
  <si>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</si>
  <si>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</si>
  <si>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</si>
  <si>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</si>
  <si>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</si>
  <si>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</si>
  <si>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</si>
  <si>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</si>
  <si>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</si>
  <si>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</si>
  <si>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</si>
  <si>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</si>
  <si>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</si>
  <si>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</si>
  <si>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</si>
  <si>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</si>
  <si>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</si>
  <si>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</si>
  <si>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</si>
  <si>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</si>
  <si>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</si>
  <si>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</si>
  <si>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</si>
  <si>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</si>
  <si>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</si>
  <si>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</si>
  <si>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</si>
  <si>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</si>
  <si>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</si>
  <si>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</si>
  <si>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</si>
  <si>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</si>
  <si>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</si>
  <si>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</si>
  <si>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</si>
  <si>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</si>
  <si>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</si>
  <si>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</si>
  <si>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</si>
  <si>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</si>
  <si>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</si>
  <si>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</si>
  <si>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</si>
  <si>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</si>
  <si>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</si>
  <si>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</si>
  <si>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</si>
  <si>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</si>
  <si>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</si>
  <si>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</si>
  <si>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</si>
  <si>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</si>
  <si>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</si>
  <si>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</si>
  <si>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</si>
  <si>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</si>
  <si>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</si>
  <si>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</si>
  <si>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</si>
  <si>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</si>
  <si>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</si>
  <si>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</si>
  <si>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</si>
  <si>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</si>
  <si>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</si>
  <si>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</si>
  <si>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</si>
  <si>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</si>
  <si>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</si>
  <si>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</si>
  <si>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</si>
  <si>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</si>
  <si>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</si>
  <si>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</si>
  <si>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</si>
  <si>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</si>
  <si>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</si>
  <si>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</si>
  <si>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</si>
  <si>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</si>
  <si>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</si>
  <si>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</si>
  <si>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</si>
  <si>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</si>
  <si>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</si>
  <si>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</si>
  <si>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</si>
  <si>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</si>
  <si>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</si>
  <si>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</si>
  <si>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</si>
  <si>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</si>
  <si>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</si>
  <si>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</si>
  <si>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</si>
  <si>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</si>
  <si>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</si>
  <si>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</si>
  <si>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</si>
  <si>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</si>
  <si>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</si>
  <si>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</si>
  <si>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</si>
  <si>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</si>
  <si>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</si>
  <si>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</si>
  <si>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</si>
  <si>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</si>
  <si>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</si>
  <si>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</si>
  <si>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</si>
  <si>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</si>
  <si>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</si>
  <si>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</si>
  <si>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</si>
  <si>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</si>
  <si>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</si>
  <si>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</si>
  <si>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</si>
  <si>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</si>
  <si>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</si>
  <si>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</si>
  <si>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</si>
  <si>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</si>
  <si>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</si>
  <si>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</si>
  <si>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</si>
  <si>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</si>
  <si>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</si>
  <si>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</si>
  <si>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</si>
  <si>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</si>
  <si>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</si>
  <si>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</si>
  <si>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</si>
  <si>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</si>
  <si>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</si>
  <si>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</si>
  <si>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</si>
  <si>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</si>
  <si>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</si>
  <si>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</si>
  <si>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</si>
  <si>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</si>
  <si>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</si>
  <si>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</si>
  <si>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</si>
  <si>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</si>
  <si>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</si>
  <si>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</si>
  <si>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</si>
  <si>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</si>
  <si>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</si>
  <si>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</si>
  <si>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</si>
  <si>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</si>
  <si>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</si>
  <si>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</si>
  <si>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</si>
  <si>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</si>
  <si>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</si>
  <si>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</si>
  <si>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</si>
  <si>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</si>
  <si>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</si>
  <si>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</si>
  <si>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</si>
  <si>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</si>
  <si>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</si>
  <si>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</si>
  <si>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</si>
  <si>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</si>
  <si>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</si>
  <si>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</si>
  <si>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</si>
  <si>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</si>
  <si>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</si>
  <si>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</si>
  <si>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</si>
  <si>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</si>
  <si>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</si>
  <si>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</si>
  <si>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</si>
  <si>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</si>
  <si>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</si>
  <si>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</si>
  <si>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</si>
  <si>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</si>
  <si>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</si>
  <si>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</si>
  <si>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</si>
  <si>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</si>
  <si>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</si>
  <si>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</si>
  <si>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</si>
  <si>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</si>
  <si>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</si>
  <si>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</si>
  <si>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</si>
  <si>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</si>
  <si>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</si>
  <si>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</si>
  <si>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</si>
  <si>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</si>
  <si>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</si>
  <si>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</si>
  <si>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</si>
  <si>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</si>
  <si>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</si>
  <si>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</si>
  <si>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</si>
  <si>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</si>
  <si>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</si>
  <si>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</si>
  <si>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</si>
  <si>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</si>
  <si>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</si>
  <si>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</si>
  <si>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</si>
  <si>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</si>
  <si>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</si>
  <si>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</si>
  <si>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</si>
  <si>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</si>
  <si>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</si>
  <si>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</si>
  <si>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</si>
  <si>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</si>
  <si>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</si>
  <si>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</si>
  <si>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</si>
  <si>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</si>
  <si>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</si>
  <si>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</si>
  <si>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</si>
  <si>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</si>
  <si>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</si>
  <si>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</si>
  <si>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</si>
  <si>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</si>
  <si>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</si>
  <si>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</si>
  <si>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</si>
  <si>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</si>
  <si>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</si>
  <si>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</si>
  <si>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</si>
  <si>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</si>
  <si>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</si>
  <si>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</si>
  <si>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</si>
  <si>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</si>
  <si>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</si>
  <si>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</si>
  <si>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</si>
  <si>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</si>
  <si>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</si>
  <si>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</si>
  <si>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</si>
  <si>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</si>
  <si>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</si>
  <si>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</si>
  <si>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</si>
  <si>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</si>
  <si>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</si>
  <si>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</si>
  <si>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</si>
  <si>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</si>
  <si>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</si>
  <si>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</si>
  <si>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</si>
  <si>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</si>
  <si>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</si>
  <si>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</si>
  <si>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</si>
  <si>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</si>
  <si>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</si>
  <si>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</si>
  <si>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</si>
  <si>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</si>
  <si>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</si>
  <si>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</si>
  <si>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</si>
  <si>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</si>
  <si>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</si>
  <si>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</si>
  <si>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</si>
  <si>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</si>
  <si>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</si>
  <si>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</si>
  <si>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</si>
  <si>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</si>
  <si>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</si>
  <si>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</si>
  <si>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</si>
  <si>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</si>
  <si>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</si>
  <si>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</si>
  <si>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</si>
  <si>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</si>
  <si>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</si>
  <si>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</si>
  <si>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</si>
  <si>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</si>
  <si>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</si>
  <si>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</si>
  <si>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</si>
  <si>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</si>
  <si>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</si>
  <si>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</si>
  <si>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</si>
  <si>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</si>
  <si>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</si>
  <si>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</si>
  <si>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</si>
  <si>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</si>
  <si>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</si>
  <si>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</si>
  <si>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</si>
  <si>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</si>
  <si>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</si>
  <si>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</si>
  <si>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</si>
  <si>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</si>
  <si>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</si>
  <si>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</si>
  <si>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</si>
  <si>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</si>
  <si>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</si>
  <si>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</si>
  <si>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</si>
  <si>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</si>
  <si>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</si>
  <si>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</si>
  <si>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</si>
  <si>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</si>
  <si>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</si>
  <si>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</si>
  <si>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</si>
  <si>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</si>
  <si>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</si>
  <si>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</si>
  <si>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</si>
  <si>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</si>
  <si>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</si>
  <si>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</si>
  <si>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</si>
  <si>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</si>
  <si>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</si>
  <si>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</si>
  <si>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</si>
  <si>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</si>
  <si>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</si>
  <si>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</si>
  <si>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</si>
  <si>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</si>
  <si>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</si>
  <si>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</si>
  <si>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</si>
  <si>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</si>
  <si>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</si>
  <si>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</si>
  <si>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</si>
  <si>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</si>
  <si>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</si>
  <si>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</si>
  <si>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</si>
  <si>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</si>
  <si>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</si>
  <si>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</si>
  <si>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</si>
  <si>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</si>
  <si>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</si>
  <si>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</si>
  <si>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</si>
  <si>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</si>
  <si>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</si>
  <si>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</si>
  <si>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</si>
  <si>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</si>
  <si>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</si>
  <si>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</si>
  <si>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</si>
  <si>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</si>
  <si>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</si>
  <si>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</si>
  <si>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</si>
  <si>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</si>
  <si>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</si>
  <si>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</si>
  <si>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</si>
  <si>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</si>
  <si>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</si>
  <si>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</si>
  <si>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</si>
  <si>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</si>
  <si>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</si>
  <si>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</si>
  <si>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</si>
  <si>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</si>
  <si>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</si>
  <si>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</si>
  <si>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</si>
  <si>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</si>
  <si>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</si>
  <si>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</si>
  <si>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</si>
  <si>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</si>
  <si>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</si>
  <si>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</si>
  <si>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</si>
  <si>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</si>
  <si>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</si>
  <si>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</si>
  <si>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</si>
  <si>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</si>
  <si>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</si>
  <si>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</si>
  <si>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</si>
  <si>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</si>
  <si>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</si>
  <si>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</si>
  <si>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</si>
  <si>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</si>
  <si>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</si>
  <si>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</si>
  <si>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EB-2016-0091</t>
  </si>
  <si>
    <t>2021 IRM Application</t>
  </si>
  <si>
    <t>London Hydro Inc.</t>
  </si>
  <si>
    <t>EB-2020-0038</t>
  </si>
  <si>
    <t>General Service 50 - 4,999 kW</t>
  </si>
  <si>
    <t>Co-Generation 1,000 - 4,999 kW</t>
  </si>
  <si>
    <t>Large User</t>
  </si>
  <si>
    <t>2017 Settlement Agreement (EB-2016-0091), p. 32</t>
  </si>
  <si>
    <t>EB-2013-0150</t>
  </si>
  <si>
    <t>EB-2014-0092</t>
  </si>
  <si>
    <t>EB-2015-0087</t>
  </si>
  <si>
    <t>EB-2017-0059</t>
  </si>
  <si>
    <t>EB-2018-0051</t>
  </si>
  <si>
    <t>EB-2019-0052</t>
  </si>
  <si>
    <t>Other - ACM Rate Rider</t>
  </si>
  <si>
    <t>Programs</t>
  </si>
  <si>
    <t>General 
Service 
&lt;50 kW</t>
  </si>
  <si>
    <t>General
 Service 
50-4,999 kW</t>
  </si>
  <si>
    <t>Cogen
1,000 - 4,999 kW</t>
  </si>
  <si>
    <t>2011-2014 LRAM</t>
  </si>
  <si>
    <t>2015-2020 LRAM</t>
  </si>
  <si>
    <t>HVAC Incentives Initaitive</t>
  </si>
  <si>
    <t>Save on Energy Instant Discount Program</t>
  </si>
  <si>
    <t>Home Depot Home Appliance Market Uplift Conservation Fund Pilot Program</t>
  </si>
  <si>
    <t>Centrally Delivered Programs</t>
  </si>
  <si>
    <t>Save on Energy Energy Performance Program for Multi-Site Customers</t>
  </si>
  <si>
    <t>Whole Home Pilot Program</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</si>
  <si>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</si>
  <si>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</si>
  <si>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</si>
  <si>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</si>
  <si>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</si>
  <si>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</si>
  <si>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</si>
  <si>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</si>
  <si>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</si>
  <si>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</si>
  <si>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</si>
  <si>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</si>
  <si>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</si>
  <si>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Energy Audit Funding</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</si>
  <si>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</si>
  <si>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</si>
  <si>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</si>
  <si>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</si>
  <si>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</si>
  <si>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</si>
  <si>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</si>
  <si>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</si>
  <si>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</si>
  <si>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</si>
  <si>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</si>
  <si>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</si>
  <si>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Commercial and Institutional</t>
  </si>
  <si>
    <t>CFF Residential</t>
  </si>
  <si>
    <t>CFF Business</t>
  </si>
  <si>
    <t>Save on Energy Heating &amp; Cooling Program</t>
  </si>
  <si>
    <t>CFF Other</t>
  </si>
  <si>
    <t>Proposed Program or Pilot</t>
  </si>
  <si>
    <t>Conservation Fund</t>
  </si>
  <si>
    <t>CFF Centrally Delivered Program</t>
  </si>
  <si>
    <t xml:space="preserve">     2015 Adjustments in 2016</t>
  </si>
  <si>
    <t>21a</t>
  </si>
  <si>
    <t>2019 IRM Application</t>
  </si>
  <si>
    <t>P&amp;C Rep</t>
  </si>
  <si>
    <t>London Hydro had energy savings resulted from this program, and the programs savings needed to be added to the worksheet under "Conservation Fund" programs</t>
  </si>
  <si>
    <t>Rows 278 and 279</t>
  </si>
  <si>
    <t>Changed Monthly Multiplier from 12 to 5</t>
  </si>
  <si>
    <t>Peak Demand Savings would occur predominantly in the warmer months</t>
  </si>
  <si>
    <t>Row 123</t>
  </si>
  <si>
    <t>Cell N322</t>
  </si>
  <si>
    <t>Row 310</t>
  </si>
  <si>
    <t>London Hydro had energy savings resulted from this program, and the programs savings adjustment for Year 2015 needed to be added to the worksheet</t>
  </si>
  <si>
    <t>London Hydro had energy savings resulted from this program, and the programs savings adjustment for Year 2016 needed to be added to the worksheet</t>
  </si>
  <si>
    <t>Rows 479-481</t>
  </si>
  <si>
    <t>London Hydro had energy savings resulted from this program, and the programs savings needed to be added to the worksheet under "Conservation First Framework" Residential Province-Wide programs</t>
  </si>
  <si>
    <t>Rows 569-575</t>
  </si>
  <si>
    <t>Rows added to accommodate the "Save on Energy Energy Performance Program for Multi-Site Customers" and the "Whole Home Pilot Program", which were not listed in the worksheet</t>
  </si>
  <si>
    <t>Rows added to accommodate the "Home Depot Home Appliance Market Uplift Conservation Fund Pilot Program", which was not listed in the worksheet</t>
  </si>
  <si>
    <t>Row added to reflect adjustments to the "Save on Energy Retrofit Program" listed in the Participation and Cost Report (P&amp;C Rep)</t>
  </si>
  <si>
    <t>London Hydro had energy savings resulted from these programs, and the programs savings needed to be added to the worksheet under "Conservation First Framework" Centrally Delivered Programs</t>
  </si>
  <si>
    <t>Rows added to accommodate the 2017 "Save on Energy Instant Discount Program", which was not listed in the worksheet</t>
  </si>
  <si>
    <t>2013 Settlement Agreement (EB-2012-0146), p. 21</t>
  </si>
  <si>
    <t xml:space="preserve">Note:  London Hydro used the 2017 Final Verified Annual Program Results Report issued by the IESO.
Adjustments to the kWh savings were based on the Participation and Cost Report, dated April 15, 2019, issued by the IESO and marked above as PC Rep in the Result Status column. 
The net demand savings kW for the adjustments from the Participation and Cost Report is calculated using the kW/kWh ratios from the 2017 Verified Results, or earlier years, of the same program. 
The persistence of unverified energy savings are from IESO's April 2019 Participation and Cost report reference tables.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</si>
</sst>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00"/>
  </numFmts>
  <fonts count="26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70C0"/>
      <name val="Calibri"/>
      <family val="2"/>
      <scheme val="minor"/>
    </font>
    <font>
      <b/>
      <u/>
      <sz val="12"/>
      <color theme="1"/>
      <name val="Calibri"/>
      <family val="2"/>
      <scheme val="minor"/>
    </font>
    <font>
      <sz val="11"/>
      <color theme="9" tint="-0.499984740745262"/>
      <name val="Calibri"/>
      <family val="2"/>
      <scheme val="minor"/>
    </font>
    <font>
      <strike/>
      <sz val="11"/>
      <color theme="9" tint="-0.499984740745262"/>
      <name val="Calibri"/>
      <family val="2"/>
      <scheme val="minor"/>
    </font>
    <font>
      <sz val="11"/>
      <color theme="0" tint="-0.34998626667073579"/>
      <name val="Calibri"/>
      <family val="2"/>
      <scheme val="minor"/>
    </font>
    <font>
      <sz val="11"/>
      <color rgb="FF0070C0"/>
      <name val="Calibri"/>
      <family val="2"/>
      <scheme val="minor"/>
    </font>
    <font>
      <sz val="11"/>
      <color theme="0" tint="-0.249977111117893"/>
      <name val="Calibri"/>
      <family val="2"/>
      <scheme val="minor"/>
    </font>
    <font>
      <u/>
      <sz val="11"/>
      <color rgb="FF0070C0"/>
      <name val="Arial"/>
      <family val="2"/>
    </font>
    <font>
      <sz val="12"/>
      <color rgb="FF0070C0"/>
      <name val="Arial"/>
      <family val="2"/>
    </font>
    <font>
      <sz val="11"/>
      <color rgb="FF0070C0"/>
      <name val="Arial"/>
      <family val="2"/>
    </font>
    <font>
      <sz val="10"/>
      <color rgb="FF0070C0"/>
      <name val="Arial"/>
      <family val="2"/>
    </font>
    <font>
      <b/>
      <sz val="12"/>
      <color rgb="FF0070C0"/>
      <name val="Arial"/>
      <family val="2"/>
    </font>
    <font>
      <sz val="11"/>
      <color theme="9" tint="-0.499984740745262"/>
      <name val="Arial"/>
      <family val="2"/>
    </font>
    <font>
      <sz val="11"/>
      <color rgb="FFC00000"/>
      <name val="Calibri"/>
      <family val="2"/>
      <scheme val="minor"/>
    </font>
  </fonts>
  <fills count="10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6" tint="0.39997558519241921"/>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ck">
        <color auto="1"/>
      </bottom>
      <diagonal/>
    </border>
    <border>
      <left style="thin">
        <color indexed="64"/>
      </left>
      <right style="hair">
        <color indexed="64"/>
      </right>
      <top style="hair">
        <color indexed="64"/>
      </top>
      <bottom style="thick">
        <color auto="1"/>
      </bottom>
      <diagonal/>
    </border>
    <border>
      <left style="hair">
        <color indexed="64"/>
      </left>
      <right style="hair">
        <color indexed="64"/>
      </right>
      <top style="hair">
        <color indexed="64"/>
      </top>
      <bottom style="thick">
        <color auto="1"/>
      </bottom>
      <diagonal/>
    </border>
    <border>
      <left style="hair">
        <color indexed="64"/>
      </left>
      <right style="thin">
        <color indexed="64"/>
      </right>
      <top style="hair">
        <color indexed="64"/>
      </top>
      <bottom style="thick">
        <color auto="1"/>
      </bottom>
      <diagonal/>
    </border>
    <border>
      <left/>
      <right/>
      <top style="thick">
        <color auto="1"/>
      </top>
      <bottom/>
      <diagonal/>
    </border>
    <border>
      <left style="thin">
        <color indexed="64"/>
      </left>
      <right style="thin">
        <color indexed="64"/>
      </right>
      <top style="thick">
        <color auto="1"/>
      </top>
      <bottom style="thin">
        <color indexed="64"/>
      </bottom>
      <diagonal/>
    </border>
    <border>
      <left style="thin">
        <color indexed="64"/>
      </left>
      <right style="hair">
        <color indexed="64"/>
      </right>
      <top style="thick">
        <color auto="1"/>
      </top>
      <bottom style="hair">
        <color indexed="64"/>
      </bottom>
      <diagonal/>
    </border>
    <border>
      <left style="hair">
        <color indexed="64"/>
      </left>
      <right style="hair">
        <color indexed="64"/>
      </right>
      <top style="thick">
        <color auto="1"/>
      </top>
      <bottom style="hair">
        <color indexed="64"/>
      </bottom>
      <diagonal/>
    </border>
    <border>
      <left style="hair">
        <color indexed="64"/>
      </left>
      <right style="thin">
        <color indexed="64"/>
      </right>
      <top style="thick">
        <color auto="1"/>
      </top>
      <bottom style="hair">
        <color indexed="64"/>
      </bottom>
      <diagonal/>
    </border>
    <border>
      <left style="thin">
        <color indexed="64"/>
      </left>
      <right style="hair">
        <color indexed="64"/>
      </right>
      <top/>
      <bottom style="medium">
        <color auto="1"/>
      </bottom>
      <diagonal/>
    </border>
    <border>
      <left style="hair">
        <color indexed="64"/>
      </left>
      <right style="hair">
        <color indexed="64"/>
      </right>
      <top/>
      <bottom style="medium">
        <color auto="1"/>
      </bottom>
      <diagonal/>
    </border>
    <border>
      <left style="hair">
        <color indexed="64"/>
      </left>
      <right style="thin">
        <color indexed="64"/>
      </right>
      <top/>
      <bottom style="medium">
        <color auto="1"/>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111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8" fontId="48" fillId="28" borderId="110" xfId="0" applyNumberFormat="1" applyFont="1" applyFill="1" applyBorder="1" applyAlignment="1" applyProtection="1">
      <alignment horizontal="center"/>
      <protection locked="0"/>
    </xf>
    <xf numFmtId="0" fontId="0" fillId="94" borderId="0" xfId="0" applyFill="1"/>
    <xf numFmtId="0" fontId="0" fillId="94" borderId="89" xfId="0" applyFill="1" applyBorder="1"/>
    <xf numFmtId="0" fontId="3" fillId="94" borderId="0" xfId="0" applyFont="1" applyFill="1" applyBorder="1" applyAlignment="1">
      <alignment horizontal="center"/>
    </xf>
    <xf numFmtId="0" fontId="0" fillId="94" borderId="12" xfId="0" applyFill="1" applyBorder="1"/>
    <xf numFmtId="0" fontId="0" fillId="94" borderId="0" xfId="0" applyFill="1" applyBorder="1"/>
    <xf numFmtId="0" fontId="0" fillId="94" borderId="89" xfId="0" applyFill="1" applyBorder="1" applyAlignment="1">
      <alignment horizontal="left"/>
    </xf>
    <xf numFmtId="0" fontId="3" fillId="94" borderId="0" xfId="0" applyFont="1" applyFill="1" applyBorder="1" applyAlignment="1">
      <alignment horizontal="left"/>
    </xf>
    <xf numFmtId="0" fontId="0" fillId="94" borderId="12" xfId="0" applyFill="1" applyBorder="1" applyAlignment="1">
      <alignment horizontal="left"/>
    </xf>
    <xf numFmtId="0" fontId="3" fillId="94" borderId="5" xfId="0" applyFont="1" applyFill="1" applyBorder="1" applyAlignment="1">
      <alignment vertical="center"/>
    </xf>
    <xf numFmtId="0" fontId="0" fillId="94" borderId="5" xfId="0" applyFill="1" applyBorder="1"/>
    <xf numFmtId="0" fontId="11" fillId="94" borderId="143" xfId="0" applyNumberFormat="1" applyFont="1" applyFill="1" applyBorder="1" applyAlignment="1" applyProtection="1">
      <alignment horizontal="center" vertical="center" wrapText="1"/>
      <protection locked="0"/>
    </xf>
    <xf numFmtId="0" fontId="11" fillId="94" borderId="144" xfId="0" applyNumberFormat="1" applyFont="1" applyFill="1" applyBorder="1" applyAlignment="1" applyProtection="1">
      <alignment horizontal="center" vertical="center" wrapText="1"/>
      <protection locked="0"/>
    </xf>
    <xf numFmtId="0" fontId="11" fillId="94" borderId="145" xfId="0" applyNumberFormat="1" applyFont="1" applyFill="1" applyBorder="1" applyAlignment="1" applyProtection="1">
      <alignment horizontal="center" vertical="center" wrapText="1"/>
      <protection locked="0"/>
    </xf>
    <xf numFmtId="0" fontId="11" fillId="94" borderId="146" xfId="0" applyNumberFormat="1" applyFont="1" applyFill="1" applyBorder="1" applyAlignment="1" applyProtection="1">
      <alignment horizontal="center" vertical="center" wrapText="1"/>
      <protection locked="0"/>
    </xf>
    <xf numFmtId="0" fontId="11" fillId="94" borderId="147" xfId="0" applyNumberFormat="1" applyFont="1" applyFill="1" applyBorder="1" applyAlignment="1" applyProtection="1">
      <alignment horizontal="center" vertical="center" wrapText="1"/>
      <protection locked="0"/>
    </xf>
    <xf numFmtId="0" fontId="32" fillId="95" borderId="138" xfId="0" quotePrefix="1" applyFont="1" applyFill="1" applyBorder="1"/>
    <xf numFmtId="0" fontId="0" fillId="95" borderId="138" xfId="0" applyFill="1" applyBorder="1"/>
    <xf numFmtId="0" fontId="0" fillId="95" borderId="122" xfId="0" applyFill="1" applyBorder="1"/>
    <xf numFmtId="0" fontId="0" fillId="95" borderId="134" xfId="0" applyFill="1" applyBorder="1"/>
    <xf numFmtId="0" fontId="246" fillId="2" borderId="0" xfId="0" applyFont="1" applyFill="1"/>
    <xf numFmtId="9" fontId="0" fillId="2" borderId="89" xfId="72" applyFont="1" applyFill="1" applyBorder="1"/>
    <xf numFmtId="9" fontId="0" fillId="2" borderId="0" xfId="72" applyFont="1" applyFill="1"/>
    <xf numFmtId="9" fontId="0" fillId="2" borderId="12" xfId="72" applyFont="1" applyFill="1" applyBorder="1"/>
    <xf numFmtId="0" fontId="246" fillId="2" borderId="103" xfId="0" applyFont="1" applyFill="1" applyBorder="1"/>
    <xf numFmtId="0" fontId="0" fillId="2" borderId="103" xfId="0" applyFill="1" applyBorder="1"/>
    <xf numFmtId="9" fontId="0" fillId="2" borderId="118" xfId="72" applyFont="1" applyFill="1" applyBorder="1"/>
    <xf numFmtId="9" fontId="0" fillId="2" borderId="103" xfId="72" applyFont="1" applyFill="1" applyBorder="1"/>
    <xf numFmtId="9" fontId="0" fillId="2" borderId="97" xfId="72" applyFont="1" applyFill="1" applyBorder="1"/>
    <xf numFmtId="233" fontId="0" fillId="2" borderId="0" xfId="72" applyNumberFormat="1" applyFont="1" applyFill="1"/>
    <xf numFmtId="233" fontId="0" fillId="2" borderId="12" xfId="72" applyNumberFormat="1" applyFont="1" applyFill="1" applyBorder="1"/>
    <xf numFmtId="0" fontId="247" fillId="2" borderId="0" xfId="0" applyFont="1" applyFill="1"/>
    <xf numFmtId="9" fontId="248" fillId="2" borderId="0" xfId="72" applyFont="1" applyFill="1"/>
    <xf numFmtId="0" fontId="0" fillId="2" borderId="5" xfId="0"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9" fontId="7" fillId="2" borderId="0" xfId="72" applyFont="1" applyFill="1"/>
    <xf numFmtId="9" fontId="248" fillId="2" borderId="12" xfId="72" applyFont="1" applyFill="1" applyBorder="1"/>
    <xf numFmtId="9" fontId="248" fillId="2" borderId="103" xfId="72" applyFont="1" applyFill="1" applyBorder="1"/>
    <xf numFmtId="9" fontId="248" fillId="2" borderId="97" xfId="72" applyFont="1" applyFill="1" applyBorder="1"/>
    <xf numFmtId="233" fontId="7" fillId="2" borderId="0" xfId="72" applyNumberFormat="1" applyFont="1" applyFill="1"/>
    <xf numFmtId="233" fontId="248" fillId="2" borderId="12" xfId="72" applyNumberFormat="1" applyFont="1" applyFill="1" applyBorder="1"/>
    <xf numFmtId="9" fontId="249" fillId="2" borderId="0" xfId="72" applyFont="1" applyFill="1"/>
    <xf numFmtId="233" fontId="249" fillId="2" borderId="12" xfId="72" applyNumberFormat="1" applyFont="1" applyFill="1" applyBorder="1"/>
    <xf numFmtId="9" fontId="248" fillId="2" borderId="5" xfId="72" applyFont="1" applyFill="1" applyBorder="1"/>
    <xf numFmtId="9" fontId="248" fillId="2" borderId="112" xfId="72" applyFont="1" applyFill="1" applyBorder="1"/>
    <xf numFmtId="9" fontId="7" fillId="2" borderId="103" xfId="72" applyFont="1" applyFill="1" applyBorder="1"/>
    <xf numFmtId="9" fontId="7" fillId="2" borderId="97" xfId="72" applyFont="1" applyFill="1" applyBorder="1"/>
    <xf numFmtId="9" fontId="7" fillId="2" borderId="12" xfId="72" applyFont="1" applyFill="1" applyBorder="1"/>
    <xf numFmtId="9" fontId="7" fillId="2" borderId="5" xfId="72" applyFont="1" applyFill="1" applyBorder="1"/>
    <xf numFmtId="9" fontId="7" fillId="2" borderId="112" xfId="72" applyFont="1" applyFill="1" applyBorder="1"/>
    <xf numFmtId="0" fontId="251" fillId="28" borderId="110" xfId="0" applyFont="1" applyFill="1" applyBorder="1" applyAlignment="1">
      <alignment vertical="top"/>
    </xf>
    <xf numFmtId="3" fontId="0" fillId="96"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6"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7" borderId="3" xfId="0" applyNumberFormat="1" applyFont="1" applyFill="1" applyBorder="1" applyAlignment="1">
      <alignment vertical="top"/>
    </xf>
    <xf numFmtId="3" fontId="0" fillId="98" borderId="35" xfId="0" applyNumberFormat="1" applyFont="1" applyFill="1" applyBorder="1" applyAlignment="1">
      <alignment vertical="top"/>
    </xf>
    <xf numFmtId="3" fontId="0" fillId="97" borderId="35" xfId="0" applyNumberFormat="1" applyFont="1" applyFill="1" applyBorder="1" applyAlignment="1">
      <alignment vertical="top"/>
    </xf>
    <xf numFmtId="3" fontId="0" fillId="98" borderId="45" xfId="0" applyNumberFormat="1" applyFont="1" applyFill="1" applyBorder="1" applyAlignment="1">
      <alignment vertical="top"/>
    </xf>
    <xf numFmtId="3" fontId="0" fillId="96"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6" borderId="35" xfId="0" applyNumberFormat="1" applyFont="1" applyFill="1" applyBorder="1" applyAlignment="1">
      <alignment vertical="top"/>
    </xf>
    <xf numFmtId="3" fontId="0" fillId="2" borderId="45" xfId="0" applyNumberFormat="1" applyFont="1" applyFill="1" applyBorder="1" applyAlignment="1">
      <alignment vertical="top"/>
    </xf>
    <xf numFmtId="0" fontId="250" fillId="28" borderId="110" xfId="0" applyFont="1" applyFill="1" applyBorder="1" applyAlignment="1">
      <alignment vertical="top"/>
    </xf>
    <xf numFmtId="0" fontId="250" fillId="90" borderId="110" xfId="0" applyFont="1" applyFill="1" applyBorder="1"/>
    <xf numFmtId="0" fontId="250" fillId="2" borderId="0" xfId="0" applyFont="1" applyFill="1" applyBorder="1" applyAlignment="1">
      <alignment vertical="top"/>
    </xf>
    <xf numFmtId="3" fontId="250" fillId="28" borderId="3" xfId="0" applyNumberFormat="1" applyFont="1" applyFill="1" applyBorder="1" applyAlignment="1">
      <alignment vertical="top"/>
    </xf>
    <xf numFmtId="3" fontId="250" fillId="28" borderId="35" xfId="0" applyNumberFormat="1" applyFont="1" applyFill="1" applyBorder="1" applyAlignment="1">
      <alignment vertical="top"/>
    </xf>
    <xf numFmtId="3" fontId="250" fillId="28" borderId="45" xfId="0" applyNumberFormat="1" applyFont="1" applyFill="1" applyBorder="1" applyAlignment="1">
      <alignment vertical="top"/>
    </xf>
    <xf numFmtId="3" fontId="250" fillId="97" borderId="136" xfId="0" applyNumberFormat="1" applyFont="1" applyFill="1" applyBorder="1" applyAlignment="1">
      <alignment vertical="top"/>
    </xf>
    <xf numFmtId="3" fontId="250" fillId="98" borderId="116" xfId="0" applyNumberFormat="1" applyFont="1" applyFill="1" applyBorder="1" applyAlignment="1">
      <alignment vertical="top"/>
    </xf>
    <xf numFmtId="3" fontId="250" fillId="97" borderId="116" xfId="0" applyNumberFormat="1" applyFont="1" applyFill="1" applyBorder="1" applyAlignment="1">
      <alignment vertical="top"/>
    </xf>
    <xf numFmtId="3" fontId="250" fillId="98" borderId="117" xfId="0" applyNumberFormat="1" applyFont="1" applyFill="1" applyBorder="1" applyAlignment="1">
      <alignment vertical="top"/>
    </xf>
    <xf numFmtId="0" fontId="13" fillId="2" borderId="68" xfId="0" applyFont="1" applyFill="1" applyBorder="1"/>
    <xf numFmtId="0" fontId="0" fillId="28" borderId="148" xfId="0" applyFont="1" applyFill="1" applyBorder="1" applyAlignment="1">
      <alignment vertical="top"/>
    </xf>
    <xf numFmtId="0" fontId="251" fillId="28" borderId="148" xfId="0" applyFont="1" applyFill="1" applyBorder="1" applyAlignment="1">
      <alignment vertical="top"/>
    </xf>
    <xf numFmtId="0" fontId="0" fillId="90" borderId="148" xfId="0" applyFill="1" applyBorder="1"/>
    <xf numFmtId="0" fontId="0" fillId="2" borderId="68" xfId="0" applyFont="1" applyFill="1" applyBorder="1" applyAlignment="1">
      <alignment vertical="top"/>
    </xf>
    <xf numFmtId="3" fontId="0" fillId="28" borderId="149" xfId="0" applyNumberFormat="1" applyFont="1" applyFill="1" applyBorder="1" applyAlignment="1">
      <alignment vertical="top"/>
    </xf>
    <xf numFmtId="3" fontId="0" fillId="28" borderId="150" xfId="0" applyNumberFormat="1" applyFont="1" applyFill="1" applyBorder="1" applyAlignment="1">
      <alignment vertical="top"/>
    </xf>
    <xf numFmtId="3" fontId="0" fillId="28" borderId="151" xfId="0" applyNumberFormat="1" applyFont="1" applyFill="1" applyBorder="1" applyAlignment="1">
      <alignment vertical="top"/>
    </xf>
    <xf numFmtId="3" fontId="0" fillId="97" borderId="149" xfId="0" applyNumberFormat="1" applyFont="1" applyFill="1" applyBorder="1" applyAlignment="1">
      <alignment vertical="top"/>
    </xf>
    <xf numFmtId="3" fontId="0" fillId="98" borderId="150" xfId="0" applyNumberFormat="1" applyFont="1" applyFill="1" applyBorder="1" applyAlignment="1">
      <alignment vertical="top"/>
    </xf>
    <xf numFmtId="3" fontId="0" fillId="97" borderId="150" xfId="0" applyNumberFormat="1" applyFont="1" applyFill="1" applyBorder="1" applyAlignment="1">
      <alignment vertical="top"/>
    </xf>
    <xf numFmtId="3" fontId="0" fillId="98" borderId="151" xfId="0" applyNumberFormat="1" applyFont="1" applyFill="1" applyBorder="1" applyAlignment="1">
      <alignment vertical="top"/>
    </xf>
    <xf numFmtId="0" fontId="0" fillId="2" borderId="68" xfId="0" applyFill="1" applyBorder="1"/>
    <xf numFmtId="0" fontId="0" fillId="28" borderId="34" xfId="0" applyFont="1" applyFill="1" applyBorder="1" applyAlignment="1">
      <alignment vertical="top"/>
    </xf>
    <xf numFmtId="0" fontId="251" fillId="28" borderId="34" xfId="0" applyFont="1" applyFill="1" applyBorder="1" applyAlignment="1">
      <alignment vertical="top"/>
    </xf>
    <xf numFmtId="0" fontId="0" fillId="90" borderId="34" xfId="0" applyFill="1" applyBorder="1"/>
    <xf numFmtId="3" fontId="0" fillId="97" borderId="136" xfId="0" applyNumberFormat="1" applyFont="1" applyFill="1" applyBorder="1" applyAlignment="1">
      <alignment vertical="top"/>
    </xf>
    <xf numFmtId="3" fontId="0" fillId="98" borderId="116" xfId="0" applyNumberFormat="1" applyFont="1" applyFill="1" applyBorder="1" applyAlignment="1">
      <alignment vertical="top"/>
    </xf>
    <xf numFmtId="3" fontId="0" fillId="97" borderId="116" xfId="0" applyNumberFormat="1" applyFont="1" applyFill="1" applyBorder="1" applyAlignment="1">
      <alignment vertical="top"/>
    </xf>
    <xf numFmtId="3" fontId="0" fillId="98" borderId="117" xfId="0" applyNumberFormat="1" applyFont="1" applyFill="1" applyBorder="1" applyAlignment="1">
      <alignment vertical="top"/>
    </xf>
    <xf numFmtId="0" fontId="248" fillId="28" borderId="34" xfId="0" applyFont="1" applyFill="1" applyBorder="1" applyAlignment="1">
      <alignment vertical="top"/>
    </xf>
    <xf numFmtId="0" fontId="0" fillId="99" borderId="34" xfId="0" applyFont="1" applyFill="1" applyBorder="1" applyAlignment="1">
      <alignment vertical="top"/>
    </xf>
    <xf numFmtId="0" fontId="251" fillId="99" borderId="34" xfId="0" applyFont="1" applyFill="1" applyBorder="1" applyAlignment="1">
      <alignment vertical="top"/>
    </xf>
    <xf numFmtId="0" fontId="0" fillId="99" borderId="34" xfId="0" applyFill="1" applyBorder="1"/>
    <xf numFmtId="0" fontId="0" fillId="99" borderId="0" xfId="0" applyFont="1" applyFill="1" applyBorder="1" applyAlignment="1">
      <alignment vertical="top"/>
    </xf>
    <xf numFmtId="3" fontId="0" fillId="99" borderId="3" xfId="0" applyNumberFormat="1" applyFont="1" applyFill="1" applyBorder="1" applyAlignment="1">
      <alignment vertical="top"/>
    </xf>
    <xf numFmtId="3" fontId="0" fillId="99" borderId="35" xfId="0" applyNumberFormat="1" applyFont="1" applyFill="1" applyBorder="1" applyAlignment="1">
      <alignment vertical="top"/>
    </xf>
    <xf numFmtId="3" fontId="0" fillId="99" borderId="45" xfId="0" applyNumberFormat="1" applyFont="1" applyFill="1" applyBorder="1" applyAlignment="1">
      <alignment vertical="top"/>
    </xf>
    <xf numFmtId="3" fontId="7" fillId="99" borderId="35" xfId="0" applyNumberFormat="1" applyFont="1" applyFill="1" applyBorder="1" applyAlignment="1">
      <alignment vertical="top"/>
    </xf>
    <xf numFmtId="0" fontId="0" fillId="100" borderId="34" xfId="0" applyFont="1" applyFill="1" applyBorder="1" applyAlignment="1">
      <alignment vertical="top"/>
    </xf>
    <xf numFmtId="0" fontId="251" fillId="100" borderId="34" xfId="0" applyFont="1" applyFill="1" applyBorder="1" applyAlignment="1">
      <alignment vertical="top"/>
    </xf>
    <xf numFmtId="0" fontId="0" fillId="100" borderId="34" xfId="0" applyFill="1" applyBorder="1"/>
    <xf numFmtId="0" fontId="0" fillId="100" borderId="0" xfId="0" applyFont="1" applyFill="1" applyBorder="1" applyAlignment="1">
      <alignment vertical="top"/>
    </xf>
    <xf numFmtId="3" fontId="0" fillId="100" borderId="3" xfId="0" applyNumberFormat="1" applyFont="1" applyFill="1" applyBorder="1" applyAlignment="1">
      <alignment vertical="top"/>
    </xf>
    <xf numFmtId="3" fontId="0" fillId="100" borderId="35" xfId="0" applyNumberFormat="1" applyFont="1" applyFill="1" applyBorder="1" applyAlignment="1">
      <alignment vertical="top"/>
    </xf>
    <xf numFmtId="3" fontId="0" fillId="100" borderId="45" xfId="0" applyNumberFormat="1" applyFont="1" applyFill="1" applyBorder="1" applyAlignment="1">
      <alignment vertical="top"/>
    </xf>
    <xf numFmtId="0" fontId="0" fillId="101" borderId="34" xfId="0" applyFont="1" applyFill="1" applyBorder="1" applyAlignment="1">
      <alignment vertical="top"/>
    </xf>
    <xf numFmtId="0" fontId="251" fillId="101" borderId="34" xfId="0" applyFont="1" applyFill="1" applyBorder="1" applyAlignment="1">
      <alignment vertical="top"/>
    </xf>
    <xf numFmtId="0" fontId="0" fillId="101" borderId="34" xfId="0" applyFill="1" applyBorder="1"/>
    <xf numFmtId="0" fontId="0" fillId="101" borderId="0" xfId="0" applyFont="1" applyFill="1" applyBorder="1" applyAlignment="1">
      <alignment vertical="top"/>
    </xf>
    <xf numFmtId="3" fontId="0" fillId="101" borderId="3" xfId="0" applyNumberFormat="1" applyFont="1" applyFill="1" applyBorder="1" applyAlignment="1">
      <alignment vertical="top"/>
    </xf>
    <xf numFmtId="3" fontId="0" fillId="101" borderId="35" xfId="0" applyNumberFormat="1" applyFont="1" applyFill="1" applyBorder="1" applyAlignment="1">
      <alignment vertical="top"/>
    </xf>
    <xf numFmtId="3" fontId="0" fillId="101" borderId="45" xfId="0" applyNumberFormat="1" applyFont="1" applyFill="1" applyBorder="1" applyAlignment="1">
      <alignment vertical="top"/>
    </xf>
    <xf numFmtId="0" fontId="0" fillId="102" borderId="34" xfId="0" applyFont="1" applyFill="1" applyBorder="1" applyAlignment="1">
      <alignment vertical="top"/>
    </xf>
    <xf numFmtId="0" fontId="251" fillId="102" borderId="34" xfId="0" applyFont="1" applyFill="1" applyBorder="1" applyAlignment="1">
      <alignment vertical="top"/>
    </xf>
    <xf numFmtId="0" fontId="0" fillId="102" borderId="34" xfId="0" applyFill="1" applyBorder="1"/>
    <xf numFmtId="0" fontId="0" fillId="102" borderId="0" xfId="0" applyFont="1" applyFill="1" applyBorder="1" applyAlignment="1">
      <alignment vertical="top"/>
    </xf>
    <xf numFmtId="3" fontId="0" fillId="102" borderId="3" xfId="0" applyNumberFormat="1" applyFont="1" applyFill="1" applyBorder="1" applyAlignment="1">
      <alignment vertical="top"/>
    </xf>
    <xf numFmtId="3" fontId="0" fillId="102" borderId="35" xfId="0" applyNumberFormat="1" applyFont="1" applyFill="1" applyBorder="1" applyAlignment="1">
      <alignment vertical="top"/>
    </xf>
    <xf numFmtId="3" fontId="0" fillId="102" borderId="45" xfId="0" applyNumberFormat="1" applyFont="1" applyFill="1" applyBorder="1" applyAlignment="1">
      <alignment vertical="top"/>
    </xf>
    <xf numFmtId="0" fontId="0" fillId="103" borderId="34" xfId="0" applyFont="1" applyFill="1" applyBorder="1" applyAlignment="1">
      <alignment vertical="top"/>
    </xf>
    <xf numFmtId="0" fontId="251" fillId="103" borderId="34" xfId="0" applyFont="1" applyFill="1" applyBorder="1" applyAlignment="1">
      <alignment vertical="top"/>
    </xf>
    <xf numFmtId="0" fontId="0" fillId="103" borderId="34" xfId="0" applyFill="1" applyBorder="1"/>
    <xf numFmtId="0" fontId="0" fillId="103" borderId="0" xfId="0" applyFont="1" applyFill="1" applyBorder="1" applyAlignment="1">
      <alignment vertical="top"/>
    </xf>
    <xf numFmtId="3" fontId="0" fillId="103" borderId="3" xfId="0" applyNumberFormat="1" applyFont="1" applyFill="1" applyBorder="1" applyAlignment="1">
      <alignment vertical="top"/>
    </xf>
    <xf numFmtId="3" fontId="0" fillId="103" borderId="35" xfId="0" applyNumberFormat="1" applyFont="1" applyFill="1" applyBorder="1" applyAlignment="1">
      <alignment vertical="top"/>
    </xf>
    <xf numFmtId="3" fontId="0" fillId="103" borderId="45" xfId="0" applyNumberFormat="1" applyFont="1" applyFill="1" applyBorder="1" applyAlignment="1">
      <alignment vertical="top"/>
    </xf>
    <xf numFmtId="0" fontId="0" fillId="102" borderId="148" xfId="0" applyFont="1" applyFill="1" applyBorder="1" applyAlignment="1">
      <alignment vertical="top"/>
    </xf>
    <xf numFmtId="0" fontId="251" fillId="102" borderId="148" xfId="0" applyFont="1" applyFill="1" applyBorder="1" applyAlignment="1">
      <alignment vertical="top"/>
    </xf>
    <xf numFmtId="0" fontId="0" fillId="102" borderId="148" xfId="0" applyFill="1" applyBorder="1"/>
    <xf numFmtId="0" fontId="0" fillId="102" borderId="68" xfId="0" applyFont="1" applyFill="1" applyBorder="1" applyAlignment="1">
      <alignment vertical="top"/>
    </xf>
    <xf numFmtId="3" fontId="0" fillId="102" borderId="149" xfId="0" applyNumberFormat="1" applyFont="1" applyFill="1" applyBorder="1" applyAlignment="1">
      <alignment vertical="top"/>
    </xf>
    <xf numFmtId="3" fontId="0" fillId="102" borderId="150" xfId="0" applyNumberFormat="1" applyFont="1" applyFill="1" applyBorder="1" applyAlignment="1">
      <alignment vertical="top"/>
    </xf>
    <xf numFmtId="3" fontId="0" fillId="102" borderId="151" xfId="0" applyNumberFormat="1" applyFont="1" applyFill="1" applyBorder="1" applyAlignment="1">
      <alignment vertical="top"/>
    </xf>
    <xf numFmtId="3" fontId="0" fillId="99" borderId="41" xfId="0" applyNumberFormat="1" applyFont="1" applyFill="1" applyBorder="1" applyAlignment="1">
      <alignment vertical="top"/>
    </xf>
    <xf numFmtId="3" fontId="7" fillId="99" borderId="40" xfId="0" applyNumberFormat="1" applyFont="1" applyFill="1" applyBorder="1" applyAlignment="1">
      <alignment vertical="top"/>
    </xf>
    <xf numFmtId="3" fontId="0" fillId="99" borderId="40" xfId="0" applyNumberFormat="1" applyFont="1" applyFill="1" applyBorder="1" applyAlignment="1">
      <alignment vertical="top"/>
    </xf>
    <xf numFmtId="3" fontId="0" fillId="99" borderId="42" xfId="0" applyNumberFormat="1" applyFont="1" applyFill="1" applyBorder="1" applyAlignment="1">
      <alignment vertical="top"/>
    </xf>
    <xf numFmtId="0" fontId="0" fillId="104" borderId="34" xfId="0" applyFont="1" applyFill="1" applyBorder="1" applyAlignment="1">
      <alignment vertical="top"/>
    </xf>
    <xf numFmtId="0" fontId="251" fillId="104" borderId="34" xfId="0" applyFont="1" applyFill="1" applyBorder="1" applyAlignment="1">
      <alignment vertical="top"/>
    </xf>
    <xf numFmtId="0" fontId="0" fillId="104" borderId="34" xfId="0" applyFill="1" applyBorder="1"/>
    <xf numFmtId="0" fontId="0" fillId="104" borderId="0" xfId="0" applyFont="1" applyFill="1" applyBorder="1" applyAlignment="1">
      <alignment vertical="top"/>
    </xf>
    <xf numFmtId="3" fontId="0" fillId="104" borderId="3" xfId="0" applyNumberFormat="1" applyFont="1" applyFill="1" applyBorder="1" applyAlignment="1">
      <alignment vertical="top"/>
    </xf>
    <xf numFmtId="3" fontId="0" fillId="104" borderId="35" xfId="0" applyNumberFormat="1" applyFont="1" applyFill="1" applyBorder="1" applyAlignment="1">
      <alignment vertical="top"/>
    </xf>
    <xf numFmtId="3" fontId="0" fillId="104" borderId="45" xfId="0" applyNumberFormat="1" applyFont="1" applyFill="1" applyBorder="1" applyAlignment="1">
      <alignment vertical="top"/>
    </xf>
    <xf numFmtId="0" fontId="0" fillId="28" borderId="137" xfId="0" applyFont="1" applyFill="1" applyBorder="1" applyAlignment="1">
      <alignment vertical="top"/>
    </xf>
    <xf numFmtId="0" fontId="251" fillId="28" borderId="137" xfId="0" applyFont="1" applyFill="1" applyBorder="1" applyAlignment="1">
      <alignment vertical="top"/>
    </xf>
    <xf numFmtId="0" fontId="0" fillId="90" borderId="137" xfId="0" applyFill="1" applyBorder="1"/>
    <xf numFmtId="3" fontId="0" fillId="28" borderId="113" xfId="0" applyNumberFormat="1" applyFont="1" applyFill="1" applyBorder="1" applyAlignment="1">
      <alignment vertical="top"/>
    </xf>
    <xf numFmtId="3" fontId="0" fillId="28" borderId="53" xfId="0" applyNumberFormat="1" applyFont="1" applyFill="1" applyBorder="1" applyAlignment="1">
      <alignment vertical="top"/>
    </xf>
    <xf numFmtId="3" fontId="0" fillId="28" borderId="114" xfId="0" applyNumberFormat="1" applyFont="1" applyFill="1" applyBorder="1" applyAlignment="1">
      <alignment vertical="top"/>
    </xf>
    <xf numFmtId="0" fontId="0" fillId="105" borderId="34" xfId="0" applyFont="1" applyFill="1" applyBorder="1" applyAlignment="1">
      <alignment vertical="top"/>
    </xf>
    <xf numFmtId="0" fontId="251" fillId="105" borderId="34" xfId="0" applyFont="1" applyFill="1" applyBorder="1" applyAlignment="1">
      <alignment vertical="top"/>
    </xf>
    <xf numFmtId="0" fontId="0" fillId="105" borderId="34" xfId="0" applyFill="1" applyBorder="1"/>
    <xf numFmtId="0" fontId="0" fillId="105" borderId="103" xfId="0" applyFont="1" applyFill="1" applyBorder="1" applyAlignment="1">
      <alignment vertical="top"/>
    </xf>
    <xf numFmtId="3" fontId="0" fillId="105" borderId="41" xfId="0" applyNumberFormat="1" applyFont="1" applyFill="1" applyBorder="1" applyAlignment="1">
      <alignment vertical="top"/>
    </xf>
    <xf numFmtId="3" fontId="0" fillId="105" borderId="40" xfId="0" applyNumberFormat="1" applyFont="1" applyFill="1" applyBorder="1" applyAlignment="1">
      <alignment vertical="top"/>
    </xf>
    <xf numFmtId="3" fontId="0" fillId="105" borderId="42" xfId="0" applyNumberFormat="1" applyFont="1" applyFill="1" applyBorder="1" applyAlignment="1">
      <alignment vertical="top"/>
    </xf>
    <xf numFmtId="0" fontId="0" fillId="105" borderId="0" xfId="0" applyFont="1" applyFill="1" applyBorder="1" applyAlignment="1">
      <alignment vertical="top"/>
    </xf>
    <xf numFmtId="3" fontId="0" fillId="105" borderId="3" xfId="0" applyNumberFormat="1" applyFont="1" applyFill="1" applyBorder="1" applyAlignment="1">
      <alignment vertical="top"/>
    </xf>
    <xf numFmtId="3" fontId="0" fillId="105" borderId="35" xfId="0" applyNumberFormat="1" applyFont="1" applyFill="1" applyBorder="1" applyAlignment="1">
      <alignment vertical="top"/>
    </xf>
    <xf numFmtId="3" fontId="0" fillId="105" borderId="45" xfId="0" applyNumberFormat="1" applyFont="1" applyFill="1" applyBorder="1" applyAlignment="1">
      <alignment vertical="top"/>
    </xf>
    <xf numFmtId="0" fontId="0" fillId="105" borderId="5" xfId="0" applyFont="1" applyFill="1" applyBorder="1" applyAlignment="1">
      <alignment vertical="top"/>
    </xf>
    <xf numFmtId="3" fontId="0" fillId="105" borderId="136" xfId="0" applyNumberFormat="1" applyFont="1" applyFill="1" applyBorder="1" applyAlignment="1">
      <alignment vertical="top"/>
    </xf>
    <xf numFmtId="3" fontId="0" fillId="105" borderId="116" xfId="0" applyNumberFormat="1" applyFont="1" applyFill="1" applyBorder="1" applyAlignment="1">
      <alignment vertical="top"/>
    </xf>
    <xf numFmtId="3" fontId="0" fillId="105" borderId="117" xfId="0" applyNumberFormat="1" applyFont="1" applyFill="1" applyBorder="1" applyAlignment="1">
      <alignment vertical="top"/>
    </xf>
    <xf numFmtId="0" fontId="0" fillId="28" borderId="9" xfId="0" applyFont="1" applyFill="1" applyBorder="1" applyAlignment="1">
      <alignment vertical="top"/>
    </xf>
    <xf numFmtId="0" fontId="251" fillId="28" borderId="9" xfId="0" applyFont="1" applyFill="1" applyBorder="1" applyAlignment="1">
      <alignment vertical="top"/>
    </xf>
    <xf numFmtId="0" fontId="0" fillId="90" borderId="9" xfId="0" applyFill="1" applyBorder="1"/>
    <xf numFmtId="3" fontId="0" fillId="28" borderId="2" xfId="0" applyNumberFormat="1" applyFont="1" applyFill="1" applyBorder="1" applyAlignment="1">
      <alignment vertical="top"/>
    </xf>
    <xf numFmtId="3" fontId="0" fillId="28" borderId="36" xfId="0" applyNumberFormat="1" applyFont="1" applyFill="1" applyBorder="1" applyAlignment="1">
      <alignment vertical="top"/>
    </xf>
    <xf numFmtId="3" fontId="0" fillId="28" borderId="152" xfId="0" applyNumberFormat="1" applyFont="1" applyFill="1" applyBorder="1" applyAlignment="1">
      <alignment vertical="top"/>
    </xf>
    <xf numFmtId="0" fontId="252" fillId="28" borderId="34" xfId="0" applyFont="1" applyFill="1" applyBorder="1" applyAlignment="1">
      <alignment vertical="top"/>
    </xf>
    <xf numFmtId="0" fontId="252" fillId="90" borderId="34" xfId="0" applyFont="1" applyFill="1" applyBorder="1"/>
    <xf numFmtId="0" fontId="252" fillId="2" borderId="0" xfId="0" applyFont="1" applyFill="1" applyBorder="1" applyAlignment="1">
      <alignment vertical="top"/>
    </xf>
    <xf numFmtId="3" fontId="252" fillId="28" borderId="3" xfId="0" applyNumberFormat="1" applyFont="1" applyFill="1" applyBorder="1" applyAlignment="1">
      <alignment vertical="top"/>
    </xf>
    <xf numFmtId="3" fontId="252" fillId="28" borderId="35" xfId="0" applyNumberFormat="1" applyFont="1" applyFill="1" applyBorder="1" applyAlignment="1">
      <alignment vertical="top"/>
    </xf>
    <xf numFmtId="3" fontId="252" fillId="28" borderId="45" xfId="0" applyNumberFormat="1" applyFont="1" applyFill="1" applyBorder="1" applyAlignment="1">
      <alignment vertical="top"/>
    </xf>
    <xf numFmtId="0" fontId="0" fillId="106" borderId="34" xfId="0" applyFont="1" applyFill="1" applyBorder="1" applyAlignment="1">
      <alignment vertical="top"/>
    </xf>
    <xf numFmtId="0" fontId="251" fillId="106" borderId="34" xfId="0" applyFont="1" applyFill="1" applyBorder="1" applyAlignment="1">
      <alignment vertical="top"/>
    </xf>
    <xf numFmtId="0" fontId="0" fillId="106" borderId="34" xfId="0" applyFill="1" applyBorder="1"/>
    <xf numFmtId="0" fontId="0" fillId="106" borderId="0" xfId="0" applyFont="1" applyFill="1" applyBorder="1" applyAlignment="1">
      <alignment vertical="top"/>
    </xf>
    <xf numFmtId="3" fontId="0" fillId="106" borderId="3" xfId="0" applyNumberFormat="1" applyFont="1" applyFill="1" applyBorder="1" applyAlignment="1">
      <alignment vertical="top"/>
    </xf>
    <xf numFmtId="3" fontId="0" fillId="106" borderId="35" xfId="0" applyNumberFormat="1" applyFont="1" applyFill="1" applyBorder="1" applyAlignment="1">
      <alignment vertical="top"/>
    </xf>
    <xf numFmtId="3" fontId="0" fillId="106" borderId="45" xfId="0" applyNumberFormat="1" applyFont="1" applyFill="1" applyBorder="1" applyAlignment="1">
      <alignment vertical="top"/>
    </xf>
    <xf numFmtId="0" fontId="0" fillId="104" borderId="9" xfId="0" applyFill="1" applyBorder="1"/>
    <xf numFmtId="3" fontId="7" fillId="104" borderId="35" xfId="0" applyNumberFormat="1" applyFont="1" applyFill="1" applyBorder="1" applyAlignment="1">
      <alignment vertical="top"/>
    </xf>
    <xf numFmtId="3" fontId="7" fillId="104" borderId="45" xfId="0" applyNumberFormat="1" applyFont="1" applyFill="1" applyBorder="1" applyAlignment="1">
      <alignment vertical="top"/>
    </xf>
    <xf numFmtId="0" fontId="0" fillId="90" borderId="153" xfId="0" applyFill="1" applyBorder="1"/>
    <xf numFmtId="0" fontId="0" fillId="2" borderId="154" xfId="0" applyFont="1" applyFill="1" applyBorder="1" applyAlignment="1">
      <alignment vertical="top"/>
    </xf>
    <xf numFmtId="3" fontId="7" fillId="28" borderId="150" xfId="0" applyNumberFormat="1" applyFont="1" applyFill="1" applyBorder="1" applyAlignment="1">
      <alignment vertical="top"/>
    </xf>
    <xf numFmtId="3" fontId="7" fillId="28" borderId="151" xfId="0" applyNumberFormat="1" applyFont="1" applyFill="1" applyBorder="1" applyAlignment="1">
      <alignment vertical="top"/>
    </xf>
    <xf numFmtId="0" fontId="13" fillId="2" borderId="154" xfId="0" applyFont="1" applyFill="1" applyBorder="1"/>
    <xf numFmtId="0" fontId="0" fillId="2" borderId="154" xfId="0" applyFill="1" applyBorder="1"/>
    <xf numFmtId="3" fontId="45" fillId="28" borderId="36" xfId="0" applyNumberFormat="1" applyFont="1" applyFill="1" applyBorder="1" applyAlignment="1">
      <alignment horizontal="center" vertical="center"/>
    </xf>
    <xf numFmtId="3" fontId="45" fillId="28" borderId="35" xfId="0" applyNumberFormat="1" applyFont="1" applyFill="1" applyBorder="1" applyAlignment="1">
      <alignment horizontal="center" vertical="center"/>
    </xf>
    <xf numFmtId="3" fontId="45" fillId="28" borderId="53" xfId="0" applyNumberFormat="1" applyFont="1" applyFill="1" applyBorder="1" applyAlignment="1">
      <alignment horizontal="center" vertical="center"/>
    </xf>
    <xf numFmtId="3" fontId="45" fillId="28" borderId="0" xfId="0" applyNumberFormat="1" applyFont="1" applyFill="1" applyBorder="1" applyAlignment="1">
      <alignment horizontal="center" vertical="center"/>
    </xf>
    <xf numFmtId="233" fontId="41" fillId="28" borderId="0" xfId="0" applyNumberFormat="1" applyFont="1" applyFill="1" applyBorder="1" applyAlignment="1">
      <alignment horizontal="center"/>
    </xf>
    <xf numFmtId="233" fontId="51" fillId="91" borderId="0" xfId="0" applyNumberFormat="1" applyFont="1" applyFill="1" applyAlignment="1">
      <alignment horizontal="center"/>
    </xf>
    <xf numFmtId="0" fontId="253" fillId="2" borderId="0" xfId="0" applyFont="1" applyFill="1" applyAlignment="1" applyProtection="1">
      <alignment horizontal="center" vertical="center"/>
      <protection locked="0"/>
    </xf>
    <xf numFmtId="0" fontId="254" fillId="2" borderId="89" xfId="0" applyFont="1" applyFill="1" applyBorder="1" applyAlignment="1" applyProtection="1">
      <alignment vertical="top" wrapText="1"/>
      <protection locked="0"/>
    </xf>
    <xf numFmtId="3" fontId="255" fillId="2" borderId="0" xfId="0" applyNumberFormat="1" applyFont="1" applyFill="1" applyBorder="1" applyAlignment="1" applyProtection="1">
      <alignment horizontal="center" vertical="center"/>
      <protection locked="0"/>
    </xf>
    <xf numFmtId="3" fontId="255" fillId="28" borderId="35" xfId="0" applyNumberFormat="1" applyFont="1" applyFill="1" applyBorder="1" applyAlignment="1" applyProtection="1">
      <alignment horizontal="center" vertical="center"/>
      <protection locked="0"/>
    </xf>
    <xf numFmtId="10" fontId="256" fillId="28" borderId="0" xfId="0" applyNumberFormat="1" applyFont="1" applyFill="1" applyBorder="1" applyAlignment="1" applyProtection="1">
      <alignment horizontal="center" vertical="center"/>
      <protection locked="0"/>
    </xf>
    <xf numFmtId="10" fontId="255" fillId="28" borderId="0" xfId="0" applyNumberFormat="1" applyFont="1" applyFill="1" applyBorder="1" applyAlignment="1" applyProtection="1">
      <alignment horizontal="center" vertical="center"/>
      <protection locked="0"/>
    </xf>
    <xf numFmtId="10" fontId="255" fillId="28" borderId="0" xfId="72" applyNumberFormat="1" applyFont="1" applyFill="1" applyBorder="1" applyAlignment="1" applyProtection="1">
      <alignment horizontal="center" vertical="center"/>
      <protection locked="0"/>
    </xf>
    <xf numFmtId="9" fontId="255" fillId="28" borderId="12" xfId="72" applyFont="1" applyFill="1" applyBorder="1" applyAlignment="1" applyProtection="1">
      <alignment horizontal="center" vertical="center"/>
      <protection locked="0"/>
    </xf>
    <xf numFmtId="0" fontId="251" fillId="2" borderId="0" xfId="0" applyFont="1" applyFill="1" applyProtection="1">
      <protection locked="0"/>
    </xf>
    <xf numFmtId="0" fontId="253" fillId="2" borderId="12" xfId="0" applyFont="1" applyFill="1" applyBorder="1" applyAlignment="1" applyProtection="1">
      <alignment horizontal="center" vertical="center"/>
      <protection locked="0"/>
    </xf>
    <xf numFmtId="0" fontId="254" fillId="2" borderId="0" xfId="0" applyFont="1" applyFill="1" applyBorder="1" applyAlignment="1" applyProtection="1">
      <alignment vertical="top" wrapText="1"/>
      <protection locked="0"/>
    </xf>
    <xf numFmtId="3" fontId="254" fillId="2" borderId="0" xfId="0" applyNumberFormat="1" applyFont="1" applyFill="1" applyBorder="1" applyAlignment="1" applyProtection="1">
      <alignment vertical="center"/>
      <protection locked="0"/>
    </xf>
    <xf numFmtId="10" fontId="255" fillId="2" borderId="0" xfId="0" applyNumberFormat="1" applyFont="1" applyFill="1" applyBorder="1" applyAlignment="1" applyProtection="1">
      <alignment horizontal="center" vertical="center"/>
    </xf>
    <xf numFmtId="9" fontId="255" fillId="2" borderId="12" xfId="0" applyNumberFormat="1" applyFont="1" applyFill="1" applyBorder="1" applyAlignment="1" applyProtection="1">
      <alignment horizontal="center" vertical="center"/>
      <protection locked="0"/>
    </xf>
    <xf numFmtId="10" fontId="45" fillId="28" borderId="0" xfId="0" applyNumberFormat="1" applyFont="1" applyFill="1" applyBorder="1" applyAlignment="1" applyProtection="1">
      <alignment horizontal="center" vertical="center"/>
      <protection locked="0"/>
    </xf>
    <xf numFmtId="3" fontId="45" fillId="28" borderId="0" xfId="0" applyNumberFormat="1" applyFont="1" applyFill="1" applyBorder="1" applyAlignment="1" applyProtection="1">
      <alignment horizontal="center" vertical="center"/>
      <protection locked="0"/>
    </xf>
    <xf numFmtId="3" fontId="257" fillId="2" borderId="0" xfId="0" applyNumberFormat="1" applyFont="1" applyFill="1" applyBorder="1" applyAlignment="1" applyProtection="1">
      <alignment vertical="center"/>
      <protection locked="0"/>
    </xf>
    <xf numFmtId="10" fontId="255" fillId="2" borderId="0" xfId="0" applyNumberFormat="1" applyFont="1" applyFill="1" applyBorder="1" applyAlignment="1" applyProtection="1">
      <alignment horizontal="center" vertical="center"/>
      <protection locked="0"/>
    </xf>
    <xf numFmtId="3" fontId="255" fillId="28" borderId="0" xfId="0" applyNumberFormat="1" applyFont="1" applyFill="1" applyBorder="1" applyAlignment="1" applyProtection="1">
      <alignment horizontal="center" vertical="center"/>
      <protection locked="0"/>
    </xf>
    <xf numFmtId="3" fontId="258" fillId="2" borderId="0" xfId="0" applyNumberFormat="1" applyFont="1" applyFill="1" applyBorder="1" applyAlignment="1" applyProtection="1">
      <alignment horizontal="center" vertical="center"/>
      <protection locked="0"/>
    </xf>
    <xf numFmtId="0" fontId="259" fillId="28" borderId="9" xfId="0" applyFont="1" applyFill="1" applyBorder="1" applyAlignment="1">
      <alignment vertical="top"/>
    </xf>
    <xf numFmtId="0" fontId="7" fillId="28" borderId="9" xfId="0" applyFont="1" applyFill="1" applyBorder="1" applyAlignment="1">
      <alignment vertical="top"/>
    </xf>
    <xf numFmtId="0" fontId="7" fillId="90" borderId="9" xfId="0" applyFont="1" applyFill="1" applyBorder="1"/>
    <xf numFmtId="0" fontId="7" fillId="2" borderId="0" xfId="0" applyFont="1" applyFill="1" applyBorder="1" applyAlignment="1">
      <alignment vertical="top"/>
    </xf>
    <xf numFmtId="3" fontId="7" fillId="28" borderId="2" xfId="0" applyNumberFormat="1" applyFont="1" applyFill="1" applyBorder="1" applyAlignment="1">
      <alignment vertical="top"/>
    </xf>
    <xf numFmtId="3" fontId="7" fillId="28" borderId="36" xfId="0" applyNumberFormat="1" applyFont="1" applyFill="1" applyBorder="1" applyAlignment="1">
      <alignment vertical="top"/>
    </xf>
    <xf numFmtId="3" fontId="7" fillId="28" borderId="152" xfId="0" applyNumberFormat="1" applyFont="1" applyFill="1" applyBorder="1" applyAlignment="1">
      <alignment vertical="top"/>
    </xf>
    <xf numFmtId="0" fontId="7" fillId="28" borderId="34" xfId="0" applyFont="1" applyFill="1" applyBorder="1" applyAlignment="1">
      <alignment vertical="top"/>
    </xf>
    <xf numFmtId="0" fontId="7" fillId="90" borderId="34" xfId="0" applyFont="1" applyFill="1" applyBorder="1"/>
    <xf numFmtId="3" fontId="7" fillId="28" borderId="3" xfId="0" applyNumberFormat="1" applyFont="1" applyFill="1" applyBorder="1" applyAlignment="1">
      <alignment vertical="top"/>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0" fontId="0" fillId="2" borderId="75" xfId="0" applyFill="1" applyBorder="1"/>
    <xf numFmtId="0" fontId="0" fillId="28" borderId="155" xfId="0" applyFont="1" applyFill="1" applyBorder="1" applyAlignment="1">
      <alignment vertical="top"/>
    </xf>
    <xf numFmtId="0" fontId="251" fillId="28" borderId="155" xfId="0" applyFont="1" applyFill="1" applyBorder="1" applyAlignment="1">
      <alignment vertical="top"/>
    </xf>
    <xf numFmtId="0" fontId="0" fillId="90" borderId="155" xfId="0" applyFill="1" applyBorder="1"/>
    <xf numFmtId="0" fontId="0" fillId="2" borderId="75" xfId="0" applyFont="1" applyFill="1" applyBorder="1" applyAlignment="1">
      <alignment vertical="top"/>
    </xf>
    <xf numFmtId="3" fontId="0" fillId="28" borderId="156" xfId="0" applyNumberFormat="1" applyFont="1" applyFill="1" applyBorder="1" applyAlignment="1">
      <alignment vertical="top"/>
    </xf>
    <xf numFmtId="3" fontId="0" fillId="28" borderId="157" xfId="0" applyNumberFormat="1" applyFont="1" applyFill="1" applyBorder="1" applyAlignment="1">
      <alignment vertical="top"/>
    </xf>
    <xf numFmtId="3" fontId="0" fillId="28" borderId="158" xfId="0" applyNumberFormat="1" applyFont="1" applyFill="1" applyBorder="1" applyAlignment="1">
      <alignment vertical="top"/>
    </xf>
    <xf numFmtId="0" fontId="13" fillId="2" borderId="75" xfId="0" applyFont="1" applyFill="1" applyBorder="1"/>
    <xf numFmtId="0" fontId="0" fillId="2" borderId="159" xfId="0" applyFill="1" applyBorder="1"/>
    <xf numFmtId="0" fontId="0" fillId="106" borderId="160" xfId="0" applyFont="1" applyFill="1" applyBorder="1" applyAlignment="1">
      <alignment vertical="top"/>
    </xf>
    <xf numFmtId="0" fontId="0" fillId="106" borderId="160" xfId="0" applyFill="1" applyBorder="1"/>
    <xf numFmtId="0" fontId="0" fillId="106" borderId="159" xfId="0" applyFont="1" applyFill="1" applyBorder="1" applyAlignment="1">
      <alignment vertical="top"/>
    </xf>
    <xf numFmtId="3" fontId="0" fillId="106" borderId="161" xfId="0" applyNumberFormat="1" applyFont="1" applyFill="1" applyBorder="1" applyAlignment="1">
      <alignment vertical="top"/>
    </xf>
    <xf numFmtId="3" fontId="0" fillId="106" borderId="162" xfId="0" applyNumberFormat="1" applyFont="1" applyFill="1" applyBorder="1" applyAlignment="1">
      <alignment vertical="top"/>
    </xf>
    <xf numFmtId="3" fontId="7" fillId="106" borderId="162" xfId="0" applyNumberFormat="1" applyFont="1" applyFill="1" applyBorder="1" applyAlignment="1">
      <alignment vertical="top"/>
    </xf>
    <xf numFmtId="3" fontId="7" fillId="106" borderId="163" xfId="0" applyNumberFormat="1" applyFont="1" applyFill="1" applyBorder="1" applyAlignment="1">
      <alignment vertical="top"/>
    </xf>
    <xf numFmtId="0" fontId="13" fillId="2" borderId="159" xfId="0" applyFont="1" applyFill="1" applyBorder="1"/>
    <xf numFmtId="0" fontId="259" fillId="28" borderId="160" xfId="0" applyFont="1" applyFill="1" applyBorder="1" applyAlignment="1">
      <alignment vertical="top"/>
    </xf>
    <xf numFmtId="0" fontId="0" fillId="28" borderId="160" xfId="0" applyFont="1" applyFill="1" applyBorder="1" applyAlignment="1">
      <alignment vertical="top"/>
    </xf>
    <xf numFmtId="0" fontId="0" fillId="90" borderId="160" xfId="0" applyFill="1" applyBorder="1"/>
    <xf numFmtId="0" fontId="0" fillId="2" borderId="159" xfId="0" applyFont="1" applyFill="1" applyBorder="1" applyAlignment="1">
      <alignment vertical="top"/>
    </xf>
    <xf numFmtId="3" fontId="0" fillId="28" borderId="161" xfId="0" applyNumberFormat="1" applyFont="1" applyFill="1" applyBorder="1" applyAlignment="1">
      <alignment vertical="top"/>
    </xf>
    <xf numFmtId="3" fontId="0" fillId="28" borderId="162" xfId="0" applyNumberFormat="1" applyFont="1" applyFill="1" applyBorder="1" applyAlignment="1">
      <alignment vertical="top"/>
    </xf>
    <xf numFmtId="3" fontId="0" fillId="28" borderId="163" xfId="0" applyNumberFormat="1" applyFont="1" applyFill="1" applyBorder="1" applyAlignment="1">
      <alignment vertical="top"/>
    </xf>
    <xf numFmtId="0" fontId="259" fillId="28" borderId="153" xfId="0" applyFont="1" applyFill="1" applyBorder="1" applyAlignment="1">
      <alignment vertical="top"/>
    </xf>
    <xf numFmtId="0" fontId="7" fillId="28" borderId="153" xfId="0" applyFont="1" applyFill="1" applyBorder="1" applyAlignment="1">
      <alignment vertical="top"/>
    </xf>
    <xf numFmtId="0" fontId="7" fillId="90" borderId="153" xfId="0" applyFont="1" applyFill="1" applyBorder="1"/>
    <xf numFmtId="0" fontId="7" fillId="2" borderId="154" xfId="0" applyFont="1" applyFill="1" applyBorder="1" applyAlignment="1">
      <alignment vertical="top"/>
    </xf>
    <xf numFmtId="3" fontId="7" fillId="28" borderId="164" xfId="0" applyNumberFormat="1" applyFont="1" applyFill="1" applyBorder="1" applyAlignment="1">
      <alignment vertical="top"/>
    </xf>
    <xf numFmtId="3" fontId="7" fillId="28" borderId="165" xfId="0" applyNumberFormat="1" applyFont="1" applyFill="1" applyBorder="1" applyAlignment="1">
      <alignment vertical="top"/>
    </xf>
    <xf numFmtId="3" fontId="7" fillId="28" borderId="166" xfId="0" applyNumberFormat="1" applyFont="1" applyFill="1" applyBorder="1" applyAlignment="1">
      <alignment vertical="top"/>
    </xf>
    <xf numFmtId="285" fontId="7" fillId="28" borderId="36" xfId="0" applyNumberFormat="1" applyFont="1" applyFill="1" applyBorder="1" applyAlignment="1">
      <alignment vertical="top"/>
    </xf>
    <xf numFmtId="3" fontId="7" fillId="28" borderId="162" xfId="0" applyNumberFormat="1" applyFont="1" applyFill="1" applyBorder="1" applyAlignment="1">
      <alignment vertical="top"/>
    </xf>
    <xf numFmtId="3" fontId="259" fillId="28" borderId="162" xfId="0" applyNumberFormat="1" applyFont="1" applyFill="1" applyBorder="1" applyAlignment="1">
      <alignment vertical="top"/>
    </xf>
    <xf numFmtId="3" fontId="259" fillId="28" borderId="36" xfId="0" applyNumberFormat="1" applyFont="1" applyFill="1" applyBorder="1" applyAlignment="1">
      <alignment vertical="top"/>
    </xf>
    <xf numFmtId="3" fontId="259" fillId="28" borderId="165" xfId="0" applyNumberFormat="1" applyFont="1" applyFill="1" applyBorder="1" applyAlignment="1">
      <alignment vertical="top"/>
    </xf>
    <xf numFmtId="0" fontId="73" fillId="28" borderId="9" xfId="0" applyFont="1" applyFill="1" applyBorder="1" applyAlignment="1">
      <alignment vertical="top"/>
    </xf>
    <xf numFmtId="0" fontId="73" fillId="90" borderId="9" xfId="0" applyFont="1" applyFill="1" applyBorder="1"/>
    <xf numFmtId="0" fontId="73" fillId="2" borderId="0" xfId="0" applyFont="1" applyFill="1" applyBorder="1" applyAlignment="1">
      <alignment vertical="top"/>
    </xf>
    <xf numFmtId="3" fontId="73" fillId="28" borderId="2" xfId="0" applyNumberFormat="1" applyFont="1" applyFill="1" applyBorder="1" applyAlignment="1">
      <alignment vertical="top"/>
    </xf>
    <xf numFmtId="3" fontId="73" fillId="28" borderId="36" xfId="0" applyNumberFormat="1" applyFont="1" applyFill="1" applyBorder="1" applyAlignment="1">
      <alignment vertical="top"/>
    </xf>
    <xf numFmtId="3" fontId="73" fillId="28" borderId="152" xfId="0" applyNumberFormat="1" applyFont="1" applyFill="1" applyBorder="1" applyAlignment="1">
      <alignment vertical="top"/>
    </xf>
    <xf numFmtId="285" fontId="73" fillId="28" borderId="36" xfId="0" applyNumberFormat="1" applyFont="1" applyFill="1" applyBorder="1" applyAlignment="1">
      <alignment vertical="top"/>
    </xf>
    <xf numFmtId="0" fontId="220" fillId="2" borderId="0" xfId="0" applyFont="1" applyFill="1" applyBorder="1"/>
    <xf numFmtId="0" fontId="73" fillId="2" borderId="0" xfId="0" applyFont="1" applyFill="1"/>
    <xf numFmtId="177" fontId="73" fillId="28" borderId="36" xfId="71" applyNumberFormat="1" applyFont="1" applyFill="1" applyBorder="1" applyAlignment="1">
      <alignment vertical="top"/>
    </xf>
    <xf numFmtId="3" fontId="58" fillId="28" borderId="35" xfId="0" applyNumberFormat="1" applyFont="1" applyFill="1" applyBorder="1" applyAlignment="1" applyProtection="1">
      <alignment horizontal="center" vertical="center"/>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219" fillId="28" borderId="103" xfId="0" applyFont="1" applyFill="1" applyBorder="1" applyAlignment="1" applyProtection="1">
      <alignment wrapText="1"/>
      <protection locked="0"/>
    </xf>
    <xf numFmtId="0" fontId="0" fillId="0" borderId="103" xfId="0" applyBorder="1" applyAlignment="1">
      <alignment wrapText="1"/>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2">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444361" cy="2361908"/>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23274" y="134471"/>
          <a:ext cx="19303999" cy="20346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20358485" cy="198197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941568" cy="18282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1659"/>
          <a:ext cx="16309464" cy="2220650"/>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184024" cy="1973118"/>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724283" cy="2334449"/>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184150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184150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1365250</xdr:colOff>
          <xdr:row>75</xdr:row>
          <xdr:rowOff>177800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626609" cy="21272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20209353" cy="218662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511680" y="281441"/>
          <a:ext cx="16157073" cy="156294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3484" y="216648"/>
          <a:ext cx="19196264" cy="2233588"/>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4.5"/>
  <cols>
    <col min="1" max="1" width="9" style="9"/>
    <col min="2" max="2" width="32" style="27" customWidth="1"/>
    <col min="3" max="3" width="114.26953125" style="9" customWidth="1"/>
    <col min="4" max="4" width="8" style="9" customWidth="1"/>
    <col min="5" max="16384" width="9" style="9"/>
  </cols>
  <sheetData>
    <row r="1" spans="1:3" ht="174" customHeight="1"/>
    <row r="3" spans="1:3" ht="20">
      <c r="B3" s="1042" t="s">
        <v>174</v>
      </c>
      <c r="C3" s="1042"/>
    </row>
    <row r="4" spans="1:3" ht="11.25" customHeight="1"/>
    <row r="5" spans="1:3" s="30" customFormat="1" ht="25.5" customHeight="1">
      <c r="B5" s="60" t="s">
        <v>419</v>
      </c>
      <c r="C5" s="60" t="s">
        <v>173</v>
      </c>
    </row>
    <row r="6" spans="1:3" s="176" customFormat="1" ht="48" customHeight="1">
      <c r="A6" s="241"/>
      <c r="B6" s="618" t="s">
        <v>170</v>
      </c>
      <c r="C6" s="671" t="s">
        <v>597</v>
      </c>
    </row>
    <row r="7" spans="1:3" s="176" customFormat="1" ht="21" customHeight="1">
      <c r="A7" s="241"/>
      <c r="B7" s="612" t="s">
        <v>551</v>
      </c>
      <c r="C7" s="672" t="s">
        <v>610</v>
      </c>
    </row>
    <row r="8" spans="1:3" s="176" customFormat="1" ht="32.25" customHeight="1">
      <c r="B8" s="612" t="s">
        <v>367</v>
      </c>
      <c r="C8" s="673" t="s">
        <v>598</v>
      </c>
    </row>
    <row r="9" spans="1:3" s="176" customFormat="1" ht="27.75" customHeight="1">
      <c r="B9" s="612" t="s">
        <v>169</v>
      </c>
      <c r="C9" s="673" t="s">
        <v>599</v>
      </c>
    </row>
    <row r="10" spans="1:3" s="176" customFormat="1" ht="33" customHeight="1">
      <c r="B10" s="612" t="s">
        <v>595</v>
      </c>
      <c r="C10" s="672" t="s">
        <v>603</v>
      </c>
    </row>
    <row r="11" spans="1:3" s="176" customFormat="1" ht="26.25" customHeight="1">
      <c r="B11" s="627" t="s">
        <v>368</v>
      </c>
      <c r="C11" s="675" t="s">
        <v>600</v>
      </c>
    </row>
    <row r="12" spans="1:3" s="176" customFormat="1" ht="39.75" customHeight="1">
      <c r="B12" s="612" t="s">
        <v>369</v>
      </c>
      <c r="C12" s="673" t="s">
        <v>601</v>
      </c>
    </row>
    <row r="13" spans="1:3" s="176" customFormat="1" ht="18" customHeight="1">
      <c r="B13" s="612" t="s">
        <v>370</v>
      </c>
      <c r="C13" s="673" t="s">
        <v>602</v>
      </c>
    </row>
    <row r="14" spans="1:3" s="176" customFormat="1" ht="13.5" customHeight="1">
      <c r="B14" s="612"/>
      <c r="C14" s="674"/>
    </row>
    <row r="15" spans="1:3" s="176" customFormat="1" ht="18" customHeight="1">
      <c r="B15" s="612" t="s">
        <v>666</v>
      </c>
      <c r="C15" s="672" t="s">
        <v>664</v>
      </c>
    </row>
    <row r="16" spans="1:3" s="176" customFormat="1" ht="8.25" customHeight="1">
      <c r="B16" s="612"/>
      <c r="C16" s="674"/>
    </row>
    <row r="17" spans="2:3" s="176" customFormat="1" ht="33" customHeight="1">
      <c r="B17" s="676" t="s">
        <v>596</v>
      </c>
      <c r="C17" s="677" t="s">
        <v>665</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276" zoomScale="55" zoomScaleNormal="55" zoomScaleSheetLayoutView="80" zoomScalePageLayoutView="85" workbookViewId="0">
      <pane xSplit="3" ySplit="2" topLeftCell="D389" activePane="bottomRight" state="frozen"/>
      <selection activeCell="A276" sqref="A276"/>
      <selection pane="topRight" activeCell="D276" sqref="D276"/>
      <selection pane="bottomLeft" activeCell="A278" sqref="A278"/>
      <selection pane="bottomRight" activeCell="Z398" activeCellId="2" sqref="Y398 Z398 Z398"/>
    </sheetView>
  </sheetViews>
  <sheetFormatPr defaultColWidth="9" defaultRowHeight="14" outlineLevelRow="1" outlineLevelCol="1"/>
  <cols>
    <col min="1" max="1" width="4.54296875" style="509" customWidth="1"/>
    <col min="2" max="2" width="43.54296875" style="254" customWidth="1"/>
    <col min="3" max="3" width="14" style="254" customWidth="1"/>
    <col min="4" max="4" width="18" style="253" customWidth="1"/>
    <col min="5" max="13" width="11.26953125" style="253" customWidth="1" outlineLevel="1"/>
    <col min="14" max="14" width="11.453125" style="253" customWidth="1" outlineLevel="1"/>
    <col min="15" max="15" width="17.54296875" style="253" customWidth="1"/>
    <col min="16" max="24" width="9.453125" style="253" customWidth="1" outlineLevel="1"/>
    <col min="25" max="25" width="14" style="255" customWidth="1"/>
    <col min="26" max="26" width="14.54296875" style="255" customWidth="1"/>
    <col min="27" max="27" width="17"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5" style="253" customWidth="1"/>
    <col min="42" max="42" width="14" style="253" customWidth="1"/>
    <col min="43" max="43" width="9.54296875" style="253" customWidth="1"/>
    <col min="44" max="44" width="11" style="253" customWidth="1"/>
    <col min="45" max="45" width="12" style="253" customWidth="1"/>
    <col min="46" max="46" width="6.453125" style="253" bestFit="1" customWidth="1"/>
    <col min="47" max="51" width="9" style="253"/>
    <col min="52" max="52" width="6.453125" style="253" bestFit="1" customWidth="1"/>
    <col min="53" max="16384" width="9" style="253"/>
  </cols>
  <sheetData>
    <row r="1" spans="1:39" ht="164.25" customHeight="1"/>
    <row r="2" spans="1:39" ht="23.25" customHeight="1" thickBot="1"/>
    <row r="3" spans="1:39" ht="25.5" customHeight="1" thickBot="1">
      <c r="B3" s="1105"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10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1087" t="s">
        <v>550</v>
      </c>
      <c r="D5" s="108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105" t="s">
        <v>504</v>
      </c>
      <c r="C7" s="1104" t="s">
        <v>629</v>
      </c>
      <c r="D7" s="1104"/>
      <c r="E7" s="1104"/>
      <c r="F7" s="1104"/>
      <c r="G7" s="1104"/>
      <c r="H7" s="1104"/>
      <c r="I7" s="1104"/>
      <c r="J7" s="1104"/>
      <c r="K7" s="1104"/>
      <c r="L7" s="1104"/>
      <c r="M7" s="1104"/>
      <c r="N7" s="1104"/>
      <c r="O7" s="1104"/>
      <c r="P7" s="1104"/>
      <c r="Q7" s="1104"/>
      <c r="R7" s="1104"/>
      <c r="S7" s="1104"/>
      <c r="T7" s="1104"/>
      <c r="U7" s="1104"/>
      <c r="V7" s="1104"/>
      <c r="W7" s="1104"/>
      <c r="X7" s="1104"/>
      <c r="Y7" s="606"/>
      <c r="Z7" s="606"/>
      <c r="AA7" s="606"/>
      <c r="AB7" s="606"/>
      <c r="AC7" s="606"/>
      <c r="AD7" s="606"/>
      <c r="AE7" s="270"/>
      <c r="AF7" s="270"/>
      <c r="AG7" s="270"/>
      <c r="AH7" s="270"/>
      <c r="AI7" s="270"/>
      <c r="AJ7" s="270"/>
      <c r="AK7" s="270"/>
      <c r="AL7" s="270"/>
    </row>
    <row r="8" spans="1:39" s="271" customFormat="1" ht="58.5" customHeight="1">
      <c r="A8" s="509"/>
      <c r="B8" s="1105"/>
      <c r="C8" s="1104" t="s">
        <v>567</v>
      </c>
      <c r="D8" s="1104"/>
      <c r="E8" s="1104"/>
      <c r="F8" s="1104"/>
      <c r="G8" s="1104"/>
      <c r="H8" s="1104"/>
      <c r="I8" s="1104"/>
      <c r="J8" s="1104"/>
      <c r="K8" s="1104"/>
      <c r="L8" s="1104"/>
      <c r="M8" s="1104"/>
      <c r="N8" s="1104"/>
      <c r="O8" s="1104"/>
      <c r="P8" s="1104"/>
      <c r="Q8" s="1104"/>
      <c r="R8" s="1104"/>
      <c r="S8" s="1104"/>
      <c r="T8" s="1104"/>
      <c r="U8" s="1104"/>
      <c r="V8" s="1104"/>
      <c r="W8" s="1104"/>
      <c r="X8" s="1104"/>
      <c r="Y8" s="606"/>
      <c r="Z8" s="606"/>
      <c r="AA8" s="606"/>
      <c r="AB8" s="606"/>
      <c r="AC8" s="606"/>
      <c r="AD8" s="606"/>
      <c r="AE8" s="272"/>
      <c r="AF8" s="255"/>
      <c r="AG8" s="255"/>
      <c r="AH8" s="255"/>
      <c r="AI8" s="255"/>
      <c r="AJ8" s="255"/>
      <c r="AK8" s="255"/>
      <c r="AL8" s="255"/>
      <c r="AM8" s="256"/>
    </row>
    <row r="9" spans="1:39" s="271" customFormat="1" ht="57.75" customHeight="1">
      <c r="A9" s="509"/>
      <c r="B9" s="273"/>
      <c r="C9" s="1104" t="s">
        <v>566</v>
      </c>
      <c r="D9" s="1104"/>
      <c r="E9" s="1104"/>
      <c r="F9" s="1104"/>
      <c r="G9" s="1104"/>
      <c r="H9" s="1104"/>
      <c r="I9" s="1104"/>
      <c r="J9" s="1104"/>
      <c r="K9" s="1104"/>
      <c r="L9" s="1104"/>
      <c r="M9" s="1104"/>
      <c r="N9" s="1104"/>
      <c r="O9" s="1104"/>
      <c r="P9" s="1104"/>
      <c r="Q9" s="1104"/>
      <c r="R9" s="1104"/>
      <c r="S9" s="1104"/>
      <c r="T9" s="1104"/>
      <c r="U9" s="1104"/>
      <c r="V9" s="1104"/>
      <c r="W9" s="1104"/>
      <c r="X9" s="1104"/>
      <c r="Y9" s="606"/>
      <c r="Z9" s="606"/>
      <c r="AA9" s="606"/>
      <c r="AB9" s="606"/>
      <c r="AC9" s="606"/>
      <c r="AD9" s="606"/>
      <c r="AE9" s="272"/>
      <c r="AF9" s="255"/>
      <c r="AG9" s="255"/>
      <c r="AH9" s="255"/>
      <c r="AI9" s="255"/>
      <c r="AJ9" s="255"/>
      <c r="AK9" s="255"/>
      <c r="AL9" s="255"/>
      <c r="AM9" s="256"/>
    </row>
    <row r="10" spans="1:39" ht="41.25" customHeight="1">
      <c r="B10" s="275"/>
      <c r="C10" s="1104" t="s">
        <v>632</v>
      </c>
      <c r="D10" s="1104"/>
      <c r="E10" s="1104"/>
      <c r="F10" s="1104"/>
      <c r="G10" s="1104"/>
      <c r="H10" s="1104"/>
      <c r="I10" s="1104"/>
      <c r="J10" s="1104"/>
      <c r="K10" s="1104"/>
      <c r="L10" s="1104"/>
      <c r="M10" s="1104"/>
      <c r="N10" s="1104"/>
      <c r="O10" s="1104"/>
      <c r="P10" s="1104"/>
      <c r="Q10" s="1104"/>
      <c r="R10" s="1104"/>
      <c r="S10" s="1104"/>
      <c r="T10" s="1104"/>
      <c r="U10" s="1104"/>
      <c r="V10" s="1104"/>
      <c r="W10" s="1104"/>
      <c r="X10" s="1104"/>
      <c r="Y10" s="606"/>
      <c r="Z10" s="606"/>
      <c r="AA10" s="606"/>
      <c r="AB10" s="606"/>
      <c r="AC10" s="606"/>
      <c r="AD10" s="606"/>
      <c r="AE10" s="272"/>
      <c r="AF10" s="276"/>
      <c r="AG10" s="276"/>
      <c r="AH10" s="276"/>
      <c r="AI10" s="276"/>
      <c r="AJ10" s="276"/>
      <c r="AK10" s="276"/>
      <c r="AL10" s="276"/>
    </row>
    <row r="11" spans="1:39" ht="53.25" customHeight="1">
      <c r="C11" s="1104" t="s">
        <v>617</v>
      </c>
      <c r="D11" s="1104"/>
      <c r="E11" s="1104"/>
      <c r="F11" s="1104"/>
      <c r="G11" s="1104"/>
      <c r="H11" s="1104"/>
      <c r="I11" s="1104"/>
      <c r="J11" s="1104"/>
      <c r="K11" s="1104"/>
      <c r="L11" s="1104"/>
      <c r="M11" s="1104"/>
      <c r="N11" s="1104"/>
      <c r="O11" s="1104"/>
      <c r="P11" s="1104"/>
      <c r="Q11" s="1104"/>
      <c r="R11" s="1104"/>
      <c r="S11" s="1104"/>
      <c r="T11" s="1104"/>
      <c r="U11" s="1104"/>
      <c r="V11" s="1104"/>
      <c r="W11" s="1104"/>
      <c r="X11" s="1104"/>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105"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1105"/>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1095" t="s">
        <v>211</v>
      </c>
      <c r="C19" s="1097" t="s">
        <v>33</v>
      </c>
      <c r="D19" s="284" t="s">
        <v>421</v>
      </c>
      <c r="E19" s="1099" t="s">
        <v>209</v>
      </c>
      <c r="F19" s="1100"/>
      <c r="G19" s="1100"/>
      <c r="H19" s="1100"/>
      <c r="I19" s="1100"/>
      <c r="J19" s="1100"/>
      <c r="K19" s="1100"/>
      <c r="L19" s="1100"/>
      <c r="M19" s="1101"/>
      <c r="N19" s="1102" t="s">
        <v>213</v>
      </c>
      <c r="O19" s="284" t="s">
        <v>422</v>
      </c>
      <c r="P19" s="1099" t="s">
        <v>212</v>
      </c>
      <c r="Q19" s="1100"/>
      <c r="R19" s="1100"/>
      <c r="S19" s="1100"/>
      <c r="T19" s="1100"/>
      <c r="U19" s="1100"/>
      <c r="V19" s="1100"/>
      <c r="W19" s="1100"/>
      <c r="X19" s="1101"/>
      <c r="Y19" s="1092" t="s">
        <v>243</v>
      </c>
      <c r="Z19" s="1093"/>
      <c r="AA19" s="1093"/>
      <c r="AB19" s="1093"/>
      <c r="AC19" s="1093"/>
      <c r="AD19" s="1093"/>
      <c r="AE19" s="1093"/>
      <c r="AF19" s="1093"/>
      <c r="AG19" s="1093"/>
      <c r="AH19" s="1093"/>
      <c r="AI19" s="1093"/>
      <c r="AJ19" s="1093"/>
      <c r="AK19" s="1093"/>
      <c r="AL19" s="1093"/>
      <c r="AM19" s="1094"/>
    </row>
    <row r="20" spans="1:39" s="283" customFormat="1" ht="59.25" customHeight="1">
      <c r="A20" s="509"/>
      <c r="B20" s="1096"/>
      <c r="C20" s="1098"/>
      <c r="D20" s="285">
        <v>2011</v>
      </c>
      <c r="E20" s="285">
        <v>2012</v>
      </c>
      <c r="F20" s="285">
        <v>2013</v>
      </c>
      <c r="G20" s="285">
        <v>2014</v>
      </c>
      <c r="H20" s="285">
        <v>2015</v>
      </c>
      <c r="I20" s="285">
        <v>2016</v>
      </c>
      <c r="J20" s="285">
        <v>2017</v>
      </c>
      <c r="K20" s="285">
        <v>2018</v>
      </c>
      <c r="L20" s="285">
        <v>2019</v>
      </c>
      <c r="M20" s="285">
        <v>2020</v>
      </c>
      <c r="N20" s="110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50 - 4,999 kW</v>
      </c>
      <c r="AB20" s="286" t="str">
        <f>'1.  LRAMVA Summary'!G52</f>
        <v>Co-Generation 1,000 - 4,999 kW</v>
      </c>
      <c r="AC20" s="286" t="str">
        <f>'1.  LRAMVA Summary'!H52</f>
        <v>Large User</v>
      </c>
      <c r="AD20" s="286" t="str">
        <f>'1.  LRAMVA Summary'!I52</f>
        <v>Street Lighting</v>
      </c>
      <c r="AE20" s="286" t="str">
        <f>'1.  LRAMVA Summary'!J52</f>
        <v>Sentinel Lighting</v>
      </c>
      <c r="AF20" s="286" t="str">
        <f>'1.  LRAMVA Summary'!K52</f>
        <v>Unmetered Scattered Load</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kWh</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956">
        <f>'7.  Persistence Report'!AQ28</f>
        <v>1002610.1028071475</v>
      </c>
      <c r="E22" s="295">
        <f>'7.  Persistence Report'!AR28</f>
        <v>1002610.1028071475</v>
      </c>
      <c r="F22" s="295">
        <f>'7.  Persistence Report'!AS28</f>
        <v>1002610.1028071475</v>
      </c>
      <c r="G22" s="295">
        <f>'7.  Persistence Report'!AT28</f>
        <v>990700.80680557282</v>
      </c>
      <c r="H22" s="295">
        <f>'7.  Persistence Report'!AU28</f>
        <v>640759.69350864447</v>
      </c>
      <c r="I22" s="295">
        <f>'7.  Persistence Report'!AV28</f>
        <v>0</v>
      </c>
      <c r="J22" s="295">
        <f>'7.  Persistence Report'!AW28</f>
        <v>0</v>
      </c>
      <c r="K22" s="295">
        <f>'7.  Persistence Report'!AX28</f>
        <v>0</v>
      </c>
      <c r="L22" s="295">
        <f>'7.  Persistence Report'!AY28</f>
        <v>0</v>
      </c>
      <c r="M22" s="295">
        <f>'7.  Persistence Report'!AZ28</f>
        <v>0</v>
      </c>
      <c r="N22" s="291"/>
      <c r="O22" s="956">
        <f>'7.  Persistence Report'!L28</f>
        <v>166.58710682609188</v>
      </c>
      <c r="P22" s="295">
        <f>'7.  Persistence Report'!M28</f>
        <v>166.58710682609188</v>
      </c>
      <c r="Q22" s="295">
        <f>'7.  Persistence Report'!N28</f>
        <v>166.58710682609188</v>
      </c>
      <c r="R22" s="295">
        <f>'7.  Persistence Report'!O28</f>
        <v>153.26953664588436</v>
      </c>
      <c r="S22" s="295">
        <f>'7.  Persistence Report'!P28</f>
        <v>84.246907234997494</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957">
        <f>'7.  Persistence Report'!AQ27</f>
        <v>15909.726688812758</v>
      </c>
      <c r="E25" s="295">
        <f>'7.  Persistence Report'!AR27</f>
        <v>15909.726688812758</v>
      </c>
      <c r="F25" s="295">
        <f>'7.  Persistence Report'!AS27</f>
        <v>15909.726688812758</v>
      </c>
      <c r="G25" s="295">
        <f>'7.  Persistence Report'!AT27</f>
        <v>9765.405008980455</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957">
        <f>'7.  Persistence Report'!L27</f>
        <v>12.347649701395289</v>
      </c>
      <c r="P25" s="295">
        <f>'7.  Persistence Report'!M27</f>
        <v>12.347649701395289</v>
      </c>
      <c r="Q25" s="295">
        <f>'7.  Persistence Report'!N27</f>
        <v>12.347649701395289</v>
      </c>
      <c r="R25" s="295">
        <f>'7.  Persistence Report'!O27</f>
        <v>5.4767620208709475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957">
        <f>'7.  Persistence Report'!AQ31</f>
        <v>1901868.190360378</v>
      </c>
      <c r="E28" s="295">
        <f>'7.  Persistence Report'!AR31</f>
        <v>1901868.190360378</v>
      </c>
      <c r="F28" s="295">
        <f>'7.  Persistence Report'!AS31</f>
        <v>1901868.190360378</v>
      </c>
      <c r="G28" s="295">
        <f>'7.  Persistence Report'!AT31</f>
        <v>1901868.190360378</v>
      </c>
      <c r="H28" s="295">
        <f>'7.  Persistence Report'!AU31</f>
        <v>1901868.190360378</v>
      </c>
      <c r="I28" s="295">
        <f>'7.  Persistence Report'!AV31</f>
        <v>1901868.190360378</v>
      </c>
      <c r="J28" s="295">
        <f>'7.  Persistence Report'!AW31</f>
        <v>1901868.190360378</v>
      </c>
      <c r="K28" s="295">
        <f>'7.  Persistence Report'!AX31</f>
        <v>1901868.190360378</v>
      </c>
      <c r="L28" s="295">
        <f>'7.  Persistence Report'!AY31</f>
        <v>1901868.190360378</v>
      </c>
      <c r="M28" s="295">
        <f>'7.  Persistence Report'!AZ31</f>
        <v>1901868.190360378</v>
      </c>
      <c r="N28" s="291"/>
      <c r="O28" s="957">
        <f>'7.  Persistence Report'!L31</f>
        <v>1052.0535760732341</v>
      </c>
      <c r="P28" s="295">
        <f>'7.  Persistence Report'!M31</f>
        <v>1052.0535760732341</v>
      </c>
      <c r="Q28" s="295">
        <f>'7.  Persistence Report'!N31</f>
        <v>1052.0535760732341</v>
      </c>
      <c r="R28" s="295">
        <f>'7.  Persistence Report'!O31</f>
        <v>1052.0535760732341</v>
      </c>
      <c r="S28" s="295">
        <f>'7.  Persistence Report'!P31</f>
        <v>1052.0535760732341</v>
      </c>
      <c r="T28" s="295">
        <f>'7.  Persistence Report'!Q31</f>
        <v>1052.0535760732341</v>
      </c>
      <c r="U28" s="295">
        <f>'7.  Persistence Report'!R31</f>
        <v>1052.0535760732341</v>
      </c>
      <c r="V28" s="295">
        <f>'7.  Persistence Report'!S31</f>
        <v>1052.0535760732341</v>
      </c>
      <c r="W28" s="295">
        <f>'7.  Persistence Report'!T31</f>
        <v>1052.0535760732341</v>
      </c>
      <c r="X28" s="295">
        <f>'7.  Persistence Report'!U31</f>
        <v>1052.0535760732341</v>
      </c>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957">
        <f>'7.  Persistence Report'!AQ59</f>
        <v>-245123.94888494851</v>
      </c>
      <c r="E29" s="295">
        <f>'7.  Persistence Report'!AR59</f>
        <v>-245123.94888494851</v>
      </c>
      <c r="F29" s="295">
        <f>'7.  Persistence Report'!AS59</f>
        <v>-245123.94888494851</v>
      </c>
      <c r="G29" s="295">
        <f>'7.  Persistence Report'!AT59</f>
        <v>-245123.94888494851</v>
      </c>
      <c r="H29" s="295">
        <f>'7.  Persistence Report'!AU59</f>
        <v>-245123.94888494851</v>
      </c>
      <c r="I29" s="295">
        <f>'7.  Persistence Report'!AV59</f>
        <v>-245123.94888494851</v>
      </c>
      <c r="J29" s="295">
        <f>'7.  Persistence Report'!AW59</f>
        <v>-245123.94888494851</v>
      </c>
      <c r="K29" s="295">
        <f>'7.  Persistence Report'!AX59</f>
        <v>-245123.94888494851</v>
      </c>
      <c r="L29" s="295">
        <f>'7.  Persistence Report'!AY59</f>
        <v>-245123.94888494851</v>
      </c>
      <c r="M29" s="295">
        <f>'7.  Persistence Report'!AZ59</f>
        <v>-245123.94888494851</v>
      </c>
      <c r="N29" s="468"/>
      <c r="O29" s="957">
        <f>'7.  Persistence Report'!L59</f>
        <v>-136.99677966259429</v>
      </c>
      <c r="P29" s="295">
        <f>'7.  Persistence Report'!M59</f>
        <v>-136.99677966259429</v>
      </c>
      <c r="Q29" s="295">
        <f>'7.  Persistence Report'!N59</f>
        <v>-136.99677966259429</v>
      </c>
      <c r="R29" s="295">
        <f>'7.  Persistence Report'!O59</f>
        <v>-136.99677966259429</v>
      </c>
      <c r="S29" s="295">
        <f>'7.  Persistence Report'!P59</f>
        <v>-136.99677966259429</v>
      </c>
      <c r="T29" s="295">
        <f>'7.  Persistence Report'!Q59</f>
        <v>-136.99677966259429</v>
      </c>
      <c r="U29" s="295">
        <f>'7.  Persistence Report'!R59</f>
        <v>-136.99677966259429</v>
      </c>
      <c r="V29" s="295">
        <f>'7.  Persistence Report'!S59</f>
        <v>-136.99677966259429</v>
      </c>
      <c r="W29" s="295">
        <f>'7.  Persistence Report'!T59</f>
        <v>-136.99677966259429</v>
      </c>
      <c r="X29" s="295">
        <f>'7.  Persistence Report'!U59</f>
        <v>-136.99677966259429</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957">
        <f>'7.  Persistence Report'!AQ30</f>
        <v>512644.05706321611</v>
      </c>
      <c r="E31" s="295">
        <f>'7.  Persistence Report'!AR30</f>
        <v>512644.05706321611</v>
      </c>
      <c r="F31" s="295">
        <f>'7.  Persistence Report'!AS30</f>
        <v>512644.05706321611</v>
      </c>
      <c r="G31" s="295">
        <f>'7.  Persistence Report'!AT30</f>
        <v>512644.05706321611</v>
      </c>
      <c r="H31" s="295">
        <f>'7.  Persistence Report'!AU30</f>
        <v>471653.68536461063</v>
      </c>
      <c r="I31" s="295">
        <f>'7.  Persistence Report'!AV30</f>
        <v>426873.43091912864</v>
      </c>
      <c r="J31" s="295">
        <f>'7.  Persistence Report'!AW30</f>
        <v>334116.50178385893</v>
      </c>
      <c r="K31" s="295">
        <f>'7.  Persistence Report'!AX30</f>
        <v>331973.62450160919</v>
      </c>
      <c r="L31" s="295">
        <f>'7.  Persistence Report'!AY30</f>
        <v>417744.25064569671</v>
      </c>
      <c r="M31" s="295">
        <f>'7.  Persistence Report'!AZ30</f>
        <v>160311.77964261107</v>
      </c>
      <c r="N31" s="291"/>
      <c r="O31" s="957">
        <f>'7.  Persistence Report'!L30</f>
        <v>31.770678402816777</v>
      </c>
      <c r="P31" s="295">
        <f>'7.  Persistence Report'!M30</f>
        <v>31.770678402816777</v>
      </c>
      <c r="Q31" s="295">
        <f>'7.  Persistence Report'!N30</f>
        <v>31.770678402816777</v>
      </c>
      <c r="R31" s="295">
        <f>'7.  Persistence Report'!O30</f>
        <v>31.770678402816777</v>
      </c>
      <c r="S31" s="295">
        <f>'7.  Persistence Report'!P30</f>
        <v>29.872703267353447</v>
      </c>
      <c r="T31" s="295">
        <f>'7.  Persistence Report'!Q30</f>
        <v>27.799245380165342</v>
      </c>
      <c r="U31" s="295">
        <f>'7.  Persistence Report'!R30</f>
        <v>23.504325918708858</v>
      </c>
      <c r="V31" s="295">
        <f>'7.  Persistence Report'!S30</f>
        <v>23.259705224388114</v>
      </c>
      <c r="W31" s="295">
        <f>'7.  Persistence Report'!T30</f>
        <v>27.231138247039549</v>
      </c>
      <c r="X31" s="295">
        <f>'7.  Persistence Report'!U30</f>
        <v>15.311255387295622</v>
      </c>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958">
        <f>'7.  Persistence Report'!AQ61</f>
        <v>7527.6647101171238</v>
      </c>
      <c r="E32" s="295">
        <f>'7.  Persistence Report'!AR61</f>
        <v>7527.6647101171238</v>
      </c>
      <c r="F32" s="295">
        <f>'7.  Persistence Report'!AS61</f>
        <v>7527.6647101171238</v>
      </c>
      <c r="G32" s="295">
        <f>'7.  Persistence Report'!AT61</f>
        <v>7527.6647101171238</v>
      </c>
      <c r="H32" s="295">
        <f>'7.  Persistence Report'!AU61</f>
        <v>7527.6647101171238</v>
      </c>
      <c r="I32" s="295">
        <f>'7.  Persistence Report'!AV61</f>
        <v>6877.882555975164</v>
      </c>
      <c r="J32" s="295">
        <f>'7.  Persistence Report'!AW61</f>
        <v>4219.521490463766</v>
      </c>
      <c r="K32" s="295">
        <f>'7.  Persistence Report'!AX61</f>
        <v>4213.7765111547851</v>
      </c>
      <c r="L32" s="295">
        <f>'7.  Persistence Report'!AY61</f>
        <v>4213.7765111547851</v>
      </c>
      <c r="M32" s="295">
        <f>'7.  Persistence Report'!AZ61</f>
        <v>1492.5812959316615</v>
      </c>
      <c r="N32" s="468"/>
      <c r="O32" s="958">
        <f>'7.  Persistence Report'!L61</f>
        <v>0.43963560258204665</v>
      </c>
      <c r="P32" s="295">
        <f>'7.  Persistence Report'!M61</f>
        <v>0.43963560258204665</v>
      </c>
      <c r="Q32" s="295">
        <f>'7.  Persistence Report'!N61</f>
        <v>0.43963560258204665</v>
      </c>
      <c r="R32" s="295">
        <f>'7.  Persistence Report'!O61</f>
        <v>0.43963560258204665</v>
      </c>
      <c r="S32" s="295">
        <f>'7.  Persistence Report'!P61</f>
        <v>0.43963560258204665</v>
      </c>
      <c r="T32" s="295">
        <f>'7.  Persistence Report'!Q61</f>
        <v>0.40954877192100159</v>
      </c>
      <c r="U32" s="295">
        <f>'7.  Persistence Report'!R61</f>
        <v>0.28645881214891011</v>
      </c>
      <c r="V32" s="295">
        <f>'7.  Persistence Report'!S61</f>
        <v>0.28580299259309039</v>
      </c>
      <c r="W32" s="295">
        <f>'7.  Persistence Report'!T61</f>
        <v>0.28580299259309039</v>
      </c>
      <c r="X32" s="295">
        <f>'7.  Persistence Report'!U61</f>
        <v>0.15980362632213338</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957">
        <f>'7.  Persistence Report'!AQ29</f>
        <v>802520.90508921072</v>
      </c>
      <c r="E34" s="295">
        <f>'7.  Persistence Report'!AR29</f>
        <v>802520.90508921072</v>
      </c>
      <c r="F34" s="295">
        <f>'7.  Persistence Report'!AS29</f>
        <v>802520.90508921072</v>
      </c>
      <c r="G34" s="295">
        <f>'7.  Persistence Report'!AT29</f>
        <v>802520.90508921072</v>
      </c>
      <c r="H34" s="295">
        <f>'7.  Persistence Report'!AU29</f>
        <v>733445.00574889511</v>
      </c>
      <c r="I34" s="295">
        <f>'7.  Persistence Report'!AV29</f>
        <v>657982.49540003017</v>
      </c>
      <c r="J34" s="295">
        <f>'7.  Persistence Report'!AW29</f>
        <v>496076.85619454773</v>
      </c>
      <c r="K34" s="295">
        <f>'7.  Persistence Report'!AX29</f>
        <v>494267.18771221885</v>
      </c>
      <c r="L34" s="295">
        <f>'7.  Persistence Report'!AY29</f>
        <v>638805.59740139928</v>
      </c>
      <c r="M34" s="295">
        <f>'7.  Persistence Report'!AZ29</f>
        <v>204987.14889626345</v>
      </c>
      <c r="N34" s="291"/>
      <c r="O34" s="957">
        <f>'7.  Persistence Report'!L29</f>
        <v>45.918256791882662</v>
      </c>
      <c r="P34" s="295">
        <f>'7.  Persistence Report'!M29</f>
        <v>45.918256791882662</v>
      </c>
      <c r="Q34" s="295">
        <f>'7.  Persistence Report'!N29</f>
        <v>45.918256791882662</v>
      </c>
      <c r="R34" s="295">
        <f>'7.  Persistence Report'!O29</f>
        <v>45.918256791882662</v>
      </c>
      <c r="S34" s="295">
        <f>'7.  Persistence Report'!P29</f>
        <v>42.71983887140923</v>
      </c>
      <c r="T34" s="295">
        <f>'7.  Persistence Report'!Q29</f>
        <v>39.225702020079787</v>
      </c>
      <c r="U34" s="295">
        <f>'7.  Persistence Report'!R29</f>
        <v>31.728993286556491</v>
      </c>
      <c r="V34" s="295">
        <f>'7.  Persistence Report'!S29</f>
        <v>31.522410126473282</v>
      </c>
      <c r="W34" s="295">
        <f>'7.  Persistence Report'!T29</f>
        <v>38.214964898276165</v>
      </c>
      <c r="X34" s="295">
        <f>'7.  Persistence Report'!U29</f>
        <v>18.127890923388634</v>
      </c>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959">
        <f>'7.  Persistence Report'!AQ60</f>
        <v>59624.623371841466</v>
      </c>
      <c r="E35" s="295">
        <f>'7.  Persistence Report'!AR60</f>
        <v>59624.623371841466</v>
      </c>
      <c r="F35" s="295">
        <f>'7.  Persistence Report'!AS60</f>
        <v>59624.623371841466</v>
      </c>
      <c r="G35" s="295">
        <f>'7.  Persistence Report'!AT60</f>
        <v>59624.623371841466</v>
      </c>
      <c r="H35" s="295">
        <f>'7.  Persistence Report'!AU60</f>
        <v>59624.623371841466</v>
      </c>
      <c r="I35" s="295">
        <f>'7.  Persistence Report'!AV60</f>
        <v>54181.692081116591</v>
      </c>
      <c r="J35" s="295">
        <f>'7.  Persistence Report'!AW60</f>
        <v>29252.107976573792</v>
      </c>
      <c r="K35" s="295">
        <f>'7.  Persistence Report'!AX60</f>
        <v>29246.148598924308</v>
      </c>
      <c r="L35" s="295">
        <f>'7.  Persistence Report'!AY60</f>
        <v>29246.148598924308</v>
      </c>
      <c r="M35" s="295">
        <f>'7.  Persistence Report'!AZ60</f>
        <v>6451.9267344178397</v>
      </c>
      <c r="N35" s="468"/>
      <c r="O35" s="959">
        <f>'7.  Persistence Report'!L60</f>
        <v>2.9455811146351376</v>
      </c>
      <c r="P35" s="295">
        <f>'7.  Persistence Report'!M60</f>
        <v>2.9455811146351376</v>
      </c>
      <c r="Q35" s="295">
        <f>'7.  Persistence Report'!N60</f>
        <v>2.9455811146351376</v>
      </c>
      <c r="R35" s="295">
        <f>'7.  Persistence Report'!O60</f>
        <v>2.9455811146351376</v>
      </c>
      <c r="S35" s="295">
        <f>'7.  Persistence Report'!P60</f>
        <v>2.9455811146351376</v>
      </c>
      <c r="T35" s="295">
        <f>'7.  Persistence Report'!Q60</f>
        <v>2.6935573386667295</v>
      </c>
      <c r="U35" s="295">
        <f>'7.  Persistence Report'!R60</f>
        <v>1.5392440497859243</v>
      </c>
      <c r="V35" s="295">
        <f>'7.  Persistence Report'!S60</f>
        <v>1.5385637555337</v>
      </c>
      <c r="W35" s="295">
        <f>'7.  Persistence Report'!T60</f>
        <v>1.5385637555337</v>
      </c>
      <c r="X35" s="295">
        <f>'7.  Persistence Report'!U60</f>
        <v>0.48312403790509451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f>'7.  Persistence Report'!AQ35</f>
        <v>5260353.2070921771</v>
      </c>
      <c r="E50" s="295">
        <f>'7.  Persistence Report'!AR35</f>
        <v>5260353.2070921771</v>
      </c>
      <c r="F50" s="295">
        <f>'7.  Persistence Report'!AS35</f>
        <v>5260353.2070921771</v>
      </c>
      <c r="G50" s="295">
        <f>'7.  Persistence Report'!AT35</f>
        <v>5224701.1992085502</v>
      </c>
      <c r="H50" s="295">
        <f>'7.  Persistence Report'!AU35</f>
        <v>4362380.7742387922</v>
      </c>
      <c r="I50" s="295">
        <f>'7.  Persistence Report'!AV35</f>
        <v>3995992.8917881618</v>
      </c>
      <c r="J50" s="295">
        <f>'7.  Persistence Report'!AW35</f>
        <v>3496930.6005774019</v>
      </c>
      <c r="K50" s="295">
        <f>'7.  Persistence Report'!AX35</f>
        <v>3223770.0424540779</v>
      </c>
      <c r="L50" s="295">
        <f>'7.  Persistence Report'!AY35</f>
        <v>2853944.9025876089</v>
      </c>
      <c r="M50" s="295">
        <f>'7.  Persistence Report'!AZ35</f>
        <v>2853944.9025876089</v>
      </c>
      <c r="N50" s="295">
        <v>12</v>
      </c>
      <c r="O50" s="295">
        <f>'7.  Persistence Report'!L35</f>
        <v>1033.790126365408</v>
      </c>
      <c r="P50" s="295">
        <f>'7.  Persistence Report'!M35</f>
        <v>1033.790126365408</v>
      </c>
      <c r="Q50" s="295">
        <f>'7.  Persistence Report'!N35</f>
        <v>1033.790126365408</v>
      </c>
      <c r="R50" s="295">
        <f>'7.  Persistence Report'!O35</f>
        <v>1024.4983947403766</v>
      </c>
      <c r="S50" s="295">
        <f>'7.  Persistence Report'!P35</f>
        <v>860.51588354302521</v>
      </c>
      <c r="T50" s="295">
        <f>'7.  Persistence Report'!Q35</f>
        <v>765.02679116126899</v>
      </c>
      <c r="U50" s="295">
        <f>'7.  Persistence Report'!R35</f>
        <v>639.73889490811018</v>
      </c>
      <c r="V50" s="295">
        <f>'7.  Persistence Report'!S35</f>
        <v>583.51773106103292</v>
      </c>
      <c r="W50" s="295">
        <f>'7.  Persistence Report'!T35</f>
        <v>500.18507117671152</v>
      </c>
      <c r="X50" s="295">
        <f>'7.  Persistence Report'!U35</f>
        <v>500.18507117671152</v>
      </c>
      <c r="Y50" s="415"/>
      <c r="Z50" s="960">
        <v>8.2000000000000003E-2</v>
      </c>
      <c r="AA50" s="960">
        <v>0.91800000000000004</v>
      </c>
      <c r="AB50" s="415"/>
      <c r="AC50" s="415"/>
      <c r="AD50" s="415"/>
      <c r="AE50" s="415"/>
      <c r="AF50" s="415"/>
      <c r="AG50" s="415"/>
      <c r="AH50" s="415"/>
      <c r="AI50" s="415"/>
      <c r="AJ50" s="415"/>
      <c r="AK50" s="415"/>
      <c r="AL50" s="415"/>
      <c r="AM50" s="296">
        <f>SUM(Y50:AL50)</f>
        <v>1</v>
      </c>
    </row>
    <row r="51" spans="1:42" s="283" customFormat="1" ht="15.5" outlineLevel="1">
      <c r="A51" s="509"/>
      <c r="B51" s="294" t="s">
        <v>214</v>
      </c>
      <c r="C51" s="291" t="s">
        <v>163</v>
      </c>
      <c r="D51" s="295">
        <f>'7.  Persistence Report'!AQ55</f>
        <v>297630.48032766144</v>
      </c>
      <c r="E51" s="295">
        <f>'7.  Persistence Report'!AR55</f>
        <v>297630.48032766144</v>
      </c>
      <c r="F51" s="295">
        <f>'7.  Persistence Report'!AS55</f>
        <v>297630.48032766144</v>
      </c>
      <c r="G51" s="295">
        <f>'7.  Persistence Report'!AT55</f>
        <v>282788.57278358418</v>
      </c>
      <c r="H51" s="295">
        <f>'7.  Persistence Report'!AU55</f>
        <v>263665.20897658088</v>
      </c>
      <c r="I51" s="295">
        <f>'7.  Persistence Report'!AV55</f>
        <v>247873.22034083944</v>
      </c>
      <c r="J51" s="295">
        <f>'7.  Persistence Report'!AW55</f>
        <v>220043.23454668917</v>
      </c>
      <c r="K51" s="295">
        <f>'7.  Persistence Report'!AX55</f>
        <v>220043.23454668917</v>
      </c>
      <c r="L51" s="295">
        <f>'7.  Persistence Report'!AY55</f>
        <v>200292.1445136347</v>
      </c>
      <c r="M51" s="295">
        <f>'7.  Persistence Report'!AZ55</f>
        <v>200292.1445136347</v>
      </c>
      <c r="N51" s="295">
        <f>N50</f>
        <v>12</v>
      </c>
      <c r="O51" s="295">
        <f>'7.  Persistence Report'!L55</f>
        <v>56.32952183393251</v>
      </c>
      <c r="P51" s="295">
        <f>'7.  Persistence Report'!M55</f>
        <v>56.32952183393251</v>
      </c>
      <c r="Q51" s="295">
        <f>'7.  Persistence Report'!N55</f>
        <v>56.32952183393251</v>
      </c>
      <c r="R51" s="295">
        <f>'7.  Persistence Report'!O55</f>
        <v>52.45339069324676</v>
      </c>
      <c r="S51" s="295">
        <f>'7.  Persistence Report'!P55</f>
        <v>47.460492873925205</v>
      </c>
      <c r="T51" s="295">
        <f>'7.  Persistence Report'!Q55</f>
        <v>43.340641711909164</v>
      </c>
      <c r="U51" s="295">
        <f>'7.  Persistence Report'!R55</f>
        <v>36.686503080336692</v>
      </c>
      <c r="V51" s="295">
        <f>'7.  Persistence Report'!S55</f>
        <v>36.686503080336692</v>
      </c>
      <c r="W51" s="295">
        <f>'7.  Persistence Report'!T55</f>
        <v>31.556597346582762</v>
      </c>
      <c r="X51" s="295">
        <f>'7.  Persistence Report'!U55</f>
        <v>31.556597346582762</v>
      </c>
      <c r="Y51" s="411">
        <f>Y50</f>
        <v>0</v>
      </c>
      <c r="Z51" s="411">
        <f>Z50</f>
        <v>8.2000000000000003E-2</v>
      </c>
      <c r="AA51" s="411">
        <f t="shared" ref="AA51:AL51" si="9">AA50</f>
        <v>0.91800000000000004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f>'7.  Persistence Report'!AQ34</f>
        <v>145929.31798808309</v>
      </c>
      <c r="E53" s="295">
        <f>'7.  Persistence Report'!AR34</f>
        <v>145808.63898511758</v>
      </c>
      <c r="F53" s="295">
        <f>'7.  Persistence Report'!AS34</f>
        <v>145808.63898511758</v>
      </c>
      <c r="G53" s="295">
        <f>'7.  Persistence Report'!AT34</f>
        <v>133724.13097455451</v>
      </c>
      <c r="H53" s="295">
        <f>'7.  Persistence Report'!AU34</f>
        <v>133724.13097455451</v>
      </c>
      <c r="I53" s="295">
        <f>'7.  Persistence Report'!AV34</f>
        <v>133694.72607550709</v>
      </c>
      <c r="J53" s="295">
        <f>'7.  Persistence Report'!AW34</f>
        <v>25775.032905748096</v>
      </c>
      <c r="K53" s="295">
        <f>'7.  Persistence Report'!AX34</f>
        <v>25775.032905748096</v>
      </c>
      <c r="L53" s="295">
        <f>'7.  Persistence Report'!AY34</f>
        <v>25775.032905748096</v>
      </c>
      <c r="M53" s="295">
        <f>'7.  Persistence Report'!AZ34</f>
        <v>25775.032905748096</v>
      </c>
      <c r="N53" s="295">
        <v>12</v>
      </c>
      <c r="O53" s="295">
        <f>'7.  Persistence Report'!L34</f>
        <v>55.929686802310655</v>
      </c>
      <c r="P53" s="295">
        <f>'7.  Persistence Report'!M34</f>
        <v>55.886480950753047</v>
      </c>
      <c r="Q53" s="295">
        <f>'7.  Persistence Report'!N34</f>
        <v>55.886480950753047</v>
      </c>
      <c r="R53" s="295">
        <f>'7.  Persistence Report'!O34</f>
        <v>51.523266021455612</v>
      </c>
      <c r="S53" s="295">
        <f>'7.  Persistence Report'!P34</f>
        <v>51.523266021455612</v>
      </c>
      <c r="T53" s="295">
        <f>'7.  Persistence Report'!Q34</f>
        <v>51.484092716043385</v>
      </c>
      <c r="U53" s="295">
        <f>'7.  Persistence Report'!R34</f>
        <v>9.1757707147939929</v>
      </c>
      <c r="V53" s="295">
        <f>'7.  Persistence Report'!S34</f>
        <v>9.1757707147939929</v>
      </c>
      <c r="W53" s="295">
        <f>'7.  Persistence Report'!T34</f>
        <v>9.1757707147939929</v>
      </c>
      <c r="X53" s="295">
        <f>'7.  Persistence Report'!U34</f>
        <v>9.1757707147939929</v>
      </c>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f>'7.  Persistence Report'!AQ56</f>
        <v>23307.595179282634</v>
      </c>
      <c r="E54" s="295">
        <f>'7.  Persistence Report'!AR56</f>
        <v>23307.595179282634</v>
      </c>
      <c r="F54" s="295">
        <f>'7.  Persistence Report'!AS56</f>
        <v>23307.595179282634</v>
      </c>
      <c r="G54" s="295">
        <f>'7.  Persistence Report'!AT56</f>
        <v>5599.4728733007951</v>
      </c>
      <c r="H54" s="295">
        <f>'7.  Persistence Report'!AU56</f>
        <v>5599.4728733007951</v>
      </c>
      <c r="I54" s="295">
        <f>'7.  Persistence Report'!AV56</f>
        <v>5599.4728733007951</v>
      </c>
      <c r="J54" s="295">
        <f>'7.  Persistence Report'!AW56</f>
        <v>669.42414806349291</v>
      </c>
      <c r="K54" s="295">
        <f>'7.  Persistence Report'!AX56</f>
        <v>669.42414806349291</v>
      </c>
      <c r="L54" s="295">
        <f>'7.  Persistence Report'!AY56</f>
        <v>669.42414806349291</v>
      </c>
      <c r="M54" s="295">
        <f>'7.  Persistence Report'!AZ56</f>
        <v>669.42414806349291</v>
      </c>
      <c r="N54" s="295">
        <f>N53</f>
        <v>12</v>
      </c>
      <c r="O54" s="295">
        <f>'7.  Persistence Report'!L56</f>
        <v>9.1319887852156345</v>
      </c>
      <c r="P54" s="295">
        <f>'7.  Persistence Report'!M56</f>
        <v>9.1319887852156345</v>
      </c>
      <c r="Q54" s="295">
        <f>'7.  Persistence Report'!N56</f>
        <v>9.1319887852156345</v>
      </c>
      <c r="R54" s="295">
        <f>'7.  Persistence Report'!O56</f>
        <v>2.4160712191013354</v>
      </c>
      <c r="S54" s="295">
        <f>'7.  Persistence Report'!P56</f>
        <v>2.4160712191013354</v>
      </c>
      <c r="T54" s="295">
        <f>'7.  Persistence Report'!Q56</f>
        <v>2.4160712191013354</v>
      </c>
      <c r="U54" s="295">
        <f>'7.  Persistence Report'!R56</f>
        <v>0.28688685434250483</v>
      </c>
      <c r="V54" s="295">
        <f>'7.  Persistence Report'!S56</f>
        <v>0.28688685434250483</v>
      </c>
      <c r="W54" s="295">
        <f>'7.  Persistence Report'!T56</f>
        <v>0.28688685434250483</v>
      </c>
      <c r="X54" s="295">
        <f>'7.  Persistence Report'!U56</f>
        <v>0.28688685434250483</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v>1</v>
      </c>
      <c r="AA62" s="415"/>
      <c r="AB62" s="415"/>
      <c r="AC62" s="415"/>
      <c r="AD62" s="415"/>
      <c r="AE62" s="415"/>
      <c r="AF62" s="415"/>
      <c r="AG62" s="415"/>
      <c r="AH62" s="415"/>
      <c r="AI62" s="415"/>
      <c r="AJ62" s="415"/>
      <c r="AK62" s="415"/>
      <c r="AL62" s="415"/>
      <c r="AM62" s="296">
        <f>SUM(Y62:AL62)</f>
        <v>1</v>
      </c>
    </row>
    <row r="63" spans="1:42" s="283" customFormat="1" ht="15.5" outlineLevel="1">
      <c r="A63" s="509"/>
      <c r="B63" s="315" t="s">
        <v>214</v>
      </c>
      <c r="C63" s="291" t="s">
        <v>163</v>
      </c>
      <c r="D63" s="295">
        <f>'7.  Persistence Report'!AQ57+'7.  Persistence Report'!AQ86</f>
        <v>237584.65573306772</v>
      </c>
      <c r="E63" s="295">
        <f>'7.  Persistence Report'!AR57+'7.  Persistence Report'!AR86</f>
        <v>237584.65573306772</v>
      </c>
      <c r="F63" s="295">
        <f>'7.  Persistence Report'!AS57+'7.  Persistence Report'!AS86</f>
        <v>237584.65573306772</v>
      </c>
      <c r="G63" s="295">
        <f>'7.  Persistence Report'!AT57+'7.  Persistence Report'!AT86</f>
        <v>237584.65573306772</v>
      </c>
      <c r="H63" s="295">
        <f>'7.  Persistence Report'!AU57+'7.  Persistence Report'!AU86</f>
        <v>226586.29016306772</v>
      </c>
      <c r="I63" s="295">
        <f>'7.  Persistence Report'!AV57+'7.  Persistence Report'!AV86</f>
        <v>0</v>
      </c>
      <c r="J63" s="295">
        <f>'7.  Persistence Report'!AW57+'7.  Persistence Report'!AW86</f>
        <v>0</v>
      </c>
      <c r="K63" s="295">
        <f>'7.  Persistence Report'!AX57+'7.  Persistence Report'!AX86</f>
        <v>0</v>
      </c>
      <c r="L63" s="295">
        <f>'7.  Persistence Report'!AY57+'7.  Persistence Report'!AY86</f>
        <v>0</v>
      </c>
      <c r="M63" s="295">
        <f>'7.  Persistence Report'!AZ57+'7.  Persistence Report'!AZ86</f>
        <v>0</v>
      </c>
      <c r="N63" s="295">
        <f>N62</f>
        <v>12</v>
      </c>
      <c r="O63" s="295">
        <f>'7.  Persistence Report'!L57+'7.  Persistence Report'!L86</f>
        <v>48.815548695083038</v>
      </c>
      <c r="P63" s="295">
        <f>'7.  Persistence Report'!M57+'7.  Persistence Report'!M86</f>
        <v>48.815548695083038</v>
      </c>
      <c r="Q63" s="295">
        <f>'7.  Persistence Report'!N57+'7.  Persistence Report'!N86</f>
        <v>48.815548695083038</v>
      </c>
      <c r="R63" s="295">
        <f>'7.  Persistence Report'!O57+'7.  Persistence Report'!O86</f>
        <v>48.815548695083038</v>
      </c>
      <c r="S63" s="295">
        <f>'7.  Persistence Report'!P57+'7.  Persistence Report'!P86</f>
        <v>46.594571666083041</v>
      </c>
      <c r="T63" s="295">
        <f>'7.  Persistence Report'!Q57+'7.  Persistence Report'!Q86</f>
        <v>0</v>
      </c>
      <c r="U63" s="295">
        <f>'7.  Persistence Report'!R57+'7.  Persistence Report'!R86</f>
        <v>0</v>
      </c>
      <c r="V63" s="295">
        <f>'7.  Persistence Report'!S57+'7.  Persistence Report'!S86</f>
        <v>0</v>
      </c>
      <c r="W63" s="295">
        <f>'7.  Persistence Report'!T57+'7.  Persistence Report'!T86</f>
        <v>0</v>
      </c>
      <c r="X63" s="295">
        <f>'7.  Persistence Report'!U57+'7.  Persistence Report'!U86</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957">
        <f>'7.  Persistence Report'!AQ33</f>
        <v>19011.5</v>
      </c>
      <c r="E71" s="295">
        <f>'7.  Persistence Report'!AR33</f>
        <v>0</v>
      </c>
      <c r="F71" s="295">
        <f>'7.  Persistence Report'!AS33</f>
        <v>0</v>
      </c>
      <c r="G71" s="295">
        <f>'7.  Persistence Report'!AT33</f>
        <v>0</v>
      </c>
      <c r="H71" s="295">
        <f>'7.  Persistence Report'!AU33</f>
        <v>0</v>
      </c>
      <c r="I71" s="295">
        <f>'7.  Persistence Report'!AV33</f>
        <v>0</v>
      </c>
      <c r="J71" s="295">
        <f>'7.  Persistence Report'!AW33</f>
        <v>0</v>
      </c>
      <c r="K71" s="295">
        <f>'7.  Persistence Report'!AX33</f>
        <v>0</v>
      </c>
      <c r="L71" s="295">
        <f>'7.  Persistence Report'!AY33</f>
        <v>0</v>
      </c>
      <c r="M71" s="295">
        <f>'7.  Persistence Report'!AZ33</f>
        <v>0</v>
      </c>
      <c r="N71" s="291"/>
      <c r="O71" s="295">
        <f>'7.  Persistence Report'!L33</f>
        <v>486.93769999999995</v>
      </c>
      <c r="P71" s="295">
        <f>'7.  Persistence Report'!M33</f>
        <v>0</v>
      </c>
      <c r="Q71" s="295">
        <f>'7.  Persistence Report'!N33</f>
        <v>0</v>
      </c>
      <c r="R71" s="295">
        <f>'7.  Persistence Report'!O33</f>
        <v>0</v>
      </c>
      <c r="S71" s="295">
        <f>'7.  Persistence Report'!P33</f>
        <v>0</v>
      </c>
      <c r="T71" s="295">
        <f>'7.  Persistence Report'!Q33</f>
        <v>0</v>
      </c>
      <c r="U71" s="295">
        <f>'7.  Persistence Report'!R33</f>
        <v>0</v>
      </c>
      <c r="V71" s="295">
        <f>'7.  Persistence Report'!S33</f>
        <v>0</v>
      </c>
      <c r="W71" s="295">
        <f>'7.  Persistence Report'!T33</f>
        <v>0</v>
      </c>
      <c r="X71" s="295">
        <f>'7.  Persistence Report'!U33</f>
        <v>0</v>
      </c>
      <c r="Y71" s="415"/>
      <c r="Z71" s="415">
        <v>1</v>
      </c>
      <c r="AA71" s="415"/>
      <c r="AB71" s="415"/>
      <c r="AC71" s="415"/>
      <c r="AD71" s="415"/>
      <c r="AE71" s="415"/>
      <c r="AF71" s="415"/>
      <c r="AG71" s="415"/>
      <c r="AH71" s="415"/>
      <c r="AI71" s="415"/>
      <c r="AJ71" s="415"/>
      <c r="AK71" s="415"/>
      <c r="AL71" s="415"/>
      <c r="AM71" s="296">
        <f>SUM(Y71:AL71)</f>
        <v>1</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957">
        <f>'7.  Persistence Report'!AQ37</f>
        <v>756174.20009140868</v>
      </c>
      <c r="E84" s="295">
        <f>'7.  Persistence Report'!AR37</f>
        <v>756174.20009140868</v>
      </c>
      <c r="F84" s="295">
        <f>'7.  Persistence Report'!AS37</f>
        <v>756174.20009140868</v>
      </c>
      <c r="G84" s="295">
        <f>'7.  Persistence Report'!AT37</f>
        <v>753196.49288668134</v>
      </c>
      <c r="H84" s="295">
        <f>'7.  Persistence Report'!AU37</f>
        <v>753196.49288668134</v>
      </c>
      <c r="I84" s="295">
        <f>'7.  Persistence Report'!AV37</f>
        <v>753196.49288668134</v>
      </c>
      <c r="J84" s="295">
        <f>'7.  Persistence Report'!AW37</f>
        <v>691185.78818136337</v>
      </c>
      <c r="K84" s="295">
        <f>'7.  Persistence Report'!AX37</f>
        <v>669580.58272756718</v>
      </c>
      <c r="L84" s="295">
        <f>'7.  Persistence Report'!AY37</f>
        <v>606177.72785132204</v>
      </c>
      <c r="M84" s="295">
        <f>'7.  Persistence Report'!AZ37</f>
        <v>606177.72785132204</v>
      </c>
      <c r="N84" s="295">
        <v>12</v>
      </c>
      <c r="O84" s="957">
        <f>'7.  Persistence Report'!L37</f>
        <v>128.07239331829879</v>
      </c>
      <c r="P84" s="295">
        <f>'7.  Persistence Report'!M37</f>
        <v>128.07239331829879</v>
      </c>
      <c r="Q84" s="295">
        <f>'7.  Persistence Report'!N37</f>
        <v>128.07239331829879</v>
      </c>
      <c r="R84" s="295">
        <f>'7.  Persistence Report'!O37</f>
        <v>127.29633446925551</v>
      </c>
      <c r="S84" s="295">
        <f>'7.  Persistence Report'!P37</f>
        <v>127.29633446925551</v>
      </c>
      <c r="T84" s="295">
        <f>'7.  Persistence Report'!Q37</f>
        <v>127.29633446925551</v>
      </c>
      <c r="U84" s="295">
        <f>'7.  Persistence Report'!R37</f>
        <v>110.7646020326866</v>
      </c>
      <c r="V84" s="295">
        <f>'7.  Persistence Report'!S37</f>
        <v>103.8464296206716</v>
      </c>
      <c r="W84" s="295">
        <f>'7.  Persistence Report'!T37</f>
        <v>85.946769651251671</v>
      </c>
      <c r="X84" s="295">
        <f>'7.  Persistence Report'!U37</f>
        <v>85.946769651251671</v>
      </c>
      <c r="Y84" s="410"/>
      <c r="Z84" s="960">
        <v>8.2000000000000003E-2</v>
      </c>
      <c r="AA84" s="960">
        <v>0.91800000000000004</v>
      </c>
      <c r="AB84" s="415"/>
      <c r="AC84" s="415"/>
      <c r="AD84" s="415"/>
      <c r="AE84" s="415"/>
      <c r="AF84" s="415"/>
      <c r="AG84" s="415"/>
      <c r="AH84" s="415"/>
      <c r="AI84" s="415"/>
      <c r="AJ84" s="415"/>
      <c r="AK84" s="415"/>
      <c r="AL84" s="415"/>
      <c r="AM84" s="296">
        <f>SUM(Y84:AL84)</f>
        <v>1</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8.2000000000000003E-2</v>
      </c>
      <c r="AA85" s="411">
        <f t="shared" ref="AA85:AL85" si="20">AA84</f>
        <v>0.91800000000000004</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957">
        <f>'7.  Persistence Report'!AQ36</f>
        <v>125453.59999999999</v>
      </c>
      <c r="E87" s="295">
        <f>'7.  Persistence Report'!AR36</f>
        <v>0</v>
      </c>
      <c r="F87" s="295">
        <f>'7.  Persistence Report'!AS36</f>
        <v>0</v>
      </c>
      <c r="G87" s="295">
        <f>'7.  Persistence Report'!AT36</f>
        <v>0</v>
      </c>
      <c r="H87" s="295">
        <f>'7.  Persistence Report'!AU36</f>
        <v>0</v>
      </c>
      <c r="I87" s="295">
        <f>'7.  Persistence Report'!AV36</f>
        <v>0</v>
      </c>
      <c r="J87" s="295">
        <f>'7.  Persistence Report'!AW36</f>
        <v>0</v>
      </c>
      <c r="K87" s="295">
        <f>'7.  Persistence Report'!AX36</f>
        <v>0</v>
      </c>
      <c r="L87" s="295">
        <f>'7.  Persistence Report'!AY36</f>
        <v>0</v>
      </c>
      <c r="M87" s="295">
        <f>'7.  Persistence Report'!AZ36</f>
        <v>0</v>
      </c>
      <c r="N87" s="291"/>
      <c r="O87" s="957">
        <f>'7.  Persistence Report'!L36</f>
        <v>2137.239</v>
      </c>
      <c r="P87" s="295">
        <f>'7.  Persistence Report'!M36</f>
        <v>0</v>
      </c>
      <c r="Q87" s="295">
        <f>'7.  Persistence Report'!N36</f>
        <v>0</v>
      </c>
      <c r="R87" s="295">
        <f>'7.  Persistence Report'!O36</f>
        <v>0</v>
      </c>
      <c r="S87" s="295">
        <f>'7.  Persistence Report'!P36</f>
        <v>0</v>
      </c>
      <c r="T87" s="295">
        <f>'7.  Persistence Report'!Q36</f>
        <v>0</v>
      </c>
      <c r="U87" s="295">
        <f>'7.  Persistence Report'!R36</f>
        <v>0</v>
      </c>
      <c r="V87" s="295">
        <f>'7.  Persistence Report'!S36</f>
        <v>0</v>
      </c>
      <c r="W87" s="295">
        <f>'7.  Persistence Report'!T36</f>
        <v>0</v>
      </c>
      <c r="X87" s="295">
        <f>'7.  Persistence Report'!U36</f>
        <v>0</v>
      </c>
      <c r="Y87" s="410"/>
      <c r="Z87" s="415"/>
      <c r="AA87" s="415">
        <v>1</v>
      </c>
      <c r="AB87" s="415"/>
      <c r="AC87" s="415"/>
      <c r="AD87" s="415"/>
      <c r="AE87" s="415"/>
      <c r="AF87" s="415"/>
      <c r="AG87" s="415"/>
      <c r="AH87" s="415"/>
      <c r="AI87" s="415"/>
      <c r="AJ87" s="415"/>
      <c r="AK87" s="415"/>
      <c r="AL87" s="415"/>
      <c r="AM87" s="296">
        <f>SUM(Y87:AL87)</f>
        <v>1</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f>'7.  Persistence Report'!AQ38</f>
        <v>9726531.2293120399</v>
      </c>
      <c r="E102" s="295">
        <f>'7.  Persistence Report'!AR38</f>
        <v>9726531.2293120399</v>
      </c>
      <c r="F102" s="295">
        <f>'7.  Persistence Report'!AS38</f>
        <v>9726531.2293120399</v>
      </c>
      <c r="G102" s="295">
        <f>'7.  Persistence Report'!AT38</f>
        <v>9726531.2293120399</v>
      </c>
      <c r="H102" s="295">
        <f>'7.  Persistence Report'!AU38</f>
        <v>9726531.2293120399</v>
      </c>
      <c r="I102" s="295">
        <f>'7.  Persistence Report'!AV38</f>
        <v>9726531.2293120399</v>
      </c>
      <c r="J102" s="295">
        <f>'7.  Persistence Report'!AW38</f>
        <v>9726531.2293120399</v>
      </c>
      <c r="K102" s="295">
        <f>'7.  Persistence Report'!AX38</f>
        <v>9726531.2293120399</v>
      </c>
      <c r="L102" s="295">
        <f>'7.  Persistence Report'!AY38</f>
        <v>9726531.2293120399</v>
      </c>
      <c r="M102" s="295">
        <f>'7.  Persistence Report'!AZ38</f>
        <v>9726531.2293120399</v>
      </c>
      <c r="N102" s="295">
        <v>12</v>
      </c>
      <c r="O102" s="956">
        <f>'7.  Persistence Report'!L38</f>
        <v>1359.1766759999996</v>
      </c>
      <c r="P102" s="295">
        <f>'7.  Persistence Report'!M38</f>
        <v>1359.1766759999996</v>
      </c>
      <c r="Q102" s="295">
        <f>'7.  Persistence Report'!N38</f>
        <v>1359.1766759999996</v>
      </c>
      <c r="R102" s="295">
        <f>'7.  Persistence Report'!O38</f>
        <v>1359.1766759999996</v>
      </c>
      <c r="S102" s="295">
        <f>'7.  Persistence Report'!P38</f>
        <v>1359.1766759999996</v>
      </c>
      <c r="T102" s="295">
        <f>'7.  Persistence Report'!Q38</f>
        <v>1359.1766759999996</v>
      </c>
      <c r="U102" s="295">
        <f>'7.  Persistence Report'!R38</f>
        <v>1359.1766759999996</v>
      </c>
      <c r="V102" s="295">
        <f>'7.  Persistence Report'!S38</f>
        <v>1359.1766759999996</v>
      </c>
      <c r="W102" s="295">
        <f>'7.  Persistence Report'!T38</f>
        <v>1359.1766759999996</v>
      </c>
      <c r="X102" s="295">
        <f>'7.  Persistence Report'!U38</f>
        <v>1359.1766759999996</v>
      </c>
      <c r="Y102" s="410"/>
      <c r="Z102" s="960">
        <v>8.2000000000000003E-2</v>
      </c>
      <c r="AA102" s="960">
        <v>0.91800000000000004</v>
      </c>
      <c r="AB102" s="410"/>
      <c r="AC102" s="410"/>
      <c r="AD102" s="410"/>
      <c r="AE102" s="415"/>
      <c r="AF102" s="415"/>
      <c r="AG102" s="415"/>
      <c r="AH102" s="415"/>
      <c r="AI102" s="415"/>
      <c r="AJ102" s="415"/>
      <c r="AK102" s="415"/>
      <c r="AL102" s="415"/>
      <c r="AM102" s="296">
        <f>SUM(Y102:AL102)</f>
        <v>1</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8.2000000000000003E-2</v>
      </c>
      <c r="AA103" s="411">
        <f t="shared" ref="AA103:AL103" si="25">AA102</f>
        <v>0.91800000000000004</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f>'7.  Persistence Report'!AQ39</f>
        <v>865904.53436369542</v>
      </c>
      <c r="E105" s="295">
        <f>'7.  Persistence Report'!AR39</f>
        <v>865904.53436369542</v>
      </c>
      <c r="F105" s="295">
        <f>'7.  Persistence Report'!AS39</f>
        <v>865904.53436369542</v>
      </c>
      <c r="G105" s="295">
        <f>'7.  Persistence Report'!AT39</f>
        <v>865904.53436369542</v>
      </c>
      <c r="H105" s="295">
        <f>'7.  Persistence Report'!AU39</f>
        <v>865904.53436369542</v>
      </c>
      <c r="I105" s="295">
        <f>'7.  Persistence Report'!AV39</f>
        <v>865904.53436369542</v>
      </c>
      <c r="J105" s="295">
        <f>'7.  Persistence Report'!AW39</f>
        <v>865904.53436369542</v>
      </c>
      <c r="K105" s="295">
        <f>'7.  Persistence Report'!AX39</f>
        <v>865904.53436369542</v>
      </c>
      <c r="L105" s="295">
        <f>'7.  Persistence Report'!AY39</f>
        <v>865904.53436369542</v>
      </c>
      <c r="M105" s="295">
        <f>'7.  Persistence Report'!AZ39</f>
        <v>865904.53436369542</v>
      </c>
      <c r="N105" s="295">
        <v>12</v>
      </c>
      <c r="O105" s="957">
        <f>'7.  Persistence Report'!L39</f>
        <v>168.59511961909956</v>
      </c>
      <c r="P105" s="295">
        <f>'7.  Persistence Report'!M39</f>
        <v>168.59511961909956</v>
      </c>
      <c r="Q105" s="295">
        <f>'7.  Persistence Report'!N39</f>
        <v>168.59511961909956</v>
      </c>
      <c r="R105" s="295">
        <f>'7.  Persistence Report'!O39</f>
        <v>168.59511961909956</v>
      </c>
      <c r="S105" s="295">
        <f>'7.  Persistence Report'!P39</f>
        <v>168.59511961909956</v>
      </c>
      <c r="T105" s="295">
        <f>'7.  Persistence Report'!Q39</f>
        <v>168.59511961909956</v>
      </c>
      <c r="U105" s="295">
        <f>'7.  Persistence Report'!R39</f>
        <v>168.59511961909956</v>
      </c>
      <c r="V105" s="295">
        <f>'7.  Persistence Report'!S39</f>
        <v>168.59511961909956</v>
      </c>
      <c r="W105" s="295">
        <f>'7.  Persistence Report'!T39</f>
        <v>168.59511961909956</v>
      </c>
      <c r="X105" s="295">
        <f>'7.  Persistence Report'!U39</f>
        <v>168.59511961909956</v>
      </c>
      <c r="Y105" s="410"/>
      <c r="Z105" s="960">
        <v>8.2000000000000003E-2</v>
      </c>
      <c r="AA105" s="960">
        <v>0.91800000000000004</v>
      </c>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f>'7.  Persistence Report'!AQ58</f>
        <v>-33544.694363695387</v>
      </c>
      <c r="E106" s="295">
        <f>'7.  Persistence Report'!AR58</f>
        <v>-33544.694363695387</v>
      </c>
      <c r="F106" s="295">
        <f>'7.  Persistence Report'!AS58</f>
        <v>-33544.694363695387</v>
      </c>
      <c r="G106" s="295">
        <f>'7.  Persistence Report'!AT58</f>
        <v>-33544.694363695387</v>
      </c>
      <c r="H106" s="295">
        <f>'7.  Persistence Report'!AU58</f>
        <v>-33544.694363695402</v>
      </c>
      <c r="I106" s="295">
        <f>'7.  Persistence Report'!AV58</f>
        <v>-33544.694363695402</v>
      </c>
      <c r="J106" s="295">
        <f>'7.  Persistence Report'!AW58</f>
        <v>-33544.694363695402</v>
      </c>
      <c r="K106" s="295">
        <f>'7.  Persistence Report'!AX58</f>
        <v>-33544.694363695402</v>
      </c>
      <c r="L106" s="295">
        <f>'7.  Persistence Report'!AY58</f>
        <v>-33544.694363695402</v>
      </c>
      <c r="M106" s="295">
        <f>'7.  Persistence Report'!AZ58</f>
        <v>-33544.694363695402</v>
      </c>
      <c r="N106" s="295">
        <f>N105</f>
        <v>12</v>
      </c>
      <c r="O106" s="957">
        <f>'7.  Persistence Report'!L58</f>
        <v>-1.7801196190995738</v>
      </c>
      <c r="P106" s="295">
        <f>'7.  Persistence Report'!M58</f>
        <v>-1.7801196190995738</v>
      </c>
      <c r="Q106" s="295">
        <f>'7.  Persistence Report'!N58</f>
        <v>-1.7801196190995738</v>
      </c>
      <c r="R106" s="295">
        <f>'7.  Persistence Report'!O58</f>
        <v>-1.7801196190995738</v>
      </c>
      <c r="S106" s="295">
        <f>'7.  Persistence Report'!P58</f>
        <v>-1.7801196190995698</v>
      </c>
      <c r="T106" s="295">
        <f>'7.  Persistence Report'!Q58</f>
        <v>-1.7801196190995698</v>
      </c>
      <c r="U106" s="295">
        <f>'7.  Persistence Report'!R58</f>
        <v>-1.7801196190995698</v>
      </c>
      <c r="V106" s="295">
        <f>'7.  Persistence Report'!S58</f>
        <v>-1.7801196190995698</v>
      </c>
      <c r="W106" s="295">
        <f>'7.  Persistence Report'!T58</f>
        <v>-1.7801196190995698</v>
      </c>
      <c r="X106" s="295">
        <f>'7.  Persistence Report'!U58</f>
        <v>-1.7801196190995698</v>
      </c>
      <c r="Y106" s="411">
        <f>Y105</f>
        <v>0</v>
      </c>
      <c r="Z106" s="411">
        <f>Z105</f>
        <v>8.2000000000000003E-2</v>
      </c>
      <c r="AA106" s="411">
        <f>AA105</f>
        <v>0.91800000000000004</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21481916.946929496</v>
      </c>
      <c r="E127" s="328">
        <f t="shared" ref="E127:M127" si="33">SUM(E22:E125)</f>
        <v>21337331.167926531</v>
      </c>
      <c r="F127" s="328">
        <f t="shared" si="33"/>
        <v>21337331.167926531</v>
      </c>
      <c r="G127" s="328">
        <f t="shared" si="33"/>
        <v>21236013.297296148</v>
      </c>
      <c r="H127" s="328">
        <f t="shared" si="33"/>
        <v>19873798.353604555</v>
      </c>
      <c r="I127" s="328">
        <f t="shared" si="33"/>
        <v>18497907.61570821</v>
      </c>
      <c r="J127" s="328">
        <f t="shared" si="33"/>
        <v>17513904.378592182</v>
      </c>
      <c r="K127" s="328">
        <f t="shared" si="33"/>
        <v>17215174.364893522</v>
      </c>
      <c r="L127" s="328">
        <f t="shared" si="33"/>
        <v>16992504.315951023</v>
      </c>
      <c r="M127" s="328">
        <f t="shared" si="33"/>
        <v>16275737.979363069</v>
      </c>
      <c r="N127" s="328"/>
      <c r="O127" s="328">
        <f>SUM(O22:O125)</f>
        <v>6657.303346650293</v>
      </c>
      <c r="P127" s="328">
        <f t="shared" ref="P127:X127" si="34">SUM(P22:P125)</f>
        <v>4033.083440798735</v>
      </c>
      <c r="Q127" s="328">
        <f t="shared" si="34"/>
        <v>4033.083440798735</v>
      </c>
      <c r="R127" s="328">
        <f t="shared" si="34"/>
        <v>3987.8719288278307</v>
      </c>
      <c r="S127" s="328">
        <f t="shared" si="34"/>
        <v>3737.0797582944629</v>
      </c>
      <c r="T127" s="328">
        <f t="shared" si="34"/>
        <v>3500.7404571990505</v>
      </c>
      <c r="U127" s="328">
        <f t="shared" si="34"/>
        <v>3294.7601520681096</v>
      </c>
      <c r="V127" s="328">
        <f t="shared" si="34"/>
        <v>3231.1682758408056</v>
      </c>
      <c r="W127" s="328">
        <f t="shared" si="34"/>
        <v>3135.4700380477648</v>
      </c>
      <c r="X127" s="328">
        <f t="shared" si="34"/>
        <v>3102.2816421292337</v>
      </c>
      <c r="Y127" s="329">
        <f>IF(Y21="kWh",SUMPRODUCT(D22:D125,Y22:Y125))</f>
        <v>4057581.3212057748</v>
      </c>
      <c r="Z127" s="329">
        <f>IF(Z21="kWh",SUMPRODUCT(D22:D125,Z22:Z125))</f>
        <v>1809423.083359943</v>
      </c>
      <c r="AA127" s="329">
        <f>IF(AA21="kW",SUMPRODUCT(N22:N125,O22:O125,AA22:AA125),SUMPRODUCT(D22:D125,AA22:AA125))</f>
        <v>30229.927832174311</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5">Y127*Y130</f>
        <v>0</v>
      </c>
      <c r="Z131" s="346">
        <f t="shared" si="35"/>
        <v>0</v>
      </c>
      <c r="AA131" s="347">
        <f t="shared" si="35"/>
        <v>0</v>
      </c>
      <c r="AB131" s="347">
        <f t="shared" si="35"/>
        <v>0</v>
      </c>
      <c r="AC131" s="347">
        <f t="shared" si="35"/>
        <v>0</v>
      </c>
      <c r="AD131" s="347">
        <f t="shared" si="35"/>
        <v>0</v>
      </c>
      <c r="AE131" s="347">
        <f>AE127*AE130</f>
        <v>0</v>
      </c>
      <c r="AF131" s="347">
        <f t="shared" ref="AF131:AL131" si="36">AF127*AF130</f>
        <v>0</v>
      </c>
      <c r="AG131" s="347">
        <f t="shared" si="36"/>
        <v>0</v>
      </c>
      <c r="AH131" s="347">
        <f t="shared" si="36"/>
        <v>0</v>
      </c>
      <c r="AI131" s="347">
        <f t="shared" si="36"/>
        <v>0</v>
      </c>
      <c r="AJ131" s="347">
        <f t="shared" si="36"/>
        <v>0</v>
      </c>
      <c r="AK131" s="347">
        <f t="shared" si="36"/>
        <v>0</v>
      </c>
      <c r="AL131" s="347">
        <f t="shared" si="36"/>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7">Y128*Y130</f>
        <v>0</v>
      </c>
      <c r="Z132" s="347">
        <f t="shared" si="37"/>
        <v>0</v>
      </c>
      <c r="AA132" s="347">
        <f t="shared" si="37"/>
        <v>0</v>
      </c>
      <c r="AB132" s="347">
        <f t="shared" si="37"/>
        <v>0</v>
      </c>
      <c r="AC132" s="347">
        <f t="shared" si="37"/>
        <v>0</v>
      </c>
      <c r="AD132" s="347">
        <f t="shared" si="37"/>
        <v>0</v>
      </c>
      <c r="AE132" s="347">
        <f>AE128*AE130</f>
        <v>0</v>
      </c>
      <c r="AF132" s="347">
        <f t="shared" ref="AF132:AL132" si="38">AF128*AF130</f>
        <v>0</v>
      </c>
      <c r="AG132" s="347">
        <f t="shared" si="38"/>
        <v>0</v>
      </c>
      <c r="AH132" s="347">
        <f t="shared" si="38"/>
        <v>0</v>
      </c>
      <c r="AI132" s="347">
        <f t="shared" si="38"/>
        <v>0</v>
      </c>
      <c r="AJ132" s="347">
        <f t="shared" si="38"/>
        <v>0</v>
      </c>
      <c r="AK132" s="347">
        <f t="shared" si="38"/>
        <v>0</v>
      </c>
      <c r="AL132" s="347">
        <f t="shared" si="38"/>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4057581.3212057748</v>
      </c>
      <c r="Z135" s="291">
        <f>SUMPRODUCT(E22:E125,Z22:Z125)</f>
        <v>1790290.9043569774</v>
      </c>
      <c r="AA135" s="291">
        <f>IF(AA21="kW",SUMPRODUCT(N22:N125,P22:P125,AA22:AA125),SUMPRODUCT(E22:E125,AA22:AA125))</f>
        <v>30229.927832174311</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4057581.3212057748</v>
      </c>
      <c r="Z136" s="291">
        <f>SUMPRODUCT(F22:F125,Z22:Z125)</f>
        <v>1790290.9043569774</v>
      </c>
      <c r="AA136" s="291">
        <f>IF(AA21="kW",SUMPRODUCT(N22:N125,Q22:Q125,AA22:AA125),SUMPRODUCT(F22:F125,AA22:AA125))</f>
        <v>30229.927832174311</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4039527.7035243674</v>
      </c>
      <c r="Z137" s="291">
        <f>SUMPRODUCT(G22:G125,Z22:Z125)</f>
        <v>1756113.6009845734</v>
      </c>
      <c r="AA137" s="291">
        <f>IF(AA21="kW",SUMPRODUCT(N22:N125,R22:R125,AA22:AA125),SUMPRODUCT(G22:G125,AA22:AA125))</f>
        <v>30076.321591666107</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3569754.9141795379</v>
      </c>
      <c r="Z138" s="291">
        <f>SUMPRODUCT(H22:H125,Z22:Z125)</f>
        <v>1672836.844734879</v>
      </c>
      <c r="AA138" s="291">
        <f>IF(AA21="kW",SUMPRODUCT(N22:N125,S22:S125,AA22:AA125),SUMPRODUCT(H22:H125,AA22:AA125))</f>
        <v>28214.888485938442</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2802659.7424316802</v>
      </c>
      <c r="Z139" s="291">
        <f>SUMPRODUCT(I22:I125,Z22:Z125)</f>
        <v>1414882.4002436812</v>
      </c>
      <c r="AA139" s="291">
        <f>IF(AA21="kW",SUMPRODUCT(N22:N125,T22:T125,AA22:AA125),SUMPRODUCT(I22:I125,AA22:AA125))</f>
        <v>27117.596363860244</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2520409.2289208737</v>
      </c>
      <c r="Z140" s="291">
        <f>SUMPRODUCT(J22:J125,Z22:Z125)</f>
        <v>1253742.6138484462</v>
      </c>
      <c r="AA140" s="291">
        <f>IF(AA21="kW",SUMPRODUCT(N22:N125,U22:U125,AA22:AA125),SUMPRODUCT(J22:J125,AA22:AA125))</f>
        <v>25482.009343048801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2516444.9787993366</v>
      </c>
      <c r="Z141" s="291">
        <f>SUMPRODUCT(K22:K125,Z22:Z125)</f>
        <v>1229571.8212351224</v>
      </c>
      <c r="AA141" s="291">
        <f>IF(AA21="kW",SUMPRODUCT(N22:N125,V22:V125,AA22:AA125),SUMPRODUCT(K22:K125,AA22:AA125))</f>
        <v>24786.466414818642</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2746754.0146326046</v>
      </c>
      <c r="Z142" s="291">
        <f>SUMPRODUCT(L22:L125,Z22:Z125)</f>
        <v>1192427.5362835091</v>
      </c>
      <c r="AA142" s="291">
        <f>IF(AA21="kW",SUMPRODUCT(N22:N125,W22:W125,AA22:AA125),SUMPRODUCT(L22:L125,AA22:AA125))</f>
        <v>23614.780137746791</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2029987.6780446535</v>
      </c>
      <c r="Z143" s="326">
        <f>SUMPRODUCT(M22:M125,Z22:Z125)</f>
        <v>1192427.5362835091</v>
      </c>
      <c r="AA143" s="326">
        <f>IF(AA21="kW",SUMPRODUCT(N22:N125,X22:X125,AA22:AA125),SUMPRODUCT(M22:M125,AA22:AA125))</f>
        <v>23614.780137746791</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1095" t="s">
        <v>211</v>
      </c>
      <c r="C147" s="1097" t="s">
        <v>33</v>
      </c>
      <c r="D147" s="284" t="s">
        <v>421</v>
      </c>
      <c r="E147" s="1099" t="s">
        <v>209</v>
      </c>
      <c r="F147" s="1100"/>
      <c r="G147" s="1100"/>
      <c r="H147" s="1100"/>
      <c r="I147" s="1100"/>
      <c r="J147" s="1100"/>
      <c r="K147" s="1100"/>
      <c r="L147" s="1100"/>
      <c r="M147" s="1101"/>
      <c r="N147" s="1102" t="s">
        <v>213</v>
      </c>
      <c r="O147" s="284" t="s">
        <v>422</v>
      </c>
      <c r="P147" s="1099" t="s">
        <v>212</v>
      </c>
      <c r="Q147" s="1100"/>
      <c r="R147" s="1100"/>
      <c r="S147" s="1100"/>
      <c r="T147" s="1100"/>
      <c r="U147" s="1100"/>
      <c r="V147" s="1100"/>
      <c r="W147" s="1100"/>
      <c r="X147" s="1101"/>
      <c r="Y147" s="1092" t="s">
        <v>243</v>
      </c>
      <c r="Z147" s="1093"/>
      <c r="AA147" s="1093"/>
      <c r="AB147" s="1093"/>
      <c r="AC147" s="1093"/>
      <c r="AD147" s="1093"/>
      <c r="AE147" s="1093"/>
      <c r="AF147" s="1093"/>
      <c r="AG147" s="1093"/>
      <c r="AH147" s="1093"/>
      <c r="AI147" s="1093"/>
      <c r="AJ147" s="1093"/>
      <c r="AK147" s="1093"/>
      <c r="AL147" s="1093"/>
      <c r="AM147" s="1094"/>
    </row>
    <row r="148" spans="1:39" ht="60.75" customHeight="1">
      <c r="B148" s="1096"/>
      <c r="C148" s="1098"/>
      <c r="D148" s="285">
        <v>2012</v>
      </c>
      <c r="E148" s="285">
        <v>2013</v>
      </c>
      <c r="F148" s="285">
        <v>2014</v>
      </c>
      <c r="G148" s="285">
        <v>2015</v>
      </c>
      <c r="H148" s="285">
        <v>2016</v>
      </c>
      <c r="I148" s="285">
        <v>2017</v>
      </c>
      <c r="J148" s="285">
        <v>2018</v>
      </c>
      <c r="K148" s="285">
        <v>2019</v>
      </c>
      <c r="L148" s="285">
        <v>2020</v>
      </c>
      <c r="M148" s="285">
        <v>2021</v>
      </c>
      <c r="N148" s="110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50 - 4,999 kW</v>
      </c>
      <c r="AB148" s="285" t="str">
        <f>'1.  LRAMVA Summary'!G52</f>
        <v>Co-Generation 1,000 - 4,999 kW</v>
      </c>
      <c r="AC148" s="285" t="str">
        <f>'1.  LRAMVA Summary'!H52</f>
        <v>Large User</v>
      </c>
      <c r="AD148" s="285" t="str">
        <f>'1.  LRAMVA Summary'!I52</f>
        <v>Street Lighting</v>
      </c>
      <c r="AE148" s="285" t="str">
        <f>'1.  LRAMVA Summary'!J52</f>
        <v>Sentinel Lighting</v>
      </c>
      <c r="AF148" s="285" t="str">
        <f>'1.  LRAMVA Summary'!K52</f>
        <v>Unmetered Scattered Load</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kWh</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f>'7.  Persistence Report'!AR44</f>
        <v>855872.57084482047</v>
      </c>
      <c r="E150" s="295">
        <f>'7.  Persistence Report'!AS44</f>
        <v>855872.57084482047</v>
      </c>
      <c r="F150" s="295">
        <f>'7.  Persistence Report'!AT44</f>
        <v>855872.57084482047</v>
      </c>
      <c r="G150" s="295">
        <f>'7.  Persistence Report'!AU44</f>
        <v>833428.34379982296</v>
      </c>
      <c r="H150" s="295">
        <f>'7.  Persistence Report'!AV44</f>
        <v>466327.5741558944</v>
      </c>
      <c r="I150" s="295">
        <f>'7.  Persistence Report'!AW44</f>
        <v>0</v>
      </c>
      <c r="J150" s="295">
        <f>'7.  Persistence Report'!AX44</f>
        <v>0</v>
      </c>
      <c r="K150" s="295">
        <f>'7.  Persistence Report'!AY44</f>
        <v>0</v>
      </c>
      <c r="L150" s="295">
        <f>'7.  Persistence Report'!AZ44</f>
        <v>0</v>
      </c>
      <c r="M150" s="295">
        <f>'7.  Persistence Report'!BA44</f>
        <v>0</v>
      </c>
      <c r="N150" s="291"/>
      <c r="O150" s="956">
        <f>'7.  Persistence Report'!M44</f>
        <v>178.8497180755846</v>
      </c>
      <c r="P150" s="295">
        <f>'7.  Persistence Report'!N44</f>
        <v>178.8497180755846</v>
      </c>
      <c r="Q150" s="295">
        <f>'7.  Persistence Report'!O44</f>
        <v>178.8497180755846</v>
      </c>
      <c r="R150" s="295">
        <f>'7.  Persistence Report'!P44</f>
        <v>153.75146132113238</v>
      </c>
      <c r="S150" s="295">
        <f>'7.  Persistence Report'!Q44</f>
        <v>61.312620439510439</v>
      </c>
      <c r="T150" s="295">
        <f>'7.  Persistence Report'!R44</f>
        <v>0</v>
      </c>
      <c r="U150" s="295">
        <f>'7.  Persistence Report'!S44</f>
        <v>0</v>
      </c>
      <c r="V150" s="295">
        <f>'7.  Persistence Report'!T44</f>
        <v>0</v>
      </c>
      <c r="W150" s="295">
        <f>'7.  Persistence Report'!U44</f>
        <v>0</v>
      </c>
      <c r="X150" s="295">
        <f>'7.  Persistence Report'!V44</f>
        <v>0</v>
      </c>
      <c r="Y150" s="410">
        <v>1</v>
      </c>
      <c r="Z150" s="410"/>
      <c r="AA150" s="410"/>
      <c r="AB150" s="410"/>
      <c r="AC150" s="410"/>
      <c r="AD150" s="410"/>
      <c r="AE150" s="410"/>
      <c r="AF150" s="410"/>
      <c r="AG150" s="410"/>
      <c r="AH150" s="410"/>
      <c r="AI150" s="410"/>
      <c r="AJ150" s="410"/>
      <c r="AK150" s="410"/>
      <c r="AL150" s="410"/>
      <c r="AM150" s="296">
        <f>SUM(Y150:AL150)</f>
        <v>1</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9">AA150</f>
        <v>0</v>
      </c>
      <c r="AB151" s="411">
        <f t="shared" si="39"/>
        <v>0</v>
      </c>
      <c r="AC151" s="411">
        <f t="shared" si="39"/>
        <v>0</v>
      </c>
      <c r="AD151" s="411">
        <f t="shared" si="39"/>
        <v>0</v>
      </c>
      <c r="AE151" s="411">
        <f t="shared" si="39"/>
        <v>0</v>
      </c>
      <c r="AF151" s="411">
        <f t="shared" si="39"/>
        <v>0</v>
      </c>
      <c r="AG151" s="411">
        <f t="shared" si="39"/>
        <v>0</v>
      </c>
      <c r="AH151" s="411">
        <f t="shared" si="39"/>
        <v>0</v>
      </c>
      <c r="AI151" s="411">
        <f t="shared" si="39"/>
        <v>0</v>
      </c>
      <c r="AJ151" s="411">
        <f t="shared" si="39"/>
        <v>0</v>
      </c>
      <c r="AK151" s="411">
        <f t="shared" si="39"/>
        <v>0</v>
      </c>
      <c r="AL151" s="411">
        <f t="shared" si="39"/>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f>'7.  Persistence Report'!AR43</f>
        <v>17215.249939992696</v>
      </c>
      <c r="E153" s="295">
        <f>'7.  Persistence Report'!AS43</f>
        <v>17215.249939992696</v>
      </c>
      <c r="F153" s="295">
        <f>'7.  Persistence Report'!AT43</f>
        <v>17215.249939992696</v>
      </c>
      <c r="G153" s="295">
        <f>'7.  Persistence Report'!AU43</f>
        <v>17163.334355536423</v>
      </c>
      <c r="H153" s="295">
        <f>'7.  Persistence Report'!AV43</f>
        <v>0</v>
      </c>
      <c r="I153" s="295">
        <f>'7.  Persistence Report'!AW43</f>
        <v>0</v>
      </c>
      <c r="J153" s="295">
        <f>'7.  Persistence Report'!AX43</f>
        <v>0</v>
      </c>
      <c r="K153" s="295">
        <f>'7.  Persistence Report'!AY43</f>
        <v>0</v>
      </c>
      <c r="L153" s="295">
        <f>'7.  Persistence Report'!AZ43</f>
        <v>0</v>
      </c>
      <c r="M153" s="295">
        <f>'7.  Persistence Report'!BA43</f>
        <v>0</v>
      </c>
      <c r="N153" s="291"/>
      <c r="O153" s="956">
        <f>'7.  Persistence Report'!M43</f>
        <v>9.6838200119798508</v>
      </c>
      <c r="P153" s="295">
        <f>'7.  Persistence Report'!N43</f>
        <v>9.6838200119798508</v>
      </c>
      <c r="Q153" s="295">
        <f>'7.  Persistence Report'!O43</f>
        <v>9.6838200119798508</v>
      </c>
      <c r="R153" s="295">
        <f>'7.  Persistence Report'!P43</f>
        <v>9.6257654099822609</v>
      </c>
      <c r="S153" s="295">
        <f>'7.  Persistence Report'!Q43</f>
        <v>0</v>
      </c>
      <c r="T153" s="295">
        <f>'7.  Persistence Report'!R43</f>
        <v>0</v>
      </c>
      <c r="U153" s="295">
        <f>'7.  Persistence Report'!S43</f>
        <v>0</v>
      </c>
      <c r="V153" s="295">
        <f>'7.  Persistence Report'!T43</f>
        <v>0</v>
      </c>
      <c r="W153" s="295">
        <f>'7.  Persistence Report'!U43</f>
        <v>0</v>
      </c>
      <c r="X153" s="295">
        <f>'7.  Persistence Report'!V43</f>
        <v>0</v>
      </c>
      <c r="Y153" s="410">
        <v>1</v>
      </c>
      <c r="Z153" s="410"/>
      <c r="AA153" s="410"/>
      <c r="AB153" s="410"/>
      <c r="AC153" s="410"/>
      <c r="AD153" s="410"/>
      <c r="AE153" s="410"/>
      <c r="AF153" s="410"/>
      <c r="AG153" s="410"/>
      <c r="AH153" s="410"/>
      <c r="AI153" s="410"/>
      <c r="AJ153" s="410"/>
      <c r="AK153" s="410"/>
      <c r="AL153" s="410"/>
      <c r="AM153" s="296">
        <f>SUM(Y153:AL153)</f>
        <v>1</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40">AA153</f>
        <v>0</v>
      </c>
      <c r="AB154" s="411">
        <f t="shared" si="40"/>
        <v>0</v>
      </c>
      <c r="AC154" s="411">
        <f t="shared" si="40"/>
        <v>0</v>
      </c>
      <c r="AD154" s="411">
        <f t="shared" si="40"/>
        <v>0</v>
      </c>
      <c r="AE154" s="411">
        <f t="shared" si="40"/>
        <v>0</v>
      </c>
      <c r="AF154" s="411">
        <f t="shared" si="40"/>
        <v>0</v>
      </c>
      <c r="AG154" s="411">
        <f t="shared" si="40"/>
        <v>0</v>
      </c>
      <c r="AH154" s="411">
        <f t="shared" si="40"/>
        <v>0</v>
      </c>
      <c r="AI154" s="411">
        <f t="shared" si="40"/>
        <v>0</v>
      </c>
      <c r="AJ154" s="411">
        <f t="shared" si="40"/>
        <v>0</v>
      </c>
      <c r="AK154" s="411">
        <f t="shared" si="40"/>
        <v>0</v>
      </c>
      <c r="AL154" s="411">
        <f t="shared" si="40"/>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f>'7.  Persistence Report'!AR47</f>
        <v>1100981.4338764725</v>
      </c>
      <c r="E156" s="295">
        <f>'7.  Persistence Report'!AS47</f>
        <v>1100981.4338764725</v>
      </c>
      <c r="F156" s="295">
        <f>'7.  Persistence Report'!AT47</f>
        <v>1100981.4338764725</v>
      </c>
      <c r="G156" s="295">
        <f>'7.  Persistence Report'!AU47</f>
        <v>1100981.4338764725</v>
      </c>
      <c r="H156" s="295">
        <f>'7.  Persistence Report'!AV47</f>
        <v>1100981.4338764725</v>
      </c>
      <c r="I156" s="295">
        <f>'7.  Persistence Report'!AW47</f>
        <v>1100981.4338764725</v>
      </c>
      <c r="J156" s="295">
        <f>'7.  Persistence Report'!AX47</f>
        <v>1100981.4338764725</v>
      </c>
      <c r="K156" s="295">
        <f>'7.  Persistence Report'!AY47</f>
        <v>1100981.4338764725</v>
      </c>
      <c r="L156" s="295">
        <f>'7.  Persistence Report'!AZ47</f>
        <v>1100981.4338764725</v>
      </c>
      <c r="M156" s="295">
        <f>'7.  Persistence Report'!BA47</f>
        <v>1100981.4338764725</v>
      </c>
      <c r="N156" s="291"/>
      <c r="O156" s="956">
        <f>'7.  Persistence Report'!M47</f>
        <v>651.58252157138111</v>
      </c>
      <c r="P156" s="295">
        <f>'7.  Persistence Report'!N47</f>
        <v>651.58252157138111</v>
      </c>
      <c r="Q156" s="295">
        <f>'7.  Persistence Report'!O47</f>
        <v>651.58252157138111</v>
      </c>
      <c r="R156" s="295">
        <f>'7.  Persistence Report'!P47</f>
        <v>651.58252157138111</v>
      </c>
      <c r="S156" s="295">
        <f>'7.  Persistence Report'!Q47</f>
        <v>651.58252157138111</v>
      </c>
      <c r="T156" s="295">
        <f>'7.  Persistence Report'!R47</f>
        <v>651.58252157138111</v>
      </c>
      <c r="U156" s="295">
        <f>'7.  Persistence Report'!S47</f>
        <v>651.58252157138111</v>
      </c>
      <c r="V156" s="295">
        <f>'7.  Persistence Report'!T47</f>
        <v>651.58252157138111</v>
      </c>
      <c r="W156" s="295">
        <f>'7.  Persistence Report'!U47</f>
        <v>651.58252157138111</v>
      </c>
      <c r="X156" s="295">
        <f>'7.  Persistence Report'!V47</f>
        <v>651.58252157138111</v>
      </c>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f>'7.  Persistence Report'!AR76+'7.  Persistence Report'!AR83</f>
        <v>13782.709759182977</v>
      </c>
      <c r="E157" s="295">
        <f>'7.  Persistence Report'!AS76+'7.  Persistence Report'!AS83</f>
        <v>13782.709759182977</v>
      </c>
      <c r="F157" s="295">
        <f>'7.  Persistence Report'!AT76+'7.  Persistence Report'!AT83</f>
        <v>13782.709759182977</v>
      </c>
      <c r="G157" s="295">
        <f>'7.  Persistence Report'!AU76+'7.  Persistence Report'!AU83</f>
        <v>13782.709759182977</v>
      </c>
      <c r="H157" s="295">
        <f>'7.  Persistence Report'!AV76+'7.  Persistence Report'!AV83</f>
        <v>13782.709759182977</v>
      </c>
      <c r="I157" s="295">
        <f>'7.  Persistence Report'!AW76+'7.  Persistence Report'!AW83</f>
        <v>13782.709759182977</v>
      </c>
      <c r="J157" s="295">
        <f>'7.  Persistence Report'!AX76+'7.  Persistence Report'!AX83</f>
        <v>13782.709759182977</v>
      </c>
      <c r="K157" s="295">
        <f>'7.  Persistence Report'!AY76+'7.  Persistence Report'!AY83</f>
        <v>13782.709759182977</v>
      </c>
      <c r="L157" s="295">
        <f>'7.  Persistence Report'!AZ76+'7.  Persistence Report'!AZ83</f>
        <v>13782.709759182977</v>
      </c>
      <c r="M157" s="295">
        <f>'7.  Persistence Report'!BA76+'7.  Persistence Report'!BA83</f>
        <v>13782.709759182977</v>
      </c>
      <c r="N157" s="468"/>
      <c r="O157" s="956">
        <f>'7.  Persistence Report'!M76+'7.  Persistence Report'!M83</f>
        <v>7.0453351146003511</v>
      </c>
      <c r="P157" s="295">
        <f>'7.  Persistence Report'!N76+'7.  Persistence Report'!N83</f>
        <v>7.0453351146003511</v>
      </c>
      <c r="Q157" s="295">
        <f>'7.  Persistence Report'!O76+'7.  Persistence Report'!O83</f>
        <v>7.0453351146003511</v>
      </c>
      <c r="R157" s="295">
        <f>'7.  Persistence Report'!P76+'7.  Persistence Report'!P83</f>
        <v>7.0453351146003511</v>
      </c>
      <c r="S157" s="295">
        <f>'7.  Persistence Report'!Q76+'7.  Persistence Report'!Q83</f>
        <v>7.0453351146003511</v>
      </c>
      <c r="T157" s="295">
        <f>'7.  Persistence Report'!R76+'7.  Persistence Report'!R83</f>
        <v>7.0453351146003511</v>
      </c>
      <c r="U157" s="295">
        <f>'7.  Persistence Report'!S76+'7.  Persistence Report'!S83</f>
        <v>7.0453351146003511</v>
      </c>
      <c r="V157" s="295">
        <f>'7.  Persistence Report'!T76+'7.  Persistence Report'!T83</f>
        <v>7.0453351146003511</v>
      </c>
      <c r="W157" s="295">
        <f>'7.  Persistence Report'!U76+'7.  Persistence Report'!U83</f>
        <v>7.0453351146003511</v>
      </c>
      <c r="X157" s="295">
        <f>'7.  Persistence Report'!V76+'7.  Persistence Report'!V83</f>
        <v>7.0453351146003511</v>
      </c>
      <c r="Y157" s="411">
        <f>Y156</f>
        <v>1</v>
      </c>
      <c r="Z157" s="411">
        <f>Z156</f>
        <v>0</v>
      </c>
      <c r="AA157" s="411">
        <f t="shared" ref="AA157:AL157" si="41">AA156</f>
        <v>0</v>
      </c>
      <c r="AB157" s="411">
        <f t="shared" si="41"/>
        <v>0</v>
      </c>
      <c r="AC157" s="411">
        <f t="shared" si="41"/>
        <v>0</v>
      </c>
      <c r="AD157" s="411">
        <f t="shared" si="41"/>
        <v>0</v>
      </c>
      <c r="AE157" s="411">
        <f t="shared" si="41"/>
        <v>0</v>
      </c>
      <c r="AF157" s="411">
        <f t="shared" si="41"/>
        <v>0</v>
      </c>
      <c r="AG157" s="411">
        <f t="shared" si="41"/>
        <v>0</v>
      </c>
      <c r="AH157" s="411">
        <f t="shared" si="41"/>
        <v>0</v>
      </c>
      <c r="AI157" s="411">
        <f t="shared" si="41"/>
        <v>0</v>
      </c>
      <c r="AJ157" s="411">
        <f t="shared" si="41"/>
        <v>0</v>
      </c>
      <c r="AK157" s="411">
        <f t="shared" si="41"/>
        <v>0</v>
      </c>
      <c r="AL157" s="411">
        <f t="shared" si="41"/>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f>'7.  Persistence Report'!AR46</f>
        <v>38182.472865509808</v>
      </c>
      <c r="E159" s="295">
        <f>'7.  Persistence Report'!AS46</f>
        <v>38182.472865509808</v>
      </c>
      <c r="F159" s="295">
        <f>'7.  Persistence Report'!AT46</f>
        <v>38182.472865509808</v>
      </c>
      <c r="G159" s="295">
        <f>'7.  Persistence Report'!AU46</f>
        <v>38182.472865509808</v>
      </c>
      <c r="H159" s="295">
        <f>'7.  Persistence Report'!AV46</f>
        <v>37608.838887985548</v>
      </c>
      <c r="I159" s="295">
        <f>'7.  Persistence Report'!AW46</f>
        <v>37608.838887985548</v>
      </c>
      <c r="J159" s="295">
        <f>'7.  Persistence Report'!AX46</f>
        <v>17709.87438417333</v>
      </c>
      <c r="K159" s="295">
        <f>'7.  Persistence Report'!AY46</f>
        <v>17612.1330505894</v>
      </c>
      <c r="L159" s="295">
        <f>'7.  Persistence Report'!AZ46</f>
        <v>17612.1330505894</v>
      </c>
      <c r="M159" s="295">
        <f>'7.  Persistence Report'!BA46</f>
        <v>17612.1330505894</v>
      </c>
      <c r="N159" s="291"/>
      <c r="O159" s="956">
        <f>'7.  Persistence Report'!M46</f>
        <v>6.2922503370783707</v>
      </c>
      <c r="P159" s="295">
        <f>'7.  Persistence Report'!N46</f>
        <v>6.2922503370783707</v>
      </c>
      <c r="Q159" s="295">
        <f>'7.  Persistence Report'!O46</f>
        <v>6.2922503370783707</v>
      </c>
      <c r="R159" s="295">
        <f>'7.  Persistence Report'!P46</f>
        <v>6.2922503370783707</v>
      </c>
      <c r="S159" s="295">
        <f>'7.  Persistence Report'!Q46</f>
        <v>6.2656893916396879</v>
      </c>
      <c r="T159" s="295">
        <f>'7.  Persistence Report'!R46</f>
        <v>6.2656893916396879</v>
      </c>
      <c r="U159" s="295">
        <f>'7.  Persistence Report'!S46</f>
        <v>5.3443086311186079</v>
      </c>
      <c r="V159" s="295">
        <f>'7.  Persistence Report'!T46</f>
        <v>5.3331509446364249</v>
      </c>
      <c r="W159" s="295">
        <f>'7.  Persistence Report'!U46</f>
        <v>5.3331509446364249</v>
      </c>
      <c r="X159" s="295">
        <f>'7.  Persistence Report'!V46</f>
        <v>5.3331509446364249</v>
      </c>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2">AA159</f>
        <v>0</v>
      </c>
      <c r="AB160" s="411">
        <f t="shared" si="42"/>
        <v>0</v>
      </c>
      <c r="AC160" s="411">
        <f t="shared" si="42"/>
        <v>0</v>
      </c>
      <c r="AD160" s="411">
        <f t="shared" si="42"/>
        <v>0</v>
      </c>
      <c r="AE160" s="411">
        <f t="shared" si="42"/>
        <v>0</v>
      </c>
      <c r="AF160" s="411">
        <f t="shared" si="42"/>
        <v>0</v>
      </c>
      <c r="AG160" s="411">
        <f t="shared" si="42"/>
        <v>0</v>
      </c>
      <c r="AH160" s="411">
        <f t="shared" si="42"/>
        <v>0</v>
      </c>
      <c r="AI160" s="411">
        <f t="shared" si="42"/>
        <v>0</v>
      </c>
      <c r="AJ160" s="411">
        <f t="shared" si="42"/>
        <v>0</v>
      </c>
      <c r="AK160" s="411">
        <f t="shared" si="42"/>
        <v>0</v>
      </c>
      <c r="AL160" s="411">
        <f t="shared" si="42"/>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f>'7.  Persistence Report'!AR45</f>
        <v>731361.17532777414</v>
      </c>
      <c r="E162" s="295">
        <f>'7.  Persistence Report'!AS45</f>
        <v>731361.17532777414</v>
      </c>
      <c r="F162" s="295">
        <f>'7.  Persistence Report'!AT45</f>
        <v>731361.17532777414</v>
      </c>
      <c r="G162" s="295">
        <f>'7.  Persistence Report'!AU45</f>
        <v>731361.17532777414</v>
      </c>
      <c r="H162" s="295">
        <f>'7.  Persistence Report'!AV45</f>
        <v>657447.17067367653</v>
      </c>
      <c r="I162" s="295">
        <f>'7.  Persistence Report'!AW45</f>
        <v>534598.4556720769</v>
      </c>
      <c r="J162" s="295">
        <f>'7.  Persistence Report'!AX45</f>
        <v>364650.97705116658</v>
      </c>
      <c r="K162" s="295">
        <f>'7.  Persistence Report'!AY45</f>
        <v>363892.98303561774</v>
      </c>
      <c r="L162" s="295">
        <f>'7.  Persistence Report'!AZ45</f>
        <v>363892.98303561774</v>
      </c>
      <c r="M162" s="295">
        <f>'7.  Persistence Report'!BA45</f>
        <v>184829.94424398663</v>
      </c>
      <c r="N162" s="291"/>
      <c r="O162" s="956">
        <f>'7.  Persistence Report'!M45</f>
        <v>40.415784665990714</v>
      </c>
      <c r="P162" s="295">
        <f>'7.  Persistence Report'!N45</f>
        <v>40.415784665990714</v>
      </c>
      <c r="Q162" s="295">
        <f>'7.  Persistence Report'!O45</f>
        <v>40.415784665990714</v>
      </c>
      <c r="R162" s="295">
        <f>'7.  Persistence Report'!P45</f>
        <v>40.415784665990714</v>
      </c>
      <c r="S162" s="295">
        <f>'7.  Persistence Report'!Q45</f>
        <v>36.99334819658025</v>
      </c>
      <c r="T162" s="295">
        <f>'7.  Persistence Report'!R45</f>
        <v>31.305090275645391</v>
      </c>
      <c r="U162" s="295">
        <f>'7.  Persistence Report'!S45</f>
        <v>23.436020652933301</v>
      </c>
      <c r="V162" s="295">
        <f>'7.  Persistence Report'!T45</f>
        <v>23.349491655724535</v>
      </c>
      <c r="W162" s="295">
        <f>'7.  Persistence Report'!U45</f>
        <v>23.349491655724535</v>
      </c>
      <c r="X162" s="295">
        <f>'7.  Persistence Report'!V45</f>
        <v>15.05834470526683</v>
      </c>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3">AA162</f>
        <v>0</v>
      </c>
      <c r="AB163" s="411">
        <f t="shared" si="43"/>
        <v>0</v>
      </c>
      <c r="AC163" s="411">
        <f t="shared" si="43"/>
        <v>0</v>
      </c>
      <c r="AD163" s="411">
        <f t="shared" si="43"/>
        <v>0</v>
      </c>
      <c r="AE163" s="411">
        <f t="shared" si="43"/>
        <v>0</v>
      </c>
      <c r="AF163" s="411">
        <f t="shared" si="43"/>
        <v>0</v>
      </c>
      <c r="AG163" s="411">
        <f t="shared" si="43"/>
        <v>0</v>
      </c>
      <c r="AH163" s="411">
        <f t="shared" si="43"/>
        <v>0</v>
      </c>
      <c r="AI163" s="411">
        <f t="shared" si="43"/>
        <v>0</v>
      </c>
      <c r="AJ163" s="411">
        <f t="shared" si="43"/>
        <v>0</v>
      </c>
      <c r="AK163" s="411">
        <f t="shared" si="43"/>
        <v>0</v>
      </c>
      <c r="AL163" s="411">
        <f t="shared" si="43"/>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4">AA165</f>
        <v>0</v>
      </c>
      <c r="AB166" s="411">
        <f t="shared" si="44"/>
        <v>0</v>
      </c>
      <c r="AC166" s="411">
        <f t="shared" si="44"/>
        <v>0</v>
      </c>
      <c r="AD166" s="411">
        <f t="shared" si="44"/>
        <v>0</v>
      </c>
      <c r="AE166" s="411">
        <f t="shared" si="44"/>
        <v>0</v>
      </c>
      <c r="AF166" s="411">
        <f t="shared" si="44"/>
        <v>0</v>
      </c>
      <c r="AG166" s="411">
        <f t="shared" si="44"/>
        <v>0</v>
      </c>
      <c r="AH166" s="411">
        <f t="shared" si="44"/>
        <v>0</v>
      </c>
      <c r="AI166" s="411">
        <f t="shared" si="44"/>
        <v>0</v>
      </c>
      <c r="AJ166" s="411">
        <f t="shared" si="44"/>
        <v>0</v>
      </c>
      <c r="AK166" s="411">
        <f t="shared" si="44"/>
        <v>0</v>
      </c>
      <c r="AL166" s="411">
        <f t="shared" si="44"/>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5">AA168</f>
        <v>0</v>
      </c>
      <c r="AB169" s="411">
        <f t="shared" si="45"/>
        <v>0</v>
      </c>
      <c r="AC169" s="411">
        <f t="shared" si="45"/>
        <v>0</v>
      </c>
      <c r="AD169" s="411">
        <f t="shared" si="45"/>
        <v>0</v>
      </c>
      <c r="AE169" s="411">
        <f t="shared" si="45"/>
        <v>0</v>
      </c>
      <c r="AF169" s="411">
        <f t="shared" si="45"/>
        <v>0</v>
      </c>
      <c r="AG169" s="411">
        <f t="shared" si="45"/>
        <v>0</v>
      </c>
      <c r="AH169" s="411">
        <f t="shared" si="45"/>
        <v>0</v>
      </c>
      <c r="AI169" s="411">
        <f t="shared" si="45"/>
        <v>0</v>
      </c>
      <c r="AJ169" s="411">
        <f t="shared" si="45"/>
        <v>0</v>
      </c>
      <c r="AK169" s="411">
        <f t="shared" si="45"/>
        <v>0</v>
      </c>
      <c r="AL169" s="411">
        <f t="shared" si="45"/>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6">AA171</f>
        <v>0</v>
      </c>
      <c r="AB172" s="411">
        <f t="shared" si="46"/>
        <v>0</v>
      </c>
      <c r="AC172" s="411">
        <f t="shared" si="46"/>
        <v>0</v>
      </c>
      <c r="AD172" s="411">
        <f t="shared" si="46"/>
        <v>0</v>
      </c>
      <c r="AE172" s="411">
        <f t="shared" si="46"/>
        <v>0</v>
      </c>
      <c r="AF172" s="411">
        <f t="shared" si="46"/>
        <v>0</v>
      </c>
      <c r="AG172" s="411">
        <f t="shared" si="46"/>
        <v>0</v>
      </c>
      <c r="AH172" s="411">
        <f t="shared" si="46"/>
        <v>0</v>
      </c>
      <c r="AI172" s="411">
        <f t="shared" si="46"/>
        <v>0</v>
      </c>
      <c r="AJ172" s="411">
        <f t="shared" si="46"/>
        <v>0</v>
      </c>
      <c r="AK172" s="411">
        <f t="shared" si="46"/>
        <v>0</v>
      </c>
      <c r="AL172" s="411">
        <f t="shared" si="46"/>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7">AA174</f>
        <v>0</v>
      </c>
      <c r="AB175" s="411">
        <f t="shared" si="47"/>
        <v>0</v>
      </c>
      <c r="AC175" s="411">
        <f t="shared" si="47"/>
        <v>0</v>
      </c>
      <c r="AD175" s="411">
        <f t="shared" si="47"/>
        <v>0</v>
      </c>
      <c r="AE175" s="411">
        <f t="shared" si="47"/>
        <v>0</v>
      </c>
      <c r="AF175" s="411">
        <f t="shared" si="47"/>
        <v>0</v>
      </c>
      <c r="AG175" s="411">
        <f t="shared" si="47"/>
        <v>0</v>
      </c>
      <c r="AH175" s="411">
        <f t="shared" si="47"/>
        <v>0</v>
      </c>
      <c r="AI175" s="411">
        <f t="shared" si="47"/>
        <v>0</v>
      </c>
      <c r="AJ175" s="411">
        <f t="shared" si="47"/>
        <v>0</v>
      </c>
      <c r="AK175" s="411">
        <f t="shared" si="47"/>
        <v>0</v>
      </c>
      <c r="AL175" s="411">
        <f t="shared" si="47"/>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956">
        <f>'7.  Persistence Report'!AR41</f>
        <v>10433794.649767514</v>
      </c>
      <c r="E178" s="295">
        <f>'7.  Persistence Report'!AS41</f>
        <v>10191231.50266424</v>
      </c>
      <c r="F178" s="295">
        <f>'7.  Persistence Report'!AT41</f>
        <v>9970144.801926963</v>
      </c>
      <c r="G178" s="295">
        <f>'7.  Persistence Report'!AU41</f>
        <v>9212345.3767926339</v>
      </c>
      <c r="H178" s="295">
        <f>'7.  Persistence Report'!AV41</f>
        <v>9212345.3767926339</v>
      </c>
      <c r="I178" s="295">
        <f>'7.  Persistence Report'!AW41</f>
        <v>8677299.2204352934</v>
      </c>
      <c r="J178" s="295">
        <f>'7.  Persistence Report'!AX41</f>
        <v>8489687.8775433712</v>
      </c>
      <c r="K178" s="295">
        <f>'7.  Persistence Report'!AY41</f>
        <v>8489687.8775433712</v>
      </c>
      <c r="L178" s="295">
        <f>'7.  Persistence Report'!AZ41</f>
        <v>8313162.262314003</v>
      </c>
      <c r="M178" s="295">
        <f>'7.  Persistence Report'!BA41</f>
        <v>6393104.3015342597</v>
      </c>
      <c r="N178" s="295">
        <v>12</v>
      </c>
      <c r="O178" s="295">
        <f>'7.  Persistence Report'!M41</f>
        <v>2147.8007640231222</v>
      </c>
      <c r="P178" s="295">
        <f>'7.  Persistence Report'!N41</f>
        <v>2077.7601688220866</v>
      </c>
      <c r="Q178" s="295">
        <f>'7.  Persistence Report'!O41</f>
        <v>2010.2171528662875</v>
      </c>
      <c r="R178" s="295">
        <f>'7.  Persistence Report'!P41</f>
        <v>1777.859409371169</v>
      </c>
      <c r="S178" s="295">
        <f>'7.  Persistence Report'!Q41</f>
        <v>1777.859409371169</v>
      </c>
      <c r="T178" s="295">
        <f>'7.  Persistence Report'!R41</f>
        <v>1615.4367891983309</v>
      </c>
      <c r="U178" s="295">
        <f>'7.  Persistence Report'!S41</f>
        <v>1589.5444163404886</v>
      </c>
      <c r="V178" s="295">
        <f>'7.  Persistence Report'!T41</f>
        <v>1589.5444163404886</v>
      </c>
      <c r="W178" s="295">
        <f>'7.  Persistence Report'!U41</f>
        <v>1548.1472928915218</v>
      </c>
      <c r="X178" s="295">
        <f>'7.  Persistence Report'!V41</f>
        <v>1198.9918104695578</v>
      </c>
      <c r="Y178" s="467"/>
      <c r="Z178" s="960">
        <v>8.2000000000000003E-2</v>
      </c>
      <c r="AA178" s="960">
        <v>0.91800000000000004</v>
      </c>
      <c r="AB178" s="415"/>
      <c r="AC178" s="415"/>
      <c r="AD178" s="415"/>
      <c r="AE178" s="415"/>
      <c r="AF178" s="415"/>
      <c r="AG178" s="415"/>
      <c r="AH178" s="415"/>
      <c r="AI178" s="415"/>
      <c r="AJ178" s="415"/>
      <c r="AK178" s="415"/>
      <c r="AL178" s="415"/>
      <c r="AM178" s="296">
        <f>SUM(Y178:AL178)</f>
        <v>1</v>
      </c>
    </row>
    <row r="179" spans="1:39" ht="15.5" outlineLevel="1">
      <c r="B179" s="294" t="s">
        <v>244</v>
      </c>
      <c r="C179" s="291" t="s">
        <v>163</v>
      </c>
      <c r="D179" s="956">
        <f>'7.  Persistence Report'!AR66+'7.  Persistence Report'!AR91</f>
        <v>1433255.5095614311</v>
      </c>
      <c r="E179" s="295">
        <f>'7.  Persistence Report'!AS66+'7.  Persistence Report'!AS91</f>
        <v>1433255.5095614311</v>
      </c>
      <c r="F179" s="295">
        <f>'7.  Persistence Report'!AT66+'7.  Persistence Report'!AT91</f>
        <v>1356880.2974256771</v>
      </c>
      <c r="G179" s="295">
        <f>'7.  Persistence Report'!AU66+'7.  Persistence Report'!AU91</f>
        <v>1348250.6356005</v>
      </c>
      <c r="H179" s="295">
        <f>'7.  Persistence Report'!AV66+'7.  Persistence Report'!AV91</f>
        <v>1314149.6356005</v>
      </c>
      <c r="I179" s="295">
        <f>'7.  Persistence Report'!AW66+'7.  Persistence Report'!AW91</f>
        <v>1142341.6599283339</v>
      </c>
      <c r="J179" s="295">
        <f>'7.  Persistence Report'!AX66+'7.  Persistence Report'!AX91</f>
        <v>1113146.6511175709</v>
      </c>
      <c r="K179" s="295">
        <f>'7.  Persistence Report'!AY66+'7.  Persistence Report'!AY91</f>
        <v>1113146.6511175709</v>
      </c>
      <c r="L179" s="295">
        <f>'7.  Persistence Report'!AZ66+'7.  Persistence Report'!AZ91</f>
        <v>1105832.297837565</v>
      </c>
      <c r="M179" s="295">
        <f>'7.  Persistence Report'!BA66+'7.  Persistence Report'!BA91</f>
        <v>928594.19768731506</v>
      </c>
      <c r="N179" s="295">
        <f>N178</f>
        <v>12</v>
      </c>
      <c r="O179" s="295">
        <f>'7.  Persistence Report'!M66+'7.  Persistence Report'!M91</f>
        <v>269.361401994</v>
      </c>
      <c r="P179" s="295">
        <f>'7.  Persistence Report'!N66+'7.  Persistence Report'!N91</f>
        <v>269.361401994</v>
      </c>
      <c r="Q179" s="295">
        <f>'7.  Persistence Report'!O66+'7.  Persistence Report'!O91</f>
        <v>246.16105342899999</v>
      </c>
      <c r="R179" s="295">
        <f>'7.  Persistence Report'!P66+'7.  Persistence Report'!P91</f>
        <v>243.77244090599999</v>
      </c>
      <c r="S179" s="295">
        <f>'7.  Persistence Report'!Q66+'7.  Persistence Report'!Q91</f>
        <v>237.192440906</v>
      </c>
      <c r="T179" s="295">
        <f>'7.  Persistence Report'!R66+'7.  Persistence Report'!R91</f>
        <v>186.913149081</v>
      </c>
      <c r="U179" s="295">
        <f>'7.  Persistence Report'!S66+'7.  Persistence Report'!S91</f>
        <v>183.46811994699999</v>
      </c>
      <c r="V179" s="295">
        <f>'7.  Persistence Report'!T66+'7.  Persistence Report'!T91</f>
        <v>183.46811994699999</v>
      </c>
      <c r="W179" s="295">
        <f>'7.  Persistence Report'!U66+'7.  Persistence Report'!U91</f>
        <v>182.97392278000001</v>
      </c>
      <c r="X179" s="295">
        <f>'7.  Persistence Report'!V66+'7.  Persistence Report'!V91</f>
        <v>162.17896809000001</v>
      </c>
      <c r="Y179" s="411">
        <f>Y178</f>
        <v>0</v>
      </c>
      <c r="Z179" s="411">
        <f>Z178</f>
        <v>8.2000000000000003E-2</v>
      </c>
      <c r="AA179" s="411">
        <f t="shared" ref="AA179:AL179" si="48">AA178</f>
        <v>0.91800000000000004</v>
      </c>
      <c r="AB179" s="411">
        <f t="shared" si="48"/>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956">
        <f>'7.  Persistence Report'!AR40</f>
        <v>228413.92503895517</v>
      </c>
      <c r="E181" s="295">
        <f>'7.  Persistence Report'!AS40</f>
        <v>228413.92503895526</v>
      </c>
      <c r="F181" s="295">
        <f>'7.  Persistence Report'!AT40</f>
        <v>217602.94739341774</v>
      </c>
      <c r="G181" s="295">
        <f>'7.  Persistence Report'!AU40</f>
        <v>190951.8184831925</v>
      </c>
      <c r="H181" s="295">
        <f>'7.  Persistence Report'!AV40</f>
        <v>190007.42819420126</v>
      </c>
      <c r="I181" s="295">
        <f>'7.  Persistence Report'!AW40</f>
        <v>53569.059090019931</v>
      </c>
      <c r="J181" s="295">
        <f>'7.  Persistence Report'!AX40</f>
        <v>53569.059090019931</v>
      </c>
      <c r="K181" s="295">
        <f>'7.  Persistence Report'!AY40</f>
        <v>53569.059090019931</v>
      </c>
      <c r="L181" s="295">
        <f>'7.  Persistence Report'!AZ40</f>
        <v>53569.059090019931</v>
      </c>
      <c r="M181" s="295">
        <f>'7.  Persistence Report'!BA40</f>
        <v>53569.059090019931</v>
      </c>
      <c r="N181" s="295">
        <v>12</v>
      </c>
      <c r="O181" s="295">
        <f>'7.  Persistence Report'!M40</f>
        <v>60.597877903871876</v>
      </c>
      <c r="P181" s="295">
        <f>'7.  Persistence Report'!N40</f>
        <v>60.597877903871876</v>
      </c>
      <c r="Q181" s="295">
        <f>'7.  Persistence Report'!O40</f>
        <v>58.312486695509399</v>
      </c>
      <c r="R181" s="295">
        <f>'7.  Persistence Report'!P40</f>
        <v>51.846945127027354</v>
      </c>
      <c r="S181" s="295">
        <f>'7.  Persistence Report'!Q40</f>
        <v>51.671715661284473</v>
      </c>
      <c r="T181" s="295">
        <f>'7.  Persistence Report'!R40</f>
        <v>12.506483820348905</v>
      </c>
      <c r="U181" s="295">
        <f>'7.  Persistence Report'!S40</f>
        <v>12.506483820348905</v>
      </c>
      <c r="V181" s="295">
        <f>'7.  Persistence Report'!T40</f>
        <v>12.506483820348905</v>
      </c>
      <c r="W181" s="295">
        <f>'7.  Persistence Report'!U40</f>
        <v>12.506483820348905</v>
      </c>
      <c r="X181" s="295">
        <f>'7.  Persistence Report'!V40</f>
        <v>12.506483820348905</v>
      </c>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956">
        <f>'7.  Persistence Report'!AR68</f>
        <v>23807.008547515001</v>
      </c>
      <c r="E182" s="295">
        <f>'7.  Persistence Report'!AS68</f>
        <v>23807.008547515001</v>
      </c>
      <c r="F182" s="295">
        <f>'7.  Persistence Report'!AT68</f>
        <v>23807.008547515001</v>
      </c>
      <c r="G182" s="295">
        <f>'7.  Persistence Report'!AU68</f>
        <v>19986.795814567002</v>
      </c>
      <c r="H182" s="295">
        <f>'7.  Persistence Report'!AV68</f>
        <v>19986.795814567002</v>
      </c>
      <c r="I182" s="295">
        <f>'7.  Persistence Report'!AW68</f>
        <v>3662.8759933050001</v>
      </c>
      <c r="J182" s="295">
        <f>'7.  Persistence Report'!AX68</f>
        <v>3662.8759933050001</v>
      </c>
      <c r="K182" s="295">
        <f>'7.  Persistence Report'!AY68</f>
        <v>3662.8759933050001</v>
      </c>
      <c r="L182" s="295">
        <f>'7.  Persistence Report'!AZ68</f>
        <v>3662.8759933050001</v>
      </c>
      <c r="M182" s="295">
        <f>'7.  Persistence Report'!BA68</f>
        <v>3662.8759933050001</v>
      </c>
      <c r="N182" s="295">
        <f>N181</f>
        <v>12</v>
      </c>
      <c r="O182" s="295">
        <f>'7.  Persistence Report'!M68</f>
        <v>6.2334268679999996</v>
      </c>
      <c r="P182" s="295">
        <f>'7.  Persistence Report'!N68</f>
        <v>6.2334268679999996</v>
      </c>
      <c r="Q182" s="295">
        <f>'7.  Persistence Report'!O68</f>
        <v>6.2334268679999996</v>
      </c>
      <c r="R182" s="295">
        <f>'7.  Persistence Report'!P68</f>
        <v>5.1808656629999996</v>
      </c>
      <c r="S182" s="295">
        <f>'7.  Persistence Report'!Q68</f>
        <v>5.1808656629999996</v>
      </c>
      <c r="T182" s="295">
        <f>'7.  Persistence Report'!R68</f>
        <v>0.75810478699999995</v>
      </c>
      <c r="U182" s="295">
        <f>'7.  Persistence Report'!S68</f>
        <v>0.75810478699999995</v>
      </c>
      <c r="V182" s="295">
        <f>'7.  Persistence Report'!T68</f>
        <v>0.75810478699999995</v>
      </c>
      <c r="W182" s="295">
        <f>'7.  Persistence Report'!U68</f>
        <v>0.75810478699999995</v>
      </c>
      <c r="X182" s="295">
        <f>'7.  Persistence Report'!V68</f>
        <v>0.75810478699999995</v>
      </c>
      <c r="Y182" s="411">
        <f>Y181</f>
        <v>0</v>
      </c>
      <c r="Z182" s="411">
        <f>Z181</f>
        <v>1</v>
      </c>
      <c r="AA182" s="411">
        <f t="shared" ref="AA182:AL182" si="49">AA181</f>
        <v>0</v>
      </c>
      <c r="AB182" s="411">
        <f t="shared" si="49"/>
        <v>0</v>
      </c>
      <c r="AC182" s="411">
        <f t="shared" si="49"/>
        <v>0</v>
      </c>
      <c r="AD182" s="411">
        <f t="shared" si="49"/>
        <v>0</v>
      </c>
      <c r="AE182" s="411">
        <f t="shared" si="49"/>
        <v>0</v>
      </c>
      <c r="AF182" s="411">
        <f t="shared" si="49"/>
        <v>0</v>
      </c>
      <c r="AG182" s="411">
        <f t="shared" si="49"/>
        <v>0</v>
      </c>
      <c r="AH182" s="411">
        <f t="shared" si="49"/>
        <v>0</v>
      </c>
      <c r="AI182" s="411">
        <f t="shared" si="49"/>
        <v>0</v>
      </c>
      <c r="AJ182" s="411">
        <f t="shared" si="49"/>
        <v>0</v>
      </c>
      <c r="AK182" s="411">
        <f t="shared" si="49"/>
        <v>0</v>
      </c>
      <c r="AL182" s="411">
        <f t="shared" si="49"/>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69">
        <v>1</v>
      </c>
      <c r="AA184" s="415"/>
      <c r="AB184" s="415"/>
      <c r="AC184" s="415"/>
      <c r="AD184" s="415"/>
      <c r="AE184" s="415"/>
      <c r="AF184" s="415"/>
      <c r="AG184" s="415"/>
      <c r="AH184" s="415"/>
      <c r="AI184" s="415"/>
      <c r="AJ184" s="415"/>
      <c r="AK184" s="415"/>
      <c r="AL184" s="415"/>
      <c r="AM184" s="296">
        <f>SUM(Y184:AL184)</f>
        <v>1</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1</v>
      </c>
      <c r="AA185" s="411">
        <f t="shared" ref="AA185:AL185" si="50">AA184</f>
        <v>0</v>
      </c>
      <c r="AB185" s="411">
        <f t="shared" si="50"/>
        <v>0</v>
      </c>
      <c r="AC185" s="411">
        <f t="shared" si="50"/>
        <v>0</v>
      </c>
      <c r="AD185" s="411">
        <f t="shared" si="50"/>
        <v>0</v>
      </c>
      <c r="AE185" s="411">
        <f t="shared" si="50"/>
        <v>0</v>
      </c>
      <c r="AF185" s="411">
        <f t="shared" si="50"/>
        <v>0</v>
      </c>
      <c r="AG185" s="411">
        <f t="shared" si="50"/>
        <v>0</v>
      </c>
      <c r="AH185" s="411">
        <f t="shared" si="50"/>
        <v>0</v>
      </c>
      <c r="AI185" s="411">
        <f t="shared" si="50"/>
        <v>0</v>
      </c>
      <c r="AJ185" s="411">
        <f t="shared" si="50"/>
        <v>0</v>
      </c>
      <c r="AK185" s="411">
        <f t="shared" si="50"/>
        <v>0</v>
      </c>
      <c r="AL185" s="411">
        <f t="shared" si="50"/>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956">
        <f>'7.  Persistence Report'!AR42</f>
        <v>19535.32</v>
      </c>
      <c r="E187" s="295">
        <f>'7.  Persistence Report'!AS42</f>
        <v>19535.32</v>
      </c>
      <c r="F187" s="295">
        <f>'7.  Persistence Report'!AT42</f>
        <v>19535.32</v>
      </c>
      <c r="G187" s="295">
        <f>'7.  Persistence Report'!AU42</f>
        <v>19535.32</v>
      </c>
      <c r="H187" s="295">
        <f>'7.  Persistence Report'!AV42</f>
        <v>19535.32</v>
      </c>
      <c r="I187" s="295">
        <f>'7.  Persistence Report'!AW42</f>
        <v>19535.32</v>
      </c>
      <c r="J187" s="295">
        <f>'7.  Persistence Report'!AX42</f>
        <v>19535.32</v>
      </c>
      <c r="K187" s="295">
        <f>'7.  Persistence Report'!AY42</f>
        <v>19535.32</v>
      </c>
      <c r="L187" s="295">
        <f>'7.  Persistence Report'!AZ42</f>
        <v>19535.32</v>
      </c>
      <c r="M187" s="295">
        <f>'7.  Persistence Report'!BA42</f>
        <v>120.53999999999999</v>
      </c>
      <c r="N187" s="295">
        <v>12</v>
      </c>
      <c r="O187" s="295">
        <f>'7.  Persistence Report'!M42</f>
        <v>4.8441399999999994</v>
      </c>
      <c r="P187" s="295">
        <f>'7.  Persistence Report'!N42</f>
        <v>4.8441399999999994</v>
      </c>
      <c r="Q187" s="295">
        <f>'7.  Persistence Report'!O42</f>
        <v>4.8441399999999994</v>
      </c>
      <c r="R187" s="295">
        <f>'7.  Persistence Report'!P42</f>
        <v>4.8441399999999994</v>
      </c>
      <c r="S187" s="295">
        <f>'7.  Persistence Report'!Q42</f>
        <v>4.8441399999999994</v>
      </c>
      <c r="T187" s="295">
        <f>'7.  Persistence Report'!R42</f>
        <v>4.8441399999999994</v>
      </c>
      <c r="U187" s="295">
        <f>'7.  Persistence Report'!S42</f>
        <v>4.8441399999999994</v>
      </c>
      <c r="V187" s="295">
        <f>'7.  Persistence Report'!T42</f>
        <v>4.8441399999999994</v>
      </c>
      <c r="W187" s="295">
        <f>'7.  Persistence Report'!U42</f>
        <v>4.8441399999999994</v>
      </c>
      <c r="X187" s="295">
        <f>'7.  Persistence Report'!V42</f>
        <v>2.989E-2</v>
      </c>
      <c r="Y187" s="415"/>
      <c r="Z187" s="960">
        <v>8.2000000000000003E-2</v>
      </c>
      <c r="AA187" s="960">
        <v>0.91800000000000004</v>
      </c>
      <c r="AB187" s="415"/>
      <c r="AC187" s="415"/>
      <c r="AD187" s="415"/>
      <c r="AE187" s="415"/>
      <c r="AF187" s="415"/>
      <c r="AG187" s="415"/>
      <c r="AH187" s="415"/>
      <c r="AI187" s="415"/>
      <c r="AJ187" s="415"/>
      <c r="AK187" s="415"/>
      <c r="AL187" s="415"/>
      <c r="AM187" s="296">
        <f>SUM(Y187:AL187)</f>
        <v>1</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8.2000000000000003E-2</v>
      </c>
      <c r="AA188" s="411">
        <f t="shared" ref="AA188:AL188" si="51">AA187</f>
        <v>0.91800000000000004</v>
      </c>
      <c r="AB188" s="411">
        <f t="shared" si="51"/>
        <v>0</v>
      </c>
      <c r="AC188" s="411">
        <f t="shared" si="51"/>
        <v>0</v>
      </c>
      <c r="AD188" s="411">
        <f t="shared" si="51"/>
        <v>0</v>
      </c>
      <c r="AE188" s="411">
        <f t="shared" si="51"/>
        <v>0</v>
      </c>
      <c r="AF188" s="411">
        <f t="shared" si="51"/>
        <v>0</v>
      </c>
      <c r="AG188" s="411">
        <f t="shared" si="51"/>
        <v>0</v>
      </c>
      <c r="AH188" s="411">
        <f t="shared" si="51"/>
        <v>0</v>
      </c>
      <c r="AI188" s="411">
        <f t="shared" si="51"/>
        <v>0</v>
      </c>
      <c r="AJ188" s="411">
        <f t="shared" si="51"/>
        <v>0</v>
      </c>
      <c r="AK188" s="411">
        <f t="shared" si="51"/>
        <v>0</v>
      </c>
      <c r="AL188" s="411">
        <f t="shared" si="51"/>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69">
        <v>1</v>
      </c>
      <c r="AA190" s="415"/>
      <c r="AB190" s="415"/>
      <c r="AC190" s="415"/>
      <c r="AD190" s="415"/>
      <c r="AE190" s="415"/>
      <c r="AF190" s="415"/>
      <c r="AG190" s="415"/>
      <c r="AH190" s="415"/>
      <c r="AI190" s="415"/>
      <c r="AJ190" s="415"/>
      <c r="AK190" s="415"/>
      <c r="AL190" s="415"/>
      <c r="AM190" s="296">
        <f>SUM(Y190:AL190)</f>
        <v>1</v>
      </c>
    </row>
    <row r="191" spans="1:39" ht="15.5" outlineLevel="1">
      <c r="B191" s="294" t="s">
        <v>244</v>
      </c>
      <c r="C191" s="291" t="s">
        <v>163</v>
      </c>
      <c r="D191" s="956">
        <f>'7.  Persistence Report'!AR62+'7.  Persistence Report'!AR87</f>
        <v>26030.314225262999</v>
      </c>
      <c r="E191" s="295">
        <f>'7.  Persistence Report'!AS62+'7.  Persistence Report'!AS87</f>
        <v>26030.314225262999</v>
      </c>
      <c r="F191" s="295">
        <f>'7.  Persistence Report'!AT62+'7.  Persistence Report'!AT87</f>
        <v>26030.314225262999</v>
      </c>
      <c r="G191" s="295">
        <f>'7.  Persistence Report'!AU62+'7.  Persistence Report'!AU87</f>
        <v>26030.314225262999</v>
      </c>
      <c r="H191" s="295">
        <f>'7.  Persistence Report'!AV62+'7.  Persistence Report'!AV87</f>
        <v>0</v>
      </c>
      <c r="I191" s="295">
        <f>'7.  Persistence Report'!AW62+'7.  Persistence Report'!AW87</f>
        <v>0</v>
      </c>
      <c r="J191" s="295">
        <f>'7.  Persistence Report'!AX62+'7.  Persistence Report'!AX87</f>
        <v>0</v>
      </c>
      <c r="K191" s="295">
        <f>'7.  Persistence Report'!AY62+'7.  Persistence Report'!AY87</f>
        <v>0</v>
      </c>
      <c r="L191" s="295">
        <f>'7.  Persistence Report'!AZ62+'7.  Persistence Report'!AZ87</f>
        <v>0</v>
      </c>
      <c r="M191" s="295">
        <f>'7.  Persistence Report'!BA62+'7.  Persistence Report'!BA87</f>
        <v>0</v>
      </c>
      <c r="N191" s="295">
        <f>N190</f>
        <v>12</v>
      </c>
      <c r="O191" s="295">
        <f>'7.  Persistence Report'!M62+'7.  Persistence Report'!M87</f>
        <v>5.3496409030000001</v>
      </c>
      <c r="P191" s="295">
        <f>'7.  Persistence Report'!N62+'7.  Persistence Report'!N87</f>
        <v>5.3496409030000001</v>
      </c>
      <c r="Q191" s="295">
        <f>'7.  Persistence Report'!O62+'7.  Persistence Report'!O87</f>
        <v>5.3496409030000001</v>
      </c>
      <c r="R191" s="295">
        <f>'7.  Persistence Report'!P62+'7.  Persistence Report'!P87</f>
        <v>5.3496409030000001</v>
      </c>
      <c r="S191" s="295">
        <f>'7.  Persistence Report'!Q62+'7.  Persistence Report'!Q87</f>
        <v>0</v>
      </c>
      <c r="T191" s="295">
        <f>'7.  Persistence Report'!R62+'7.  Persistence Report'!R87</f>
        <v>0</v>
      </c>
      <c r="U191" s="295">
        <f>'7.  Persistence Report'!S62+'7.  Persistence Report'!S87</f>
        <v>0</v>
      </c>
      <c r="V191" s="295">
        <f>'7.  Persistence Report'!T62+'7.  Persistence Report'!T87</f>
        <v>0</v>
      </c>
      <c r="W191" s="295">
        <f>'7.  Persistence Report'!U62+'7.  Persistence Report'!U87</f>
        <v>0</v>
      </c>
      <c r="X191" s="295">
        <f>'7.  Persistence Report'!V62+'7.  Persistence Report'!V87</f>
        <v>0</v>
      </c>
      <c r="Y191" s="411">
        <f>Y190</f>
        <v>0</v>
      </c>
      <c r="Z191" s="411">
        <f>Z190</f>
        <v>1</v>
      </c>
      <c r="AA191" s="411">
        <f t="shared" ref="AA191:AL191" si="52">AA190</f>
        <v>0</v>
      </c>
      <c r="AB191" s="411">
        <f t="shared" si="52"/>
        <v>0</v>
      </c>
      <c r="AC191" s="411">
        <f t="shared" si="52"/>
        <v>0</v>
      </c>
      <c r="AD191" s="411">
        <f t="shared" si="52"/>
        <v>0</v>
      </c>
      <c r="AE191" s="411">
        <f t="shared" si="52"/>
        <v>0</v>
      </c>
      <c r="AF191" s="411">
        <f t="shared" si="52"/>
        <v>0</v>
      </c>
      <c r="AG191" s="411">
        <f t="shared" si="52"/>
        <v>0</v>
      </c>
      <c r="AH191" s="411">
        <f t="shared" si="52"/>
        <v>0</v>
      </c>
      <c r="AI191" s="411">
        <f t="shared" si="52"/>
        <v>0</v>
      </c>
      <c r="AJ191" s="411">
        <f t="shared" si="52"/>
        <v>0</v>
      </c>
      <c r="AK191" s="411">
        <f t="shared" si="52"/>
        <v>0</v>
      </c>
      <c r="AL191" s="411">
        <f t="shared" si="52"/>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3">AA193</f>
        <v>0</v>
      </c>
      <c r="AB194" s="411">
        <f t="shared" si="53"/>
        <v>0</v>
      </c>
      <c r="AC194" s="411">
        <f t="shared" si="53"/>
        <v>0</v>
      </c>
      <c r="AD194" s="411">
        <f t="shared" si="53"/>
        <v>0</v>
      </c>
      <c r="AE194" s="411">
        <f t="shared" si="53"/>
        <v>0</v>
      </c>
      <c r="AF194" s="411">
        <f t="shared" si="53"/>
        <v>0</v>
      </c>
      <c r="AG194" s="411">
        <f t="shared" si="53"/>
        <v>0</v>
      </c>
      <c r="AH194" s="411">
        <f t="shared" si="53"/>
        <v>0</v>
      </c>
      <c r="AI194" s="411">
        <f t="shared" si="53"/>
        <v>0</v>
      </c>
      <c r="AJ194" s="411">
        <f t="shared" si="53"/>
        <v>0</v>
      </c>
      <c r="AK194" s="411">
        <f t="shared" si="53"/>
        <v>0</v>
      </c>
      <c r="AL194" s="411">
        <f t="shared" si="53"/>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4">AA196</f>
        <v>0</v>
      </c>
      <c r="AB197" s="411">
        <f t="shared" si="54"/>
        <v>0</v>
      </c>
      <c r="AC197" s="411">
        <f t="shared" si="54"/>
        <v>0</v>
      </c>
      <c r="AD197" s="411">
        <f t="shared" si="54"/>
        <v>0</v>
      </c>
      <c r="AE197" s="411">
        <f t="shared" si="54"/>
        <v>0</v>
      </c>
      <c r="AF197" s="411">
        <f t="shared" si="54"/>
        <v>0</v>
      </c>
      <c r="AG197" s="411">
        <f t="shared" si="54"/>
        <v>0</v>
      </c>
      <c r="AH197" s="411">
        <f t="shared" si="54"/>
        <v>0</v>
      </c>
      <c r="AI197" s="411">
        <f t="shared" si="54"/>
        <v>0</v>
      </c>
      <c r="AJ197" s="411">
        <f t="shared" si="54"/>
        <v>0</v>
      </c>
      <c r="AK197" s="411">
        <f t="shared" si="54"/>
        <v>0</v>
      </c>
      <c r="AL197" s="411">
        <f t="shared" si="54"/>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f>'7.  Persistence Report'!AR51</f>
        <v>7751.0259999999998</v>
      </c>
      <c r="E199" s="295">
        <f>'7.  Persistence Report'!AS51</f>
        <v>0</v>
      </c>
      <c r="F199" s="295">
        <f>'7.  Persistence Report'!AT51</f>
        <v>0</v>
      </c>
      <c r="G199" s="295">
        <f>'7.  Persistence Report'!AU51</f>
        <v>0</v>
      </c>
      <c r="H199" s="295">
        <f>'7.  Persistence Report'!AV51</f>
        <v>0</v>
      </c>
      <c r="I199" s="295">
        <f>'7.  Persistence Report'!AW51</f>
        <v>0</v>
      </c>
      <c r="J199" s="295">
        <f>'7.  Persistence Report'!AX51</f>
        <v>0</v>
      </c>
      <c r="K199" s="295">
        <f>'7.  Persistence Report'!AY51</f>
        <v>0</v>
      </c>
      <c r="L199" s="295">
        <f>'7.  Persistence Report'!AZ51</f>
        <v>0</v>
      </c>
      <c r="M199" s="295">
        <f>'7.  Persistence Report'!BA51</f>
        <v>0</v>
      </c>
      <c r="N199" s="291"/>
      <c r="O199" s="295">
        <f>'7.  Persistence Report'!M51</f>
        <v>533.25455550000004</v>
      </c>
      <c r="P199" s="295">
        <f>'7.  Persistence Report'!N51</f>
        <v>0</v>
      </c>
      <c r="Q199" s="295">
        <f>'7.  Persistence Report'!O51</f>
        <v>0</v>
      </c>
      <c r="R199" s="295">
        <f>'7.  Persistence Report'!P51</f>
        <v>0</v>
      </c>
      <c r="S199" s="295">
        <f>'7.  Persistence Report'!Q51</f>
        <v>0</v>
      </c>
      <c r="T199" s="295">
        <f>'7.  Persistence Report'!R51</f>
        <v>0</v>
      </c>
      <c r="U199" s="295">
        <f>'7.  Persistence Report'!S51</f>
        <v>0</v>
      </c>
      <c r="V199" s="295">
        <f>'7.  Persistence Report'!T51</f>
        <v>0</v>
      </c>
      <c r="W199" s="295">
        <f>'7.  Persistence Report'!U51</f>
        <v>0</v>
      </c>
      <c r="X199" s="295">
        <f>'7.  Persistence Report'!V51</f>
        <v>0</v>
      </c>
      <c r="Y199" s="415"/>
      <c r="Z199" s="469">
        <v>1</v>
      </c>
      <c r="AA199" s="415"/>
      <c r="AB199" s="415"/>
      <c r="AC199" s="415"/>
      <c r="AD199" s="415"/>
      <c r="AE199" s="415"/>
      <c r="AF199" s="415"/>
      <c r="AG199" s="415"/>
      <c r="AH199" s="415"/>
      <c r="AI199" s="415"/>
      <c r="AJ199" s="415"/>
      <c r="AK199" s="415"/>
      <c r="AL199" s="415"/>
      <c r="AM199" s="296">
        <f>SUM(Y199:AL199)</f>
        <v>1</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1</v>
      </c>
      <c r="AA200" s="411">
        <f t="shared" ref="AA200:AL200" si="55">AA199</f>
        <v>0</v>
      </c>
      <c r="AB200" s="411">
        <f t="shared" si="55"/>
        <v>0</v>
      </c>
      <c r="AC200" s="411">
        <f t="shared" si="55"/>
        <v>0</v>
      </c>
      <c r="AD200" s="411">
        <f t="shared" si="55"/>
        <v>0</v>
      </c>
      <c r="AE200" s="411">
        <f t="shared" si="55"/>
        <v>0</v>
      </c>
      <c r="AF200" s="411">
        <f t="shared" si="55"/>
        <v>0</v>
      </c>
      <c r="AG200" s="411">
        <f t="shared" si="55"/>
        <v>0</v>
      </c>
      <c r="AH200" s="411">
        <f t="shared" si="55"/>
        <v>0</v>
      </c>
      <c r="AI200" s="411">
        <f t="shared" si="55"/>
        <v>0</v>
      </c>
      <c r="AJ200" s="411">
        <f t="shared" si="55"/>
        <v>0</v>
      </c>
      <c r="AK200" s="411">
        <f t="shared" si="55"/>
        <v>0</v>
      </c>
      <c r="AL200" s="411">
        <f t="shared" si="55"/>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6">AA203</f>
        <v>0</v>
      </c>
      <c r="AB204" s="411">
        <f t="shared" si="56"/>
        <v>0</v>
      </c>
      <c r="AC204" s="411">
        <f t="shared" si="56"/>
        <v>0</v>
      </c>
      <c r="AD204" s="411">
        <f t="shared" si="56"/>
        <v>0</v>
      </c>
      <c r="AE204" s="411">
        <f t="shared" si="56"/>
        <v>0</v>
      </c>
      <c r="AF204" s="411">
        <f t="shared" si="56"/>
        <v>0</v>
      </c>
      <c r="AG204" s="411">
        <f t="shared" si="56"/>
        <v>0</v>
      </c>
      <c r="AH204" s="411">
        <f t="shared" si="56"/>
        <v>0</v>
      </c>
      <c r="AI204" s="411">
        <f t="shared" si="56"/>
        <v>0</v>
      </c>
      <c r="AJ204" s="411">
        <f t="shared" si="56"/>
        <v>0</v>
      </c>
      <c r="AK204" s="411">
        <f t="shared" si="56"/>
        <v>0</v>
      </c>
      <c r="AL204" s="411">
        <f t="shared" si="56"/>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7">AA206</f>
        <v>0</v>
      </c>
      <c r="AB207" s="411">
        <f t="shared" si="57"/>
        <v>0</v>
      </c>
      <c r="AC207" s="411">
        <f t="shared" si="57"/>
        <v>0</v>
      </c>
      <c r="AD207" s="411">
        <f t="shared" si="57"/>
        <v>0</v>
      </c>
      <c r="AE207" s="411">
        <f t="shared" si="57"/>
        <v>0</v>
      </c>
      <c r="AF207" s="411">
        <f t="shared" si="57"/>
        <v>0</v>
      </c>
      <c r="AG207" s="411">
        <f t="shared" si="57"/>
        <v>0</v>
      </c>
      <c r="AH207" s="411">
        <f t="shared" si="57"/>
        <v>0</v>
      </c>
      <c r="AI207" s="411">
        <f t="shared" si="57"/>
        <v>0</v>
      </c>
      <c r="AJ207" s="411">
        <f t="shared" si="57"/>
        <v>0</v>
      </c>
      <c r="AK207" s="411">
        <f t="shared" si="57"/>
        <v>0</v>
      </c>
      <c r="AL207" s="411">
        <f t="shared" si="57"/>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956">
        <f>'7.  Persistence Report'!AR52</f>
        <v>30445.024802451677</v>
      </c>
      <c r="E209" s="295">
        <f>'7.  Persistence Report'!AS52</f>
        <v>30445.024802451677</v>
      </c>
      <c r="F209" s="295">
        <f>'7.  Persistence Report'!AT52</f>
        <v>30445.024802451677</v>
      </c>
      <c r="G209" s="295">
        <f>'7.  Persistence Report'!AU52</f>
        <v>30445.024802451677</v>
      </c>
      <c r="H209" s="295">
        <f>'7.  Persistence Report'!AV52</f>
        <v>30445.024802451677</v>
      </c>
      <c r="I209" s="295">
        <f>'7.  Persistence Report'!AW52</f>
        <v>30445.024802451677</v>
      </c>
      <c r="J209" s="295">
        <f>'7.  Persistence Report'!AX52</f>
        <v>30445.024802451677</v>
      </c>
      <c r="K209" s="295">
        <f>'7.  Persistence Report'!AY52</f>
        <v>30445.024802451677</v>
      </c>
      <c r="L209" s="295">
        <f>'7.  Persistence Report'!AZ52</f>
        <v>30445.024802451677</v>
      </c>
      <c r="M209" s="295">
        <f>'7.  Persistence Report'!BA52</f>
        <v>30445.024802451677</v>
      </c>
      <c r="N209" s="295">
        <v>12</v>
      </c>
      <c r="O209" s="295">
        <f>'7.  Persistence Report'!M52</f>
        <v>1.3593331359699423</v>
      </c>
      <c r="P209" s="295">
        <f>'7.  Persistence Report'!N52</f>
        <v>1.3593331359699423</v>
      </c>
      <c r="Q209" s="295">
        <f>'7.  Persistence Report'!O52</f>
        <v>1.3593331359699423</v>
      </c>
      <c r="R209" s="295">
        <f>'7.  Persistence Report'!P52</f>
        <v>1.3593331359699423</v>
      </c>
      <c r="S209" s="295">
        <f>'7.  Persistence Report'!Q52</f>
        <v>1.3593331359699423</v>
      </c>
      <c r="T209" s="295">
        <f>'7.  Persistence Report'!R52</f>
        <v>1.3593331359699423</v>
      </c>
      <c r="U209" s="295">
        <f>'7.  Persistence Report'!S52</f>
        <v>1.3593331359699423</v>
      </c>
      <c r="V209" s="295">
        <f>'7.  Persistence Report'!T52</f>
        <v>1.3593331359699423</v>
      </c>
      <c r="W209" s="295">
        <f>'7.  Persistence Report'!U52</f>
        <v>1.3593331359699423</v>
      </c>
      <c r="X209" s="295">
        <f>'7.  Persistence Report'!V52</f>
        <v>1.3593331359699423</v>
      </c>
      <c r="Y209" s="410"/>
      <c r="Z209" s="415"/>
      <c r="AA209" s="470">
        <v>1</v>
      </c>
      <c r="AB209" s="415"/>
      <c r="AC209" s="415"/>
      <c r="AD209" s="415"/>
      <c r="AE209" s="415"/>
      <c r="AF209" s="415"/>
      <c r="AG209" s="415"/>
      <c r="AH209" s="415"/>
      <c r="AI209" s="415"/>
      <c r="AJ209" s="415"/>
      <c r="AK209" s="415"/>
      <c r="AL209" s="415"/>
      <c r="AM209" s="296">
        <f>SUM(Y209:AL209)</f>
        <v>1</v>
      </c>
    </row>
    <row r="210" spans="1:39" ht="15.5" outlineLevel="1">
      <c r="B210" s="294" t="s">
        <v>244</v>
      </c>
      <c r="C210" s="291" t="s">
        <v>163</v>
      </c>
      <c r="D210" s="295">
        <f>'7.  Persistence Report'!AR114+'7.  Persistence Report'!AR79</f>
        <v>1149811.848</v>
      </c>
      <c r="E210" s="295">
        <f>'7.  Persistence Report'!AS114+'7.  Persistence Report'!AS79</f>
        <v>1149811.848</v>
      </c>
      <c r="F210" s="295">
        <f>'7.  Persistence Report'!AT114+'7.  Persistence Report'!AT79</f>
        <v>1149811.848</v>
      </c>
      <c r="G210" s="295">
        <f>'7.  Persistence Report'!AU114+'7.  Persistence Report'!AU79</f>
        <v>1149811.848</v>
      </c>
      <c r="H210" s="295">
        <f>'7.  Persistence Report'!AV114+'7.  Persistence Report'!AV79</f>
        <v>1149811.848</v>
      </c>
      <c r="I210" s="295">
        <f>'7.  Persistence Report'!AW114+'7.  Persistence Report'!AW79</f>
        <v>909511.848</v>
      </c>
      <c r="J210" s="295">
        <f>'7.  Persistence Report'!AX114+'7.  Persistence Report'!AX79</f>
        <v>909511.848</v>
      </c>
      <c r="K210" s="295">
        <f>'7.  Persistence Report'!AY114+'7.  Persistence Report'!AY79</f>
        <v>909511.848</v>
      </c>
      <c r="L210" s="295">
        <f>'7.  Persistence Report'!AZ114+'7.  Persistence Report'!AZ79</f>
        <v>909511.848</v>
      </c>
      <c r="M210" s="295">
        <f>'7.  Persistence Report'!BA114+'7.  Persistence Report'!BA79</f>
        <v>236860.848</v>
      </c>
      <c r="N210" s="295">
        <f>N209</f>
        <v>12</v>
      </c>
      <c r="O210" s="295">
        <f>'7.  Persistence Report'!M114+'7.  Persistence Report'!M79</f>
        <v>192.36217499999998</v>
      </c>
      <c r="P210" s="295">
        <f>'7.  Persistence Report'!N114+'7.  Persistence Report'!N79</f>
        <v>192.36217500000001</v>
      </c>
      <c r="Q210" s="295">
        <f>'7.  Persistence Report'!O114+'7.  Persistence Report'!O79</f>
        <v>192.36217500000001</v>
      </c>
      <c r="R210" s="295">
        <f>'7.  Persistence Report'!P114+'7.  Persistence Report'!P79</f>
        <v>192.36217500000001</v>
      </c>
      <c r="S210" s="295">
        <f>'7.  Persistence Report'!Q114+'7.  Persistence Report'!Q79</f>
        <v>192.36217500000001</v>
      </c>
      <c r="T210" s="295">
        <f>'7.  Persistence Report'!R114+'7.  Persistence Report'!R79</f>
        <v>102.587175</v>
      </c>
      <c r="U210" s="295">
        <f>'7.  Persistence Report'!S114+'7.  Persistence Report'!S79</f>
        <v>102.587175</v>
      </c>
      <c r="V210" s="295">
        <f>'7.  Persistence Report'!T114+'7.  Persistence Report'!T79</f>
        <v>102.587175</v>
      </c>
      <c r="W210" s="295">
        <f>'7.  Persistence Report'!U114+'7.  Persistence Report'!U79</f>
        <v>102.587175</v>
      </c>
      <c r="X210" s="295">
        <f>'7.  Persistence Report'!V114+'7.  Persistence Report'!V79</f>
        <v>54.536175</v>
      </c>
      <c r="Y210" s="411">
        <f>Y209</f>
        <v>0</v>
      </c>
      <c r="Z210" s="411">
        <f>Z209</f>
        <v>0</v>
      </c>
      <c r="AA210" s="411">
        <f t="shared" ref="AA210:AL210" si="58">AA209</f>
        <v>1</v>
      </c>
      <c r="AB210" s="411">
        <f t="shared" si="58"/>
        <v>0</v>
      </c>
      <c r="AC210" s="411">
        <f t="shared" si="58"/>
        <v>0</v>
      </c>
      <c r="AD210" s="411">
        <f t="shared" si="58"/>
        <v>0</v>
      </c>
      <c r="AE210" s="411">
        <f t="shared" si="58"/>
        <v>0</v>
      </c>
      <c r="AF210" s="411">
        <f t="shared" si="58"/>
        <v>0</v>
      </c>
      <c r="AG210" s="411">
        <f t="shared" si="58"/>
        <v>0</v>
      </c>
      <c r="AH210" s="411">
        <f t="shared" si="58"/>
        <v>0</v>
      </c>
      <c r="AI210" s="411">
        <f t="shared" si="58"/>
        <v>0</v>
      </c>
      <c r="AJ210" s="411">
        <f t="shared" si="58"/>
        <v>0</v>
      </c>
      <c r="AK210" s="411">
        <f t="shared" si="58"/>
        <v>0</v>
      </c>
      <c r="AL210" s="411">
        <f t="shared" si="58"/>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9">AA212</f>
        <v>0</v>
      </c>
      <c r="AB213" s="411">
        <f t="shared" si="59"/>
        <v>0</v>
      </c>
      <c r="AC213" s="411">
        <f t="shared" si="59"/>
        <v>0</v>
      </c>
      <c r="AD213" s="411">
        <f t="shared" si="59"/>
        <v>0</v>
      </c>
      <c r="AE213" s="411">
        <f t="shared" si="59"/>
        <v>0</v>
      </c>
      <c r="AF213" s="411">
        <f t="shared" si="59"/>
        <v>0</v>
      </c>
      <c r="AG213" s="411">
        <f t="shared" si="59"/>
        <v>0</v>
      </c>
      <c r="AH213" s="411">
        <f t="shared" si="59"/>
        <v>0</v>
      </c>
      <c r="AI213" s="411">
        <f t="shared" si="59"/>
        <v>0</v>
      </c>
      <c r="AJ213" s="411">
        <f t="shared" si="59"/>
        <v>0</v>
      </c>
      <c r="AK213" s="411">
        <f t="shared" si="59"/>
        <v>0</v>
      </c>
      <c r="AL213" s="411">
        <f t="shared" si="59"/>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956">
        <f>'7.  Persistence Report'!AR49</f>
        <v>23963.63</v>
      </c>
      <c r="E215" s="295">
        <f>'7.  Persistence Report'!AS49</f>
        <v>0</v>
      </c>
      <c r="F215" s="295">
        <f>'7.  Persistence Report'!AT49</f>
        <v>0</v>
      </c>
      <c r="G215" s="295">
        <f>'7.  Persistence Report'!AU49</f>
        <v>0</v>
      </c>
      <c r="H215" s="295">
        <f>'7.  Persistence Report'!AV49</f>
        <v>0</v>
      </c>
      <c r="I215" s="295">
        <f>'7.  Persistence Report'!AW49</f>
        <v>0</v>
      </c>
      <c r="J215" s="295">
        <f>'7.  Persistence Report'!AX49</f>
        <v>0</v>
      </c>
      <c r="K215" s="295">
        <f>'7.  Persistence Report'!AY49</f>
        <v>0</v>
      </c>
      <c r="L215" s="295">
        <f>'7.  Persistence Report'!AZ49</f>
        <v>0</v>
      </c>
      <c r="M215" s="295">
        <f>'7.  Persistence Report'!BA49</f>
        <v>0</v>
      </c>
      <c r="N215" s="291"/>
      <c r="O215" s="956">
        <f>'7.  Persistence Report'!M49</f>
        <v>994.35941510000009</v>
      </c>
      <c r="P215" s="295">
        <f>'7.  Persistence Report'!N49</f>
        <v>0</v>
      </c>
      <c r="Q215" s="295">
        <f>'7.  Persistence Report'!O49</f>
        <v>0</v>
      </c>
      <c r="R215" s="295">
        <f>'7.  Persistence Report'!P49</f>
        <v>0</v>
      </c>
      <c r="S215" s="295">
        <f>'7.  Persistence Report'!Q49</f>
        <v>0</v>
      </c>
      <c r="T215" s="295">
        <f>'7.  Persistence Report'!R49</f>
        <v>0</v>
      </c>
      <c r="U215" s="295">
        <f>'7.  Persistence Report'!S49</f>
        <v>0</v>
      </c>
      <c r="V215" s="295">
        <f>'7.  Persistence Report'!T49</f>
        <v>0</v>
      </c>
      <c r="W215" s="295">
        <f>'7.  Persistence Report'!U49</f>
        <v>0</v>
      </c>
      <c r="X215" s="295">
        <f>'7.  Persistence Report'!V49</f>
        <v>0</v>
      </c>
      <c r="Y215" s="410"/>
      <c r="Z215" s="415"/>
      <c r="AA215" s="470">
        <v>1</v>
      </c>
      <c r="AB215" s="415"/>
      <c r="AC215" s="415"/>
      <c r="AD215" s="415"/>
      <c r="AE215" s="415"/>
      <c r="AF215" s="415"/>
      <c r="AG215" s="415"/>
      <c r="AH215" s="415"/>
      <c r="AI215" s="415"/>
      <c r="AJ215" s="415"/>
      <c r="AK215" s="415"/>
      <c r="AL215" s="415"/>
      <c r="AM215" s="296">
        <f>SUM(Y215:AL215)</f>
        <v>1</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60">AA215</f>
        <v>1</v>
      </c>
      <c r="AB216" s="411">
        <f t="shared" si="60"/>
        <v>0</v>
      </c>
      <c r="AC216" s="411">
        <f t="shared" si="60"/>
        <v>0</v>
      </c>
      <c r="AD216" s="411">
        <f t="shared" si="60"/>
        <v>0</v>
      </c>
      <c r="AE216" s="411">
        <f t="shared" si="60"/>
        <v>0</v>
      </c>
      <c r="AF216" s="411">
        <f t="shared" si="60"/>
        <v>0</v>
      </c>
      <c r="AG216" s="411">
        <f t="shared" si="60"/>
        <v>0</v>
      </c>
      <c r="AH216" s="411">
        <f t="shared" si="60"/>
        <v>0</v>
      </c>
      <c r="AI216" s="411">
        <f t="shared" si="60"/>
        <v>0</v>
      </c>
      <c r="AJ216" s="411">
        <f t="shared" si="60"/>
        <v>0</v>
      </c>
      <c r="AK216" s="411">
        <f t="shared" si="60"/>
        <v>0</v>
      </c>
      <c r="AL216" s="411">
        <f t="shared" si="60"/>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90"/>
      <c r="Q218" s="290"/>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956">
        <f>'7.  Persistence Report'!AR48</f>
        <v>304467</v>
      </c>
      <c r="E219" s="295">
        <f>'7.  Persistence Report'!AS48</f>
        <v>304467</v>
      </c>
      <c r="F219" s="295">
        <f>'7.  Persistence Report'!AT48</f>
        <v>304467</v>
      </c>
      <c r="G219" s="295">
        <f>'7.  Persistence Report'!AU48</f>
        <v>304467</v>
      </c>
      <c r="H219" s="295">
        <f>'7.  Persistence Report'!AV48</f>
        <v>304467</v>
      </c>
      <c r="I219" s="295">
        <f>'7.  Persistence Report'!AW48</f>
        <v>304467</v>
      </c>
      <c r="J219" s="295">
        <f>'7.  Persistence Report'!AX48</f>
        <v>304467</v>
      </c>
      <c r="K219" s="295">
        <f>'7.  Persistence Report'!AY48</f>
        <v>304467</v>
      </c>
      <c r="L219" s="295">
        <f>'7.  Persistence Report'!AZ48</f>
        <v>82843</v>
      </c>
      <c r="M219" s="295">
        <f>'7.  Persistence Report'!BA48</f>
        <v>77077</v>
      </c>
      <c r="N219" s="291"/>
      <c r="O219" s="956">
        <f>'7.  Persistence Report'!M48</f>
        <v>28.958367743529347</v>
      </c>
      <c r="P219" s="295">
        <f>'7.  Persistence Report'!N48</f>
        <v>28.958367743529347</v>
      </c>
      <c r="Q219" s="295">
        <f>'7.  Persistence Report'!O48</f>
        <v>28.958367743529347</v>
      </c>
      <c r="R219" s="295">
        <f>'7.  Persistence Report'!P48</f>
        <v>28.958367743529347</v>
      </c>
      <c r="S219" s="295">
        <f>'7.  Persistence Report'!Q48</f>
        <v>28.958367743529347</v>
      </c>
      <c r="T219" s="295">
        <f>'7.  Persistence Report'!R48</f>
        <v>28.958367743529347</v>
      </c>
      <c r="U219" s="295">
        <f>'7.  Persistence Report'!S48</f>
        <v>28.958367743529347</v>
      </c>
      <c r="V219" s="295">
        <f>'7.  Persistence Report'!T48</f>
        <v>28.958367743529347</v>
      </c>
      <c r="W219" s="295">
        <f>'7.  Persistence Report'!U48</f>
        <v>17.445824098307664</v>
      </c>
      <c r="X219" s="295">
        <f>'7.  Persistence Report'!V48</f>
        <v>11.271970149595285</v>
      </c>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956">
        <f>'7.  Persistence Report'!AR102</f>
        <v>11114</v>
      </c>
      <c r="E220" s="295">
        <f>'7.  Persistence Report'!AS102</f>
        <v>11114</v>
      </c>
      <c r="F220" s="295">
        <f>'7.  Persistence Report'!AT102</f>
        <v>11114</v>
      </c>
      <c r="G220" s="295">
        <f>'7.  Persistence Report'!AU102</f>
        <v>11114</v>
      </c>
      <c r="H220" s="295">
        <f>'7.  Persistence Report'!AV102</f>
        <v>9641.5106199999991</v>
      </c>
      <c r="I220" s="295">
        <f>'7.  Persistence Report'!AW102</f>
        <v>8905.2659299999996</v>
      </c>
      <c r="J220" s="295">
        <f>'7.  Persistence Report'!AX102</f>
        <v>8169.0212399999991</v>
      </c>
      <c r="K220" s="295">
        <f>'7.  Persistence Report'!AY102</f>
        <v>8169.0212399999991</v>
      </c>
      <c r="L220" s="295">
        <f>'7.  Persistence Report'!AZ102</f>
        <v>8169.0212399999991</v>
      </c>
      <c r="M220" s="295">
        <f>'7.  Persistence Report'!BA102</f>
        <v>2972</v>
      </c>
      <c r="N220" s="468"/>
      <c r="O220" s="956">
        <f>'7.  Persistence Report'!M102</f>
        <v>1.1907000130000001</v>
      </c>
      <c r="P220" s="295">
        <f>'7.  Persistence Report'!N102</f>
        <v>1.1907000130000001</v>
      </c>
      <c r="Q220" s="295">
        <f>'7.  Persistence Report'!O102</f>
        <v>1.1907000130000001</v>
      </c>
      <c r="R220" s="295">
        <f>'7.  Persistence Report'!P102</f>
        <v>1.1907000130000001</v>
      </c>
      <c r="S220" s="295">
        <f>'7.  Persistence Report'!Q102</f>
        <v>1.1138744840000001</v>
      </c>
      <c r="T220" s="295">
        <f>'7.  Persistence Report'!R102</f>
        <v>1.0754617150000001</v>
      </c>
      <c r="U220" s="295">
        <f>'7.  Persistence Report'!S102</f>
        <v>1.0370489549999999</v>
      </c>
      <c r="V220" s="295">
        <f>'7.  Persistence Report'!T102</f>
        <v>1.0370489549999999</v>
      </c>
      <c r="W220" s="295">
        <f>'7.  Persistence Report'!U102</f>
        <v>1.0370489549999999</v>
      </c>
      <c r="X220" s="295">
        <f>'7.  Persistence Report'!V102</f>
        <v>0.76590001600000002</v>
      </c>
      <c r="Y220" s="411">
        <f>Y219</f>
        <v>1</v>
      </c>
      <c r="Z220" s="411">
        <f>Z219</f>
        <v>0</v>
      </c>
      <c r="AA220" s="411">
        <f t="shared" ref="AA220:AL220" si="61">AA219</f>
        <v>0</v>
      </c>
      <c r="AB220" s="411">
        <f t="shared" si="61"/>
        <v>0</v>
      </c>
      <c r="AC220" s="411">
        <f t="shared" si="61"/>
        <v>0</v>
      </c>
      <c r="AD220" s="411">
        <f t="shared" si="61"/>
        <v>0</v>
      </c>
      <c r="AE220" s="411">
        <f t="shared" si="61"/>
        <v>0</v>
      </c>
      <c r="AF220" s="411">
        <f t="shared" si="61"/>
        <v>0</v>
      </c>
      <c r="AG220" s="411">
        <f t="shared" si="61"/>
        <v>0</v>
      </c>
      <c r="AH220" s="411">
        <f t="shared" si="61"/>
        <v>0</v>
      </c>
      <c r="AI220" s="411">
        <f t="shared" si="61"/>
        <v>0</v>
      </c>
      <c r="AJ220" s="411">
        <f t="shared" si="61"/>
        <v>0</v>
      </c>
      <c r="AK220" s="411">
        <f t="shared" si="61"/>
        <v>0</v>
      </c>
      <c r="AL220" s="411">
        <f t="shared" si="61"/>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487</v>
      </c>
      <c r="C222" s="289"/>
      <c r="D222" s="290"/>
      <c r="E222" s="290"/>
      <c r="F222" s="290"/>
      <c r="G222" s="290"/>
      <c r="H222" s="290"/>
      <c r="I222" s="290"/>
      <c r="J222" s="290"/>
      <c r="K222" s="290"/>
      <c r="L222" s="290"/>
      <c r="M222" s="290"/>
      <c r="N222" s="290"/>
      <c r="O222" s="290"/>
      <c r="P222" s="290"/>
      <c r="Q222" s="290"/>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2">AA223</f>
        <v>0</v>
      </c>
      <c r="AB224" s="411">
        <f t="shared" si="62"/>
        <v>0</v>
      </c>
      <c r="AC224" s="411">
        <f t="shared" si="62"/>
        <v>0</v>
      </c>
      <c r="AD224" s="411">
        <f t="shared" si="62"/>
        <v>0</v>
      </c>
      <c r="AE224" s="411">
        <f t="shared" si="62"/>
        <v>0</v>
      </c>
      <c r="AF224" s="411">
        <f t="shared" si="62"/>
        <v>0</v>
      </c>
      <c r="AG224" s="411">
        <f t="shared" si="62"/>
        <v>0</v>
      </c>
      <c r="AH224" s="411">
        <f t="shared" si="62"/>
        <v>0</v>
      </c>
      <c r="AI224" s="411">
        <f t="shared" si="62"/>
        <v>0</v>
      </c>
      <c r="AJ224" s="411">
        <f t="shared" si="62"/>
        <v>0</v>
      </c>
      <c r="AK224" s="411">
        <f t="shared" si="62"/>
        <v>0</v>
      </c>
      <c r="AL224" s="411">
        <f t="shared" si="62"/>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3">AA226</f>
        <v>0</v>
      </c>
      <c r="AB227" s="411">
        <f t="shared" si="63"/>
        <v>0</v>
      </c>
      <c r="AC227" s="411">
        <f t="shared" si="63"/>
        <v>0</v>
      </c>
      <c r="AD227" s="411">
        <f t="shared" si="63"/>
        <v>0</v>
      </c>
      <c r="AE227" s="411">
        <f t="shared" si="63"/>
        <v>0</v>
      </c>
      <c r="AF227" s="411">
        <f t="shared" si="63"/>
        <v>0</v>
      </c>
      <c r="AG227" s="411">
        <f t="shared" si="63"/>
        <v>0</v>
      </c>
      <c r="AH227" s="411">
        <f t="shared" si="63"/>
        <v>0</v>
      </c>
      <c r="AI227" s="411">
        <f t="shared" si="63"/>
        <v>0</v>
      </c>
      <c r="AJ227" s="411">
        <f t="shared" si="63"/>
        <v>0</v>
      </c>
      <c r="AK227" s="411">
        <f t="shared" si="63"/>
        <v>0</v>
      </c>
      <c r="AL227" s="411">
        <f t="shared" si="63"/>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4">AA230</f>
        <v>0</v>
      </c>
      <c r="AB231" s="411">
        <f t="shared" si="64"/>
        <v>0</v>
      </c>
      <c r="AC231" s="411">
        <f t="shared" si="64"/>
        <v>0</v>
      </c>
      <c r="AD231" s="411">
        <f t="shared" si="64"/>
        <v>0</v>
      </c>
      <c r="AE231" s="411">
        <f t="shared" si="64"/>
        <v>0</v>
      </c>
      <c r="AF231" s="411">
        <f t="shared" si="64"/>
        <v>0</v>
      </c>
      <c r="AG231" s="411">
        <f t="shared" si="64"/>
        <v>0</v>
      </c>
      <c r="AH231" s="411">
        <f t="shared" si="64"/>
        <v>0</v>
      </c>
      <c r="AI231" s="411">
        <f t="shared" si="64"/>
        <v>0</v>
      </c>
      <c r="AJ231" s="411">
        <f t="shared" si="64"/>
        <v>0</v>
      </c>
      <c r="AK231" s="411">
        <f t="shared" si="64"/>
        <v>0</v>
      </c>
      <c r="AL231" s="411">
        <f t="shared" si="64"/>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956">
        <f>'7.  Persistence Report'!AR50</f>
        <v>273104.10836666153</v>
      </c>
      <c r="E233" s="295">
        <f>'7.  Persistence Report'!AS50</f>
        <v>273104.10836666153</v>
      </c>
      <c r="F233" s="295">
        <f>'7.  Persistence Report'!AT50</f>
        <v>273104.10836666153</v>
      </c>
      <c r="G233" s="295">
        <f>'7.  Persistence Report'!AU50</f>
        <v>273104.10836666153</v>
      </c>
      <c r="H233" s="295">
        <f>'7.  Persistence Report'!AV50</f>
        <v>273104.10836666153</v>
      </c>
      <c r="I233" s="295">
        <f>'7.  Persistence Report'!AW50</f>
        <v>273104.10836666153</v>
      </c>
      <c r="J233" s="295">
        <f>'7.  Persistence Report'!AX50</f>
        <v>273104.10836666153</v>
      </c>
      <c r="K233" s="295">
        <f>'7.  Persistence Report'!AY50</f>
        <v>273104.10836666153</v>
      </c>
      <c r="L233" s="295">
        <f>'7.  Persistence Report'!AZ50</f>
        <v>273104.10836666153</v>
      </c>
      <c r="M233" s="295">
        <f>'7.  Persistence Report'!BA50</f>
        <v>273104.10836666153</v>
      </c>
      <c r="N233" s="295">
        <v>12</v>
      </c>
      <c r="O233" s="295">
        <f>'7.  Persistence Report'!M50</f>
        <v>94.875834437197753</v>
      </c>
      <c r="P233" s="295">
        <f>'7.  Persistence Report'!N50</f>
        <v>94.875834437197753</v>
      </c>
      <c r="Q233" s="295">
        <f>'7.  Persistence Report'!O50</f>
        <v>94.875834437197753</v>
      </c>
      <c r="R233" s="295">
        <f>'7.  Persistence Report'!P50</f>
        <v>94.875834437197753</v>
      </c>
      <c r="S233" s="295">
        <f>'7.  Persistence Report'!Q50</f>
        <v>94.875834437197753</v>
      </c>
      <c r="T233" s="295">
        <f>'7.  Persistence Report'!R50</f>
        <v>94.875834437197753</v>
      </c>
      <c r="U233" s="295">
        <f>'7.  Persistence Report'!S50</f>
        <v>94.875834437197753</v>
      </c>
      <c r="V233" s="295">
        <f>'7.  Persistence Report'!T50</f>
        <v>94.875834437197753</v>
      </c>
      <c r="W233" s="295">
        <f>'7.  Persistence Report'!U50</f>
        <v>94.875834437197753</v>
      </c>
      <c r="X233" s="295">
        <f>'7.  Persistence Report'!V50</f>
        <v>94.875834437197753</v>
      </c>
      <c r="Y233" s="426"/>
      <c r="Z233" s="415">
        <v>8.2000000000000003E-2</v>
      </c>
      <c r="AA233" s="415">
        <v>0.91800000000000004</v>
      </c>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8.2000000000000003E-2</v>
      </c>
      <c r="AA234" s="411">
        <f t="shared" ref="AA234:AL234" si="65">AA233</f>
        <v>0.91800000000000004</v>
      </c>
      <c r="AB234" s="411">
        <f t="shared" si="65"/>
        <v>0</v>
      </c>
      <c r="AC234" s="411">
        <f t="shared" si="65"/>
        <v>0</v>
      </c>
      <c r="AD234" s="411">
        <f t="shared" si="65"/>
        <v>0</v>
      </c>
      <c r="AE234" s="411">
        <f t="shared" si="65"/>
        <v>0</v>
      </c>
      <c r="AF234" s="411">
        <f t="shared" si="65"/>
        <v>0</v>
      </c>
      <c r="AG234" s="411">
        <f t="shared" si="65"/>
        <v>0</v>
      </c>
      <c r="AH234" s="411">
        <f t="shared" si="65"/>
        <v>0</v>
      </c>
      <c r="AI234" s="411">
        <f t="shared" si="65"/>
        <v>0</v>
      </c>
      <c r="AJ234" s="411">
        <f t="shared" si="65"/>
        <v>0</v>
      </c>
      <c r="AK234" s="411">
        <f t="shared" si="65"/>
        <v>0</v>
      </c>
      <c r="AL234" s="411">
        <f t="shared" si="65"/>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6">AA236</f>
        <v>0</v>
      </c>
      <c r="AB237" s="411">
        <f t="shared" si="66"/>
        <v>0</v>
      </c>
      <c r="AC237" s="411">
        <f t="shared" si="66"/>
        <v>0</v>
      </c>
      <c r="AD237" s="411">
        <f t="shared" si="66"/>
        <v>0</v>
      </c>
      <c r="AE237" s="411">
        <f t="shared" si="66"/>
        <v>0</v>
      </c>
      <c r="AF237" s="411">
        <f t="shared" si="66"/>
        <v>0</v>
      </c>
      <c r="AG237" s="411">
        <f t="shared" si="66"/>
        <v>0</v>
      </c>
      <c r="AH237" s="411">
        <f t="shared" si="66"/>
        <v>0</v>
      </c>
      <c r="AI237" s="411">
        <f t="shared" si="66"/>
        <v>0</v>
      </c>
      <c r="AJ237" s="411">
        <f t="shared" si="66"/>
        <v>0</v>
      </c>
      <c r="AK237" s="411">
        <f t="shared" si="66"/>
        <v>0</v>
      </c>
      <c r="AL237" s="411">
        <f t="shared" si="66"/>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7">Z239</f>
        <v>0</v>
      </c>
      <c r="AA240" s="411">
        <f t="shared" si="67"/>
        <v>0</v>
      </c>
      <c r="AB240" s="411">
        <f t="shared" si="67"/>
        <v>0</v>
      </c>
      <c r="AC240" s="411">
        <f t="shared" si="67"/>
        <v>0</v>
      </c>
      <c r="AD240" s="411">
        <f t="shared" si="67"/>
        <v>0</v>
      </c>
      <c r="AE240" s="411">
        <f t="shared" si="67"/>
        <v>0</v>
      </c>
      <c r="AF240" s="411">
        <f t="shared" si="67"/>
        <v>0</v>
      </c>
      <c r="AG240" s="411">
        <f t="shared" si="67"/>
        <v>0</v>
      </c>
      <c r="AH240" s="411">
        <f t="shared" si="67"/>
        <v>0</v>
      </c>
      <c r="AI240" s="411">
        <f t="shared" si="67"/>
        <v>0</v>
      </c>
      <c r="AJ240" s="411">
        <f t="shared" si="67"/>
        <v>0</v>
      </c>
      <c r="AK240" s="411">
        <f t="shared" si="67"/>
        <v>0</v>
      </c>
      <c r="AL240" s="411">
        <f t="shared" si="67"/>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8">Z242</f>
        <v>0</v>
      </c>
      <c r="AA243" s="411">
        <f t="shared" si="68"/>
        <v>0</v>
      </c>
      <c r="AB243" s="411">
        <f t="shared" si="68"/>
        <v>0</v>
      </c>
      <c r="AC243" s="411">
        <f t="shared" si="68"/>
        <v>0</v>
      </c>
      <c r="AD243" s="411">
        <f t="shared" si="68"/>
        <v>0</v>
      </c>
      <c r="AE243" s="411">
        <f t="shared" si="68"/>
        <v>0</v>
      </c>
      <c r="AF243" s="411">
        <f t="shared" si="68"/>
        <v>0</v>
      </c>
      <c r="AG243" s="411">
        <f t="shared" si="68"/>
        <v>0</v>
      </c>
      <c r="AH243" s="411">
        <f t="shared" si="68"/>
        <v>0</v>
      </c>
      <c r="AI243" s="411">
        <f t="shared" si="68"/>
        <v>0</v>
      </c>
      <c r="AJ243" s="411">
        <f t="shared" si="68"/>
        <v>0</v>
      </c>
      <c r="AK243" s="411">
        <f t="shared" si="68"/>
        <v>0</v>
      </c>
      <c r="AL243" s="411">
        <f t="shared" si="68"/>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9">Z246</f>
        <v>0</v>
      </c>
      <c r="AA247" s="411">
        <f t="shared" si="69"/>
        <v>0</v>
      </c>
      <c r="AB247" s="411">
        <f t="shared" si="69"/>
        <v>0</v>
      </c>
      <c r="AC247" s="411">
        <f t="shared" si="69"/>
        <v>0</v>
      </c>
      <c r="AD247" s="411">
        <f t="shared" si="69"/>
        <v>0</v>
      </c>
      <c r="AE247" s="411">
        <f t="shared" si="69"/>
        <v>0</v>
      </c>
      <c r="AF247" s="411">
        <f t="shared" si="69"/>
        <v>0</v>
      </c>
      <c r="AG247" s="411">
        <f t="shared" si="69"/>
        <v>0</v>
      </c>
      <c r="AH247" s="411">
        <f t="shared" si="69"/>
        <v>0</v>
      </c>
      <c r="AI247" s="411">
        <f t="shared" si="69"/>
        <v>0</v>
      </c>
      <c r="AJ247" s="411">
        <f t="shared" si="69"/>
        <v>0</v>
      </c>
      <c r="AK247" s="411">
        <f t="shared" si="69"/>
        <v>0</v>
      </c>
      <c r="AL247" s="411">
        <f t="shared" si="69"/>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70">Z249</f>
        <v>0</v>
      </c>
      <c r="AA250" s="411">
        <f t="shared" si="70"/>
        <v>0</v>
      </c>
      <c r="AB250" s="411">
        <f t="shared" si="70"/>
        <v>0</v>
      </c>
      <c r="AC250" s="411">
        <f t="shared" si="70"/>
        <v>0</v>
      </c>
      <c r="AD250" s="411">
        <f t="shared" si="70"/>
        <v>0</v>
      </c>
      <c r="AE250" s="411">
        <f t="shared" si="70"/>
        <v>0</v>
      </c>
      <c r="AF250" s="411">
        <f t="shared" si="70"/>
        <v>0</v>
      </c>
      <c r="AG250" s="411">
        <f t="shared" si="70"/>
        <v>0</v>
      </c>
      <c r="AH250" s="411">
        <f t="shared" si="70"/>
        <v>0</v>
      </c>
      <c r="AI250" s="411">
        <f t="shared" si="70"/>
        <v>0</v>
      </c>
      <c r="AJ250" s="411">
        <f t="shared" si="70"/>
        <v>0</v>
      </c>
      <c r="AK250" s="411">
        <f t="shared" si="70"/>
        <v>0</v>
      </c>
      <c r="AL250" s="411">
        <f t="shared" si="70"/>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1">Z252</f>
        <v>0</v>
      </c>
      <c r="AA253" s="411">
        <f t="shared" si="71"/>
        <v>0</v>
      </c>
      <c r="AB253" s="411">
        <f t="shared" si="71"/>
        <v>0</v>
      </c>
      <c r="AC253" s="411">
        <f t="shared" si="71"/>
        <v>0</v>
      </c>
      <c r="AD253" s="411">
        <f t="shared" si="71"/>
        <v>0</v>
      </c>
      <c r="AE253" s="411">
        <f t="shared" si="71"/>
        <v>0</v>
      </c>
      <c r="AF253" s="411">
        <f t="shared" si="71"/>
        <v>0</v>
      </c>
      <c r="AG253" s="411">
        <f t="shared" si="71"/>
        <v>0</v>
      </c>
      <c r="AH253" s="411">
        <f t="shared" si="71"/>
        <v>0</v>
      </c>
      <c r="AI253" s="411">
        <f t="shared" si="71"/>
        <v>0</v>
      </c>
      <c r="AJ253" s="411">
        <f t="shared" si="71"/>
        <v>0</v>
      </c>
      <c r="AK253" s="411">
        <f t="shared" si="71"/>
        <v>0</v>
      </c>
      <c r="AL253" s="411">
        <f t="shared" si="71"/>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16722888.976923546</v>
      </c>
      <c r="E255" s="329">
        <f t="shared" ref="E255:M255" si="72">SUM(E150:E253)</f>
        <v>16448611.17382027</v>
      </c>
      <c r="F255" s="329">
        <f t="shared" si="72"/>
        <v>16140338.2833017</v>
      </c>
      <c r="G255" s="329">
        <f t="shared" si="72"/>
        <v>15320941.712069567</v>
      </c>
      <c r="H255" s="329">
        <f t="shared" si="72"/>
        <v>14799641.775544224</v>
      </c>
      <c r="I255" s="329">
        <f t="shared" si="72"/>
        <v>13109812.820741784</v>
      </c>
      <c r="J255" s="329">
        <f t="shared" si="72"/>
        <v>12702423.781224376</v>
      </c>
      <c r="K255" s="329">
        <f t="shared" si="72"/>
        <v>12701568.045875242</v>
      </c>
      <c r="L255" s="329">
        <f t="shared" si="72"/>
        <v>12296104.077365868</v>
      </c>
      <c r="M255" s="329">
        <f t="shared" si="72"/>
        <v>9316716.1764042433</v>
      </c>
      <c r="N255" s="329"/>
      <c r="O255" s="329">
        <f>SUM(O150:O253)</f>
        <v>5234.4170623983073</v>
      </c>
      <c r="P255" s="329">
        <f t="shared" ref="P255:X255" si="73">SUM(P150:P253)</f>
        <v>3636.7624965972709</v>
      </c>
      <c r="Q255" s="329">
        <f t="shared" si="73"/>
        <v>3543.7337408681092</v>
      </c>
      <c r="R255" s="329">
        <f t="shared" si="73"/>
        <v>3276.3129707200592</v>
      </c>
      <c r="S255" s="329">
        <f t="shared" si="73"/>
        <v>3158.6176711158623</v>
      </c>
      <c r="T255" s="329">
        <f t="shared" si="73"/>
        <v>2745.5134752716435</v>
      </c>
      <c r="U255" s="329">
        <f t="shared" si="73"/>
        <v>2707.3472101365678</v>
      </c>
      <c r="V255" s="329">
        <f t="shared" si="73"/>
        <v>2707.2495234528769</v>
      </c>
      <c r="W255" s="329">
        <f t="shared" si="73"/>
        <v>2653.8456591916884</v>
      </c>
      <c r="X255" s="329">
        <f t="shared" si="73"/>
        <v>2216.2938222415542</v>
      </c>
      <c r="Y255" s="329">
        <f>IF(Y149="kWh",SUMPRODUCT(D150:D253,Y150:Y253))</f>
        <v>3072976.6126137525</v>
      </c>
      <c r="Z255" s="329">
        <f>IF(Z149="kWh",SUMPRODUCT(D150:D253,Z150:Z253))</f>
        <v>1283096.8200027728</v>
      </c>
      <c r="AA255" s="329">
        <f>IF(AA149="kW",SUMPRODUCT(N150:N253,O150:O253,AA150:AA253),SUMPRODUCT(D150:D253,AA150:AA253))</f>
        <v>30050.631756876424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4">Y135*Y258</f>
        <v>0</v>
      </c>
      <c r="Z259" s="378">
        <f t="shared" si="74"/>
        <v>0</v>
      </c>
      <c r="AA259" s="378">
        <f t="shared" si="74"/>
        <v>0</v>
      </c>
      <c r="AB259" s="378">
        <f t="shared" si="74"/>
        <v>0</v>
      </c>
      <c r="AC259" s="378">
        <f t="shared" si="74"/>
        <v>0</v>
      </c>
      <c r="AD259" s="378">
        <f t="shared" si="74"/>
        <v>0</v>
      </c>
      <c r="AE259" s="378">
        <f t="shared" si="74"/>
        <v>0</v>
      </c>
      <c r="AF259" s="378">
        <f t="shared" si="74"/>
        <v>0</v>
      </c>
      <c r="AG259" s="378">
        <f t="shared" si="74"/>
        <v>0</v>
      </c>
      <c r="AH259" s="378">
        <f t="shared" si="74"/>
        <v>0</v>
      </c>
      <c r="AI259" s="378">
        <f t="shared" si="74"/>
        <v>0</v>
      </c>
      <c r="AJ259" s="378">
        <f t="shared" si="74"/>
        <v>0</v>
      </c>
      <c r="AK259" s="378">
        <f t="shared" si="74"/>
        <v>0</v>
      </c>
      <c r="AL259" s="378">
        <f t="shared" si="74"/>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5">Y255*Y258</f>
        <v>0</v>
      </c>
      <c r="Z260" s="378">
        <f t="shared" si="75"/>
        <v>0</v>
      </c>
      <c r="AA260" s="379">
        <f t="shared" si="75"/>
        <v>0</v>
      </c>
      <c r="AB260" s="379">
        <f t="shared" si="75"/>
        <v>0</v>
      </c>
      <c r="AC260" s="379">
        <f t="shared" si="75"/>
        <v>0</v>
      </c>
      <c r="AD260" s="379">
        <f t="shared" si="75"/>
        <v>0</v>
      </c>
      <c r="AE260" s="379">
        <f t="shared" si="75"/>
        <v>0</v>
      </c>
      <c r="AF260" s="379">
        <f t="shared" ref="AF260:AL260" si="76">AF255*AF258</f>
        <v>0</v>
      </c>
      <c r="AG260" s="379">
        <f t="shared" si="76"/>
        <v>0</v>
      </c>
      <c r="AH260" s="379">
        <f t="shared" si="76"/>
        <v>0</v>
      </c>
      <c r="AI260" s="379">
        <f t="shared" si="76"/>
        <v>0</v>
      </c>
      <c r="AJ260" s="379">
        <f t="shared" si="76"/>
        <v>0</v>
      </c>
      <c r="AK260" s="379">
        <f t="shared" si="76"/>
        <v>0</v>
      </c>
      <c r="AL260" s="379">
        <f t="shared" si="76"/>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7">SUM(Z259:Z260)</f>
        <v>0</v>
      </c>
      <c r="AA261" s="346">
        <f t="shared" si="77"/>
        <v>0</v>
      </c>
      <c r="AB261" s="346">
        <f t="shared" si="77"/>
        <v>0</v>
      </c>
      <c r="AC261" s="346">
        <f t="shared" si="77"/>
        <v>0</v>
      </c>
      <c r="AD261" s="346">
        <f t="shared" si="77"/>
        <v>0</v>
      </c>
      <c r="AE261" s="346">
        <f t="shared" si="77"/>
        <v>0</v>
      </c>
      <c r="AF261" s="346">
        <f t="shared" ref="AF261:AL261" si="78">SUM(AF259:AF260)</f>
        <v>0</v>
      </c>
      <c r="AG261" s="346">
        <f t="shared" si="78"/>
        <v>0</v>
      </c>
      <c r="AH261" s="346">
        <f t="shared" si="78"/>
        <v>0</v>
      </c>
      <c r="AI261" s="346">
        <f t="shared" si="78"/>
        <v>0</v>
      </c>
      <c r="AJ261" s="346">
        <f t="shared" si="78"/>
        <v>0</v>
      </c>
      <c r="AK261" s="346">
        <f t="shared" si="78"/>
        <v>0</v>
      </c>
      <c r="AL261" s="346">
        <f t="shared" si="78"/>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9">Y256*Y258</f>
        <v>0</v>
      </c>
      <c r="Z262" s="347">
        <f t="shared" si="79"/>
        <v>0</v>
      </c>
      <c r="AA262" s="347">
        <f t="shared" si="79"/>
        <v>0</v>
      </c>
      <c r="AB262" s="347">
        <f t="shared" si="79"/>
        <v>0</v>
      </c>
      <c r="AC262" s="347">
        <f t="shared" si="79"/>
        <v>0</v>
      </c>
      <c r="AD262" s="347">
        <f t="shared" si="79"/>
        <v>0</v>
      </c>
      <c r="AE262" s="347">
        <f t="shared" si="79"/>
        <v>0</v>
      </c>
      <c r="AF262" s="347">
        <f t="shared" ref="AF262:AL262" si="80">AF256*AF258</f>
        <v>0</v>
      </c>
      <c r="AG262" s="347">
        <f t="shared" si="80"/>
        <v>0</v>
      </c>
      <c r="AH262" s="347">
        <f t="shared" si="80"/>
        <v>0</v>
      </c>
      <c r="AI262" s="347">
        <f t="shared" si="80"/>
        <v>0</v>
      </c>
      <c r="AJ262" s="347">
        <f t="shared" si="80"/>
        <v>0</v>
      </c>
      <c r="AK262" s="347">
        <f t="shared" si="80"/>
        <v>0</v>
      </c>
      <c r="AL262" s="347">
        <f t="shared" si="80"/>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3072976.6126137525</v>
      </c>
      <c r="Z265" s="291">
        <f>SUMPRODUCT(E150:E253,Z150:Z253)</f>
        <v>1255455.6159403042</v>
      </c>
      <c r="AA265" s="291">
        <f>IF(AA149="kW",SUMPRODUCT(N150:N253,P150:P253,AA150:AA253),SUMPRODUCT(E150:E253,AA150:AA253))</f>
        <v>29279.064560141818</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3072976.6126137525</v>
      </c>
      <c r="Z266" s="291">
        <f>SUMPRODUCT(F150:F253,Z150:Z253)</f>
        <v>1220252.7614391784</v>
      </c>
      <c r="AA266" s="291">
        <f>IF(AA149="kW",SUMPRODUCT(N150:N253,Q150:Q253,AA150:AA253),SUMPRODUCT(F150:F253,AA150:AA253))</f>
        <v>28279.435656580692</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3050480.4699842986</v>
      </c>
      <c r="Z267" s="291">
        <f>SUMPRODUCT(G150:G253,Z150:Z253)</f>
        <v>1126934.2346653256</v>
      </c>
      <c r="AA267" s="291">
        <f>IF(AA149="kW",SUMPRODUCT(N150:N253,R150:R253,AA150:AA253),SUMPRODUCT(G150:G253,AA150:AA253))</f>
        <v>25693.469798685102</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2590256.2379732118</v>
      </c>
      <c r="Z268" s="291">
        <f>SUMPRODUCT(H150:H253,Z150:Z253)</f>
        <v>1097163.2481510714</v>
      </c>
      <c r="AA268" s="291">
        <f>IF(AA149="kW",SUMPRODUCT(N150:N253,S150:S253,AA150:AA253),SUMPRODUCT(H150:H253,AA150:AA253))</f>
        <v>25620.984518685105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2000343.704125718</v>
      </c>
      <c r="Z269" s="291">
        <f>SUMPRODUCT(I150:I253,Z150:Z253)</f>
        <v>886438.92039920867</v>
      </c>
      <c r="AA269" s="291">
        <f>IF(AA149="kW",SUMPRODUCT(N150:N253,T150:T253,AA150:AA253),SUMPRODUCT(I150:I253,AA150:AA253))</f>
        <v>22200.560256116914</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1809761.0163109954</v>
      </c>
      <c r="Z270" s="291">
        <f>SUMPRODUCT(J150:J253,Z150:Z253)</f>
        <v>868660.79955958843</v>
      </c>
      <c r="AA270" s="291">
        <f>IF(AA149="kW",SUMPRODUCT(N150:N253,U150:U253,AA150:AA253),SUMPRODUCT(J150:J253,AA150:AA253))</f>
        <v>21877.379435774787</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1808905.2809618625</v>
      </c>
      <c r="Z271" s="291">
        <f>SUMPRODUCT(K150:K253,Z150:Z253)</f>
        <v>868660.79955958843</v>
      </c>
      <c r="AA271" s="291">
        <f>IF(AA149="kW",SUMPRODUCT(N150:N253,V150:V253,AA150:AA253),SUMPRODUCT(K150:K253,AA150:AA253))</f>
        <v>21877.379435774787</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1587281.2809618625</v>
      </c>
      <c r="Z272" s="326">
        <f>SUMPRODUCT(L150:L253,Z150:Z253)</f>
        <v>853585.92214181973</v>
      </c>
      <c r="AA272" s="326">
        <f>IF(AA149="kW",SUMPRODUCT(N150:N253,W150:W253,AA150:AA253),SUMPRODUCT(L150:L253,AA150:AA253))</f>
        <v>21415.904647869294</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1095" t="s">
        <v>211</v>
      </c>
      <c r="C276" s="1097" t="s">
        <v>33</v>
      </c>
      <c r="D276" s="284" t="s">
        <v>421</v>
      </c>
      <c r="E276" s="1099" t="s">
        <v>209</v>
      </c>
      <c r="F276" s="1100"/>
      <c r="G276" s="1100"/>
      <c r="H276" s="1100"/>
      <c r="I276" s="1100"/>
      <c r="J276" s="1100"/>
      <c r="K276" s="1100"/>
      <c r="L276" s="1100"/>
      <c r="M276" s="1101"/>
      <c r="N276" s="1102" t="s">
        <v>213</v>
      </c>
      <c r="O276" s="284" t="s">
        <v>422</v>
      </c>
      <c r="P276" s="1099" t="s">
        <v>212</v>
      </c>
      <c r="Q276" s="1100"/>
      <c r="R276" s="1100"/>
      <c r="S276" s="1100"/>
      <c r="T276" s="1100"/>
      <c r="U276" s="1100"/>
      <c r="V276" s="1100"/>
      <c r="W276" s="1100"/>
      <c r="X276" s="1101"/>
      <c r="Y276" s="1092" t="s">
        <v>243</v>
      </c>
      <c r="Z276" s="1093"/>
      <c r="AA276" s="1093"/>
      <c r="AB276" s="1093"/>
      <c r="AC276" s="1093"/>
      <c r="AD276" s="1093"/>
      <c r="AE276" s="1093"/>
      <c r="AF276" s="1093"/>
      <c r="AG276" s="1093"/>
      <c r="AH276" s="1093"/>
      <c r="AI276" s="1093"/>
      <c r="AJ276" s="1093"/>
      <c r="AK276" s="1093"/>
      <c r="AL276" s="1093"/>
      <c r="AM276" s="1094"/>
    </row>
    <row r="277" spans="1:39" ht="60.75" customHeight="1">
      <c r="B277" s="1096"/>
      <c r="C277" s="1098"/>
      <c r="D277" s="285">
        <v>2013</v>
      </c>
      <c r="E277" s="285">
        <v>2014</v>
      </c>
      <c r="F277" s="285">
        <v>2015</v>
      </c>
      <c r="G277" s="285">
        <v>2016</v>
      </c>
      <c r="H277" s="285">
        <v>2017</v>
      </c>
      <c r="I277" s="285">
        <v>2018</v>
      </c>
      <c r="J277" s="285">
        <v>2019</v>
      </c>
      <c r="K277" s="285">
        <v>2020</v>
      </c>
      <c r="L277" s="285">
        <v>2021</v>
      </c>
      <c r="M277" s="285">
        <v>2022</v>
      </c>
      <c r="N277" s="110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50 - 4,999 kW</v>
      </c>
      <c r="AB277" s="285" t="str">
        <f>'1.  LRAMVA Summary'!G52</f>
        <v>Co-Generation 1,000 - 4,999 kW</v>
      </c>
      <c r="AC277" s="285" t="str">
        <f>'1.  LRAMVA Summary'!H52</f>
        <v>Large User</v>
      </c>
      <c r="AD277" s="285" t="str">
        <f>'1.  LRAMVA Summary'!I52</f>
        <v>Street Lighting</v>
      </c>
      <c r="AE277" s="285" t="str">
        <f>'1.  LRAMVA Summary'!J52</f>
        <v>Sentinel Lighting</v>
      </c>
      <c r="AF277" s="285" t="str">
        <f>'1.  LRAMVA Summary'!K52</f>
        <v>Unmetered Scattered Load</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kWh</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956">
        <f>'7.  Persistence Report'!AS72</f>
        <v>711079.25236130494</v>
      </c>
      <c r="E279" s="295">
        <f>'7.  Persistence Report'!AT72</f>
        <v>711079.25236130494</v>
      </c>
      <c r="F279" s="295">
        <f>'7.  Persistence Report'!AU72</f>
        <v>711079.25236130494</v>
      </c>
      <c r="G279" s="295">
        <f>'7.  Persistence Report'!AV72</f>
        <v>680418.44137963792</v>
      </c>
      <c r="H279" s="295">
        <f>'7.  Persistence Report'!AW72</f>
        <v>344787.639054492</v>
      </c>
      <c r="I279" s="295">
        <f>'7.  Persistence Report'!AX72</f>
        <v>0</v>
      </c>
      <c r="J279" s="295">
        <f>'7.  Persistence Report'!AY72</f>
        <v>0</v>
      </c>
      <c r="K279" s="295">
        <f>'7.  Persistence Report'!AZ72</f>
        <v>0</v>
      </c>
      <c r="L279" s="295">
        <f>'7.  Persistence Report'!BA72</f>
        <v>0</v>
      </c>
      <c r="M279" s="295">
        <f>'7.  Persistence Report'!BB72</f>
        <v>0</v>
      </c>
      <c r="N279" s="291"/>
      <c r="O279" s="295">
        <f>'7.  Persistence Report'!N72</f>
        <v>174.48975833099999</v>
      </c>
      <c r="P279" s="295">
        <f>'7.  Persistence Report'!O72</f>
        <v>174.48975833099999</v>
      </c>
      <c r="Q279" s="295">
        <f>'7.  Persistence Report'!P72</f>
        <v>174.48975833099999</v>
      </c>
      <c r="R279" s="295">
        <f>'7.  Persistence Report'!Q72</f>
        <v>143.15933347499998</v>
      </c>
      <c r="S279" s="295">
        <f>'7.  Persistence Report'!R72</f>
        <v>50.673025719999998</v>
      </c>
      <c r="T279" s="295">
        <f>'7.  Persistence Report'!S72</f>
        <v>0</v>
      </c>
      <c r="U279" s="295">
        <f>'7.  Persistence Report'!T72</f>
        <v>0</v>
      </c>
      <c r="V279" s="295">
        <f>'7.  Persistence Report'!U72</f>
        <v>0</v>
      </c>
      <c r="W279" s="295">
        <f>'7.  Persistence Report'!V72</f>
        <v>0</v>
      </c>
      <c r="X279" s="295">
        <f>'7.  Persistence Report'!W72</f>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1">AA279</f>
        <v>0</v>
      </c>
      <c r="AB280" s="411">
        <f t="shared" si="81"/>
        <v>0</v>
      </c>
      <c r="AC280" s="411">
        <f t="shared" si="81"/>
        <v>0</v>
      </c>
      <c r="AD280" s="411">
        <f t="shared" si="81"/>
        <v>0</v>
      </c>
      <c r="AE280" s="411">
        <f t="shared" si="81"/>
        <v>0</v>
      </c>
      <c r="AF280" s="411">
        <f t="shared" si="81"/>
        <v>0</v>
      </c>
      <c r="AG280" s="411">
        <f t="shared" si="81"/>
        <v>0</v>
      </c>
      <c r="AH280" s="411">
        <f t="shared" si="81"/>
        <v>0</v>
      </c>
      <c r="AI280" s="411">
        <f t="shared" si="81"/>
        <v>0</v>
      </c>
      <c r="AJ280" s="411">
        <f t="shared" si="81"/>
        <v>0</v>
      </c>
      <c r="AK280" s="411">
        <f t="shared" si="81"/>
        <v>0</v>
      </c>
      <c r="AL280" s="411">
        <f t="shared" si="81"/>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f>'7.  Persistence Report'!AS71</f>
        <v>39899.506820000002</v>
      </c>
      <c r="E282" s="295">
        <f>'7.  Persistence Report'!AT71</f>
        <v>39899.506820000002</v>
      </c>
      <c r="F282" s="295">
        <f>'7.  Persistence Report'!AU71</f>
        <v>39899.506820000002</v>
      </c>
      <c r="G282" s="295">
        <f>'7.  Persistence Report'!AV71</f>
        <v>39899.506820000002</v>
      </c>
      <c r="H282" s="295">
        <f>'7.  Persistence Report'!AW71</f>
        <v>0</v>
      </c>
      <c r="I282" s="295">
        <f>'7.  Persistence Report'!AX71</f>
        <v>0</v>
      </c>
      <c r="J282" s="295">
        <f>'7.  Persistence Report'!AY71</f>
        <v>0</v>
      </c>
      <c r="K282" s="295">
        <f>'7.  Persistence Report'!AZ71</f>
        <v>0</v>
      </c>
      <c r="L282" s="295">
        <f>'7.  Persistence Report'!BA71</f>
        <v>0</v>
      </c>
      <c r="M282" s="295">
        <f>'7.  Persistence Report'!BB71</f>
        <v>0</v>
      </c>
      <c r="N282" s="291"/>
      <c r="O282" s="295">
        <f>'7.  Persistence Report'!N71</f>
        <v>22.3769627</v>
      </c>
      <c r="P282" s="295">
        <f>'7.  Persistence Report'!O71</f>
        <v>22.3769627</v>
      </c>
      <c r="Q282" s="295">
        <f>'7.  Persistence Report'!P71</f>
        <v>22.3769627</v>
      </c>
      <c r="R282" s="295">
        <f>'7.  Persistence Report'!Q71</f>
        <v>22.3769627</v>
      </c>
      <c r="S282" s="295">
        <f>'7.  Persistence Report'!R71</f>
        <v>0</v>
      </c>
      <c r="T282" s="295">
        <f>'7.  Persistence Report'!S71</f>
        <v>0</v>
      </c>
      <c r="U282" s="295">
        <f>'7.  Persistence Report'!T71</f>
        <v>0</v>
      </c>
      <c r="V282" s="295">
        <f>'7.  Persistence Report'!U71</f>
        <v>0</v>
      </c>
      <c r="W282" s="295">
        <f>'7.  Persistence Report'!V71</f>
        <v>0</v>
      </c>
      <c r="X282" s="295">
        <f>'7.  Persistence Report'!W71</f>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2">AA282</f>
        <v>0</v>
      </c>
      <c r="AB283" s="411">
        <f t="shared" si="82"/>
        <v>0</v>
      </c>
      <c r="AC283" s="411">
        <f t="shared" si="82"/>
        <v>0</v>
      </c>
      <c r="AD283" s="411">
        <f t="shared" si="82"/>
        <v>0</v>
      </c>
      <c r="AE283" s="411">
        <f t="shared" si="82"/>
        <v>0</v>
      </c>
      <c r="AF283" s="411">
        <f t="shared" si="82"/>
        <v>0</v>
      </c>
      <c r="AG283" s="411">
        <f t="shared" si="82"/>
        <v>0</v>
      </c>
      <c r="AH283" s="411">
        <f t="shared" si="82"/>
        <v>0</v>
      </c>
      <c r="AI283" s="411">
        <f t="shared" si="82"/>
        <v>0</v>
      </c>
      <c r="AJ283" s="411">
        <f t="shared" si="82"/>
        <v>0</v>
      </c>
      <c r="AK283" s="411">
        <f t="shared" si="82"/>
        <v>0</v>
      </c>
      <c r="AL283" s="411">
        <f t="shared" si="82"/>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f>'7.  Persistence Report'!AS75</f>
        <v>993659.18548502598</v>
      </c>
      <c r="E285" s="295">
        <f>'7.  Persistence Report'!AT75</f>
        <v>993659.18548502598</v>
      </c>
      <c r="F285" s="295">
        <f>'7.  Persistence Report'!AU75</f>
        <v>993659.18548502598</v>
      </c>
      <c r="G285" s="295">
        <f>'7.  Persistence Report'!AV75</f>
        <v>993659.18548502598</v>
      </c>
      <c r="H285" s="295">
        <f>'7.  Persistence Report'!AW75</f>
        <v>993659.18548502598</v>
      </c>
      <c r="I285" s="295">
        <f>'7.  Persistence Report'!AX75</f>
        <v>993659.18548502598</v>
      </c>
      <c r="J285" s="295">
        <f>'7.  Persistence Report'!AY75</f>
        <v>993659.18548502598</v>
      </c>
      <c r="K285" s="295">
        <f>'7.  Persistence Report'!AZ75</f>
        <v>993659.18548502598</v>
      </c>
      <c r="L285" s="295">
        <f>'7.  Persistence Report'!BA75</f>
        <v>993659.18548502598</v>
      </c>
      <c r="M285" s="295">
        <f>'7.  Persistence Report'!BB75</f>
        <v>993659.18548502598</v>
      </c>
      <c r="N285" s="291"/>
      <c r="O285" s="295">
        <f>'7.  Persistence Report'!N75</f>
        <v>591.27537650600004</v>
      </c>
      <c r="P285" s="295">
        <f>'7.  Persistence Report'!O75</f>
        <v>591.27537650600004</v>
      </c>
      <c r="Q285" s="295">
        <f>'7.  Persistence Report'!P75</f>
        <v>591.27537650600004</v>
      </c>
      <c r="R285" s="295">
        <f>'7.  Persistence Report'!Q75</f>
        <v>591.27537650600004</v>
      </c>
      <c r="S285" s="295">
        <f>'7.  Persistence Report'!R75</f>
        <v>591.27537650600004</v>
      </c>
      <c r="T285" s="295">
        <f>'7.  Persistence Report'!S75</f>
        <v>591.27537650600004</v>
      </c>
      <c r="U285" s="295">
        <f>'7.  Persistence Report'!T75</f>
        <v>591.27537650600004</v>
      </c>
      <c r="V285" s="295">
        <f>'7.  Persistence Report'!U75</f>
        <v>591.27537650600004</v>
      </c>
      <c r="W285" s="295">
        <f>'7.  Persistence Report'!V75</f>
        <v>591.27537650600004</v>
      </c>
      <c r="X285" s="295">
        <f>'7.  Persistence Report'!W75</f>
        <v>591.27537650600004</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f>'7.  Persistence Report'!AS104</f>
        <v>55844.005687000004</v>
      </c>
      <c r="E286" s="295">
        <f>'7.  Persistence Report'!AT104</f>
        <v>55844.005687000004</v>
      </c>
      <c r="F286" s="295">
        <f>'7.  Persistence Report'!AU104</f>
        <v>55844.005687000004</v>
      </c>
      <c r="G286" s="295">
        <f>'7.  Persistence Report'!AV104</f>
        <v>55844.005687000004</v>
      </c>
      <c r="H286" s="295">
        <f>'7.  Persistence Report'!AW104</f>
        <v>55844.005687000004</v>
      </c>
      <c r="I286" s="295">
        <f>'7.  Persistence Report'!AX104</f>
        <v>55844.005687000004</v>
      </c>
      <c r="J286" s="295">
        <f>'7.  Persistence Report'!AY104</f>
        <v>55844.005687000004</v>
      </c>
      <c r="K286" s="295">
        <f>'7.  Persistence Report'!AZ104</f>
        <v>55844.005687000004</v>
      </c>
      <c r="L286" s="295">
        <f>'7.  Persistence Report'!BA104</f>
        <v>55844.005687000004</v>
      </c>
      <c r="M286" s="295">
        <f>'7.  Persistence Report'!BB104</f>
        <v>55844.005687000004</v>
      </c>
      <c r="N286" s="468"/>
      <c r="O286" s="295">
        <f>'7.  Persistence Report'!N104</f>
        <v>31.032767457999999</v>
      </c>
      <c r="P286" s="295">
        <f>'7.  Persistence Report'!O104</f>
        <v>31.032767457999999</v>
      </c>
      <c r="Q286" s="295">
        <f>'7.  Persistence Report'!P104</f>
        <v>31.032767457999999</v>
      </c>
      <c r="R286" s="295">
        <f>'7.  Persistence Report'!Q104</f>
        <v>31.032767457999999</v>
      </c>
      <c r="S286" s="295">
        <f>'7.  Persistence Report'!R104</f>
        <v>31.032767457999999</v>
      </c>
      <c r="T286" s="295">
        <f>'7.  Persistence Report'!S104</f>
        <v>31.032767457999999</v>
      </c>
      <c r="U286" s="295">
        <f>'7.  Persistence Report'!T104</f>
        <v>31.032767457999999</v>
      </c>
      <c r="V286" s="295">
        <f>'7.  Persistence Report'!U104</f>
        <v>31.032767457999999</v>
      </c>
      <c r="W286" s="295">
        <f>'7.  Persistence Report'!V104</f>
        <v>31.032767457999999</v>
      </c>
      <c r="X286" s="295">
        <f>'7.  Persistence Report'!W104</f>
        <v>31.032767457999999</v>
      </c>
      <c r="Y286" s="411">
        <f>Y285</f>
        <v>1</v>
      </c>
      <c r="Z286" s="411">
        <f>Z285</f>
        <v>0</v>
      </c>
      <c r="AA286" s="411">
        <f t="shared" ref="AA286:AL286" si="83">AA285</f>
        <v>0</v>
      </c>
      <c r="AB286" s="411">
        <f t="shared" si="83"/>
        <v>0</v>
      </c>
      <c r="AC286" s="411">
        <f t="shared" si="83"/>
        <v>0</v>
      </c>
      <c r="AD286" s="411">
        <f t="shared" si="83"/>
        <v>0</v>
      </c>
      <c r="AE286" s="411">
        <f t="shared" si="83"/>
        <v>0</v>
      </c>
      <c r="AF286" s="411">
        <f t="shared" si="83"/>
        <v>0</v>
      </c>
      <c r="AG286" s="411">
        <f t="shared" si="83"/>
        <v>0</v>
      </c>
      <c r="AH286" s="411">
        <f t="shared" si="83"/>
        <v>0</v>
      </c>
      <c r="AI286" s="411">
        <f t="shared" si="83"/>
        <v>0</v>
      </c>
      <c r="AJ286" s="411">
        <f t="shared" si="83"/>
        <v>0</v>
      </c>
      <c r="AK286" s="411">
        <f t="shared" si="83"/>
        <v>0</v>
      </c>
      <c r="AL286" s="411">
        <f t="shared" si="83"/>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f>'7.  Persistence Report'!AS70</f>
        <v>210480.47810314799</v>
      </c>
      <c r="E288" s="295">
        <f>'7.  Persistence Report'!AT70</f>
        <v>210480.47810314799</v>
      </c>
      <c r="F288" s="295">
        <f>'7.  Persistence Report'!AU70</f>
        <v>202369.42815675901</v>
      </c>
      <c r="G288" s="295">
        <f>'7.  Persistence Report'!AV70</f>
        <v>171448.66680721601</v>
      </c>
      <c r="H288" s="295">
        <f>'7.  Persistence Report'!AW70</f>
        <v>171448.66680721601</v>
      </c>
      <c r="I288" s="295">
        <f>'7.  Persistence Report'!AX70</f>
        <v>171448.66680721601</v>
      </c>
      <c r="J288" s="295">
        <f>'7.  Persistence Report'!AY70</f>
        <v>171448.66680721601</v>
      </c>
      <c r="K288" s="295">
        <f>'7.  Persistence Report'!AZ70</f>
        <v>171305.78233794501</v>
      </c>
      <c r="L288" s="295">
        <f>'7.  Persistence Report'!BA70</f>
        <v>124568.097182103</v>
      </c>
      <c r="M288" s="295">
        <f>'7.  Persistence Report'!BB70</f>
        <v>124568.097182103</v>
      </c>
      <c r="N288" s="291"/>
      <c r="O288" s="295">
        <f>'7.  Persistence Report'!N70</f>
        <v>14.107065099</v>
      </c>
      <c r="P288" s="295">
        <f>'7.  Persistence Report'!O70</f>
        <v>14.107065099</v>
      </c>
      <c r="Q288" s="295">
        <f>'7.  Persistence Report'!P70</f>
        <v>13.597875290999999</v>
      </c>
      <c r="R288" s="295">
        <f>'7.  Persistence Report'!Q70</f>
        <v>11.656753409</v>
      </c>
      <c r="S288" s="295">
        <f>'7.  Persistence Report'!R70</f>
        <v>11.656753409</v>
      </c>
      <c r="T288" s="295">
        <f>'7.  Persistence Report'!S70</f>
        <v>11.656753409</v>
      </c>
      <c r="U288" s="295">
        <f>'7.  Persistence Report'!T70</f>
        <v>11.656753409</v>
      </c>
      <c r="V288" s="295">
        <f>'7.  Persistence Report'!U70</f>
        <v>11.640442396999999</v>
      </c>
      <c r="W288" s="295">
        <f>'7.  Persistence Report'!V70</f>
        <v>8.7063767589999994</v>
      </c>
      <c r="X288" s="295">
        <f>'7.  Persistence Report'!W70</f>
        <v>8.7063767589999994</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f>'7.  Persistence Report'!AS100</f>
        <v>644</v>
      </c>
      <c r="E289" s="295">
        <f>'7.  Persistence Report'!AT100</f>
        <v>644</v>
      </c>
      <c r="F289" s="295">
        <f>'7.  Persistence Report'!AU100</f>
        <v>612</v>
      </c>
      <c r="G289" s="295">
        <f>'7.  Persistence Report'!AV100</f>
        <v>530</v>
      </c>
      <c r="H289" s="295">
        <f>'7.  Persistence Report'!AW100</f>
        <v>530</v>
      </c>
      <c r="I289" s="295">
        <f>'7.  Persistence Report'!AX100</f>
        <v>530</v>
      </c>
      <c r="J289" s="295">
        <f>'7.  Persistence Report'!AY100</f>
        <v>530</v>
      </c>
      <c r="K289" s="295">
        <f>'7.  Persistence Report'!AZ100</f>
        <v>530</v>
      </c>
      <c r="L289" s="295">
        <f>'7.  Persistence Report'!BA100</f>
        <v>444</v>
      </c>
      <c r="M289" s="295">
        <f>'7.  Persistence Report'!BB100</f>
        <v>444</v>
      </c>
      <c r="N289" s="468"/>
      <c r="O289" s="295">
        <f>'7.  Persistence Report'!N100</f>
        <v>4.5999999999999999E-2</v>
      </c>
      <c r="P289" s="295">
        <f>'7.  Persistence Report'!O100</f>
        <v>4.5999999999999999E-2</v>
      </c>
      <c r="Q289" s="295">
        <f>'7.  Persistence Report'!P100</f>
        <v>4.3999999999999997E-2</v>
      </c>
      <c r="R289" s="295">
        <f>'7.  Persistence Report'!Q100</f>
        <v>3.7999999999999999E-2</v>
      </c>
      <c r="S289" s="295">
        <f>'7.  Persistence Report'!R100</f>
        <v>3.7999999999999999E-2</v>
      </c>
      <c r="T289" s="295">
        <f>'7.  Persistence Report'!S100</f>
        <v>3.7999999999999999E-2</v>
      </c>
      <c r="U289" s="295">
        <f>'7.  Persistence Report'!T100</f>
        <v>3.7999999999999999E-2</v>
      </c>
      <c r="V289" s="295">
        <f>'7.  Persistence Report'!U100</f>
        <v>3.7999999999999999E-2</v>
      </c>
      <c r="W289" s="295">
        <f>'7.  Persistence Report'!V100</f>
        <v>3.3000000000000002E-2</v>
      </c>
      <c r="X289" s="295">
        <f>'7.  Persistence Report'!W100</f>
        <v>3.3000000000000002E-2</v>
      </c>
      <c r="Y289" s="411">
        <f>Y288</f>
        <v>1</v>
      </c>
      <c r="Z289" s="411">
        <f>Z288</f>
        <v>0</v>
      </c>
      <c r="AA289" s="411">
        <f t="shared" ref="AA289:AL289" si="84">AA288</f>
        <v>0</v>
      </c>
      <c r="AB289" s="411">
        <f t="shared" si="84"/>
        <v>0</v>
      </c>
      <c r="AC289" s="411">
        <f t="shared" si="84"/>
        <v>0</v>
      </c>
      <c r="AD289" s="411">
        <f t="shared" si="84"/>
        <v>0</v>
      </c>
      <c r="AE289" s="411">
        <f t="shared" si="84"/>
        <v>0</v>
      </c>
      <c r="AF289" s="411">
        <f t="shared" si="84"/>
        <v>0</v>
      </c>
      <c r="AG289" s="411">
        <f t="shared" si="84"/>
        <v>0</v>
      </c>
      <c r="AH289" s="411">
        <f t="shared" si="84"/>
        <v>0</v>
      </c>
      <c r="AI289" s="411">
        <f t="shared" si="84"/>
        <v>0</v>
      </c>
      <c r="AJ289" s="411">
        <f t="shared" si="84"/>
        <v>0</v>
      </c>
      <c r="AK289" s="411">
        <f t="shared" si="84"/>
        <v>0</v>
      </c>
      <c r="AL289" s="411">
        <f t="shared" si="84"/>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f>'7.  Persistence Report'!AS73</f>
        <v>469151.72430744098</v>
      </c>
      <c r="E291" s="295">
        <f>'7.  Persistence Report'!AT73</f>
        <v>469151.72430744098</v>
      </c>
      <c r="F291" s="295">
        <f>'7.  Persistence Report'!AU73</f>
        <v>440884.20329487801</v>
      </c>
      <c r="G291" s="295">
        <f>'7.  Persistence Report'!AV73</f>
        <v>344414.32924201398</v>
      </c>
      <c r="H291" s="295">
        <f>'7.  Persistence Report'!AW73</f>
        <v>344414.32924201398</v>
      </c>
      <c r="I291" s="295">
        <f>'7.  Persistence Report'!AX73</f>
        <v>344414.32924201398</v>
      </c>
      <c r="J291" s="295">
        <f>'7.  Persistence Report'!AY73</f>
        <v>344414.32924201398</v>
      </c>
      <c r="K291" s="295">
        <f>'7.  Persistence Report'!AZ73</f>
        <v>344008.454517707</v>
      </c>
      <c r="L291" s="295">
        <f>'7.  Persistence Report'!BA73</f>
        <v>289291.12365174497</v>
      </c>
      <c r="M291" s="295">
        <f>'7.  Persistence Report'!BB73</f>
        <v>289291.12365174497</v>
      </c>
      <c r="N291" s="291"/>
      <c r="O291" s="295">
        <f>'7.  Persistence Report'!N73</f>
        <v>32.323748854000002</v>
      </c>
      <c r="P291" s="295">
        <f>'7.  Persistence Report'!O73</f>
        <v>32.323748854000002</v>
      </c>
      <c r="Q291" s="295">
        <f>'7.  Persistence Report'!P73</f>
        <v>30.549190234000001</v>
      </c>
      <c r="R291" s="295">
        <f>'7.  Persistence Report'!Q73</f>
        <v>24.493072100999999</v>
      </c>
      <c r="S291" s="295">
        <f>'7.  Persistence Report'!R73</f>
        <v>24.493072100999999</v>
      </c>
      <c r="T291" s="295">
        <f>'7.  Persistence Report'!S73</f>
        <v>24.493072100999999</v>
      </c>
      <c r="U291" s="295">
        <f>'7.  Persistence Report'!T73</f>
        <v>24.493072100999999</v>
      </c>
      <c r="V291" s="295">
        <f>'7.  Persistence Report'!U73</f>
        <v>24.44673937</v>
      </c>
      <c r="W291" s="295">
        <f>'7.  Persistence Report'!V73</f>
        <v>21.011733126999999</v>
      </c>
      <c r="X291" s="295">
        <f>'7.  Persistence Report'!W73</f>
        <v>21.011733126999999</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5">AA291</f>
        <v>0</v>
      </c>
      <c r="AB292" s="411">
        <f t="shared" si="85"/>
        <v>0</v>
      </c>
      <c r="AC292" s="411">
        <f t="shared" si="85"/>
        <v>0</v>
      </c>
      <c r="AD292" s="411">
        <f t="shared" si="85"/>
        <v>0</v>
      </c>
      <c r="AE292" s="411">
        <f t="shared" si="85"/>
        <v>0</v>
      </c>
      <c r="AF292" s="411">
        <f t="shared" si="85"/>
        <v>0</v>
      </c>
      <c r="AG292" s="411">
        <f t="shared" si="85"/>
        <v>0</v>
      </c>
      <c r="AH292" s="411">
        <f t="shared" si="85"/>
        <v>0</v>
      </c>
      <c r="AI292" s="411">
        <f t="shared" si="85"/>
        <v>0</v>
      </c>
      <c r="AJ292" s="411">
        <f t="shared" si="85"/>
        <v>0</v>
      </c>
      <c r="AK292" s="411">
        <f t="shared" si="85"/>
        <v>0</v>
      </c>
      <c r="AL292" s="411">
        <f t="shared" si="85"/>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6">AA294</f>
        <v>0</v>
      </c>
      <c r="AB295" s="411">
        <f t="shared" si="86"/>
        <v>0</v>
      </c>
      <c r="AC295" s="411">
        <f t="shared" si="86"/>
        <v>0</v>
      </c>
      <c r="AD295" s="411">
        <f t="shared" si="86"/>
        <v>0</v>
      </c>
      <c r="AE295" s="411">
        <f t="shared" si="86"/>
        <v>0</v>
      </c>
      <c r="AF295" s="411">
        <f t="shared" si="86"/>
        <v>0</v>
      </c>
      <c r="AG295" s="411">
        <f t="shared" si="86"/>
        <v>0</v>
      </c>
      <c r="AH295" s="411">
        <f t="shared" si="86"/>
        <v>0</v>
      </c>
      <c r="AI295" s="411">
        <f t="shared" si="86"/>
        <v>0</v>
      </c>
      <c r="AJ295" s="411">
        <f t="shared" si="86"/>
        <v>0</v>
      </c>
      <c r="AK295" s="411">
        <f t="shared" si="86"/>
        <v>0</v>
      </c>
      <c r="AL295" s="411">
        <f t="shared" si="86"/>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7">AA297</f>
        <v>0</v>
      </c>
      <c r="AB298" s="411">
        <f t="shared" si="87"/>
        <v>0</v>
      </c>
      <c r="AC298" s="411">
        <f t="shared" si="87"/>
        <v>0</v>
      </c>
      <c r="AD298" s="411">
        <f t="shared" si="87"/>
        <v>0</v>
      </c>
      <c r="AE298" s="411">
        <f t="shared" si="87"/>
        <v>0</v>
      </c>
      <c r="AF298" s="411">
        <f t="shared" si="87"/>
        <v>0</v>
      </c>
      <c r="AG298" s="411">
        <f t="shared" si="87"/>
        <v>0</v>
      </c>
      <c r="AH298" s="411">
        <f t="shared" si="87"/>
        <v>0</v>
      </c>
      <c r="AI298" s="411">
        <f t="shared" si="87"/>
        <v>0</v>
      </c>
      <c r="AJ298" s="411">
        <f t="shared" si="87"/>
        <v>0</v>
      </c>
      <c r="AK298" s="411">
        <f t="shared" si="87"/>
        <v>0</v>
      </c>
      <c r="AL298" s="411">
        <f t="shared" si="87"/>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8">AA300</f>
        <v>0</v>
      </c>
      <c r="AB301" s="411">
        <f t="shared" si="88"/>
        <v>0</v>
      </c>
      <c r="AC301" s="411">
        <f t="shared" si="88"/>
        <v>0</v>
      </c>
      <c r="AD301" s="411">
        <f t="shared" si="88"/>
        <v>0</v>
      </c>
      <c r="AE301" s="411">
        <f t="shared" si="88"/>
        <v>0</v>
      </c>
      <c r="AF301" s="411">
        <f t="shared" si="88"/>
        <v>0</v>
      </c>
      <c r="AG301" s="411">
        <f t="shared" si="88"/>
        <v>0</v>
      </c>
      <c r="AH301" s="411">
        <f t="shared" si="88"/>
        <v>0</v>
      </c>
      <c r="AI301" s="411">
        <f t="shared" si="88"/>
        <v>0</v>
      </c>
      <c r="AJ301" s="411">
        <f t="shared" si="88"/>
        <v>0</v>
      </c>
      <c r="AK301" s="411">
        <f t="shared" si="88"/>
        <v>0</v>
      </c>
      <c r="AL301" s="411">
        <f t="shared" si="88"/>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9">AA303</f>
        <v>0</v>
      </c>
      <c r="AB304" s="411">
        <f t="shared" si="89"/>
        <v>0</v>
      </c>
      <c r="AC304" s="411">
        <f t="shared" si="89"/>
        <v>0</v>
      </c>
      <c r="AD304" s="411">
        <f t="shared" si="89"/>
        <v>0</v>
      </c>
      <c r="AE304" s="411">
        <f t="shared" si="89"/>
        <v>0</v>
      </c>
      <c r="AF304" s="411">
        <f t="shared" si="89"/>
        <v>0</v>
      </c>
      <c r="AG304" s="411">
        <f t="shared" si="89"/>
        <v>0</v>
      </c>
      <c r="AH304" s="411">
        <f t="shared" si="89"/>
        <v>0</v>
      </c>
      <c r="AI304" s="411">
        <f t="shared" si="89"/>
        <v>0</v>
      </c>
      <c r="AJ304" s="411">
        <f t="shared" si="89"/>
        <v>0</v>
      </c>
      <c r="AK304" s="411">
        <f t="shared" si="89"/>
        <v>0</v>
      </c>
      <c r="AL304" s="411">
        <f t="shared" si="89"/>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f>'7.  Persistence Report'!AS67</f>
        <v>8544439.9465894997</v>
      </c>
      <c r="E307" s="295">
        <f>'7.  Persistence Report'!AT67</f>
        <v>8327788.0189838903</v>
      </c>
      <c r="F307" s="295">
        <f>'7.  Persistence Report'!AU67</f>
        <v>8238130.2631594101</v>
      </c>
      <c r="G307" s="295">
        <f>'7.  Persistence Report'!AV67</f>
        <v>7651649.2500729105</v>
      </c>
      <c r="H307" s="295">
        <f>'7.  Persistence Report'!AW67</f>
        <v>7208068.2477147104</v>
      </c>
      <c r="I307" s="295">
        <f>'7.  Persistence Report'!AX67</f>
        <v>7087160.5146556301</v>
      </c>
      <c r="J307" s="295">
        <f>'7.  Persistence Report'!AY67</f>
        <v>7087160.5146556301</v>
      </c>
      <c r="K307" s="295">
        <f>'7.  Persistence Report'!AZ67</f>
        <v>7076260.5444547404</v>
      </c>
      <c r="L307" s="295">
        <f>'7.  Persistence Report'!BA67</f>
        <v>6902552.1287732404</v>
      </c>
      <c r="M307" s="295">
        <f>'7.  Persistence Report'!BB67</f>
        <v>6205107.1431855299</v>
      </c>
      <c r="N307" s="295">
        <v>12</v>
      </c>
      <c r="O307" s="295">
        <f>'7.  Persistence Report'!N67</f>
        <v>1823.3070957580001</v>
      </c>
      <c r="P307" s="295">
        <f>'7.  Persistence Report'!O67</f>
        <v>1754.661221757</v>
      </c>
      <c r="Q307" s="295">
        <f>'7.  Persistence Report'!P67</f>
        <v>1725.9113764829999</v>
      </c>
      <c r="R307" s="295">
        <f>'7.  Persistence Report'!Q67</f>
        <v>1565.544292286</v>
      </c>
      <c r="S307" s="295">
        <f>'7.  Persistence Report'!R67</f>
        <v>1427.672077623</v>
      </c>
      <c r="T307" s="295">
        <f>'7.  Persistence Report'!S67</f>
        <v>1403.1866799510001</v>
      </c>
      <c r="U307" s="295">
        <f>'7.  Persistence Report'!T67</f>
        <v>1403.1866799510001</v>
      </c>
      <c r="V307" s="295">
        <f>'7.  Persistence Report'!U67</f>
        <v>1403.1659256810001</v>
      </c>
      <c r="W307" s="295">
        <f>'7.  Persistence Report'!V67</f>
        <v>1353.714057035</v>
      </c>
      <c r="X307" s="295">
        <f>'7.  Persistence Report'!W67</f>
        <v>1227.393442347</v>
      </c>
      <c r="Y307" s="415"/>
      <c r="Z307" s="503">
        <v>8.2000000000000003E-2</v>
      </c>
      <c r="AA307" s="503">
        <v>0.91800000000000004</v>
      </c>
      <c r="AB307" s="503"/>
      <c r="AC307" s="415"/>
      <c r="AD307" s="415"/>
      <c r="AE307" s="415"/>
      <c r="AF307" s="415"/>
      <c r="AG307" s="415"/>
      <c r="AH307" s="415"/>
      <c r="AI307" s="415"/>
      <c r="AJ307" s="415"/>
      <c r="AK307" s="415"/>
      <c r="AL307" s="415"/>
      <c r="AM307" s="296">
        <f>SUM(Y307:AL307)</f>
        <v>1</v>
      </c>
    </row>
    <row r="308" spans="1:39" ht="15.5" outlineLevel="1">
      <c r="B308" s="294" t="s">
        <v>249</v>
      </c>
      <c r="C308" s="291" t="s">
        <v>163</v>
      </c>
      <c r="D308" s="295">
        <f>'7.  Persistence Report'!AS92</f>
        <v>1579036.2039999999</v>
      </c>
      <c r="E308" s="295">
        <f>'7.  Persistence Report'!AT92</f>
        <v>1422040.2069999999</v>
      </c>
      <c r="F308" s="295">
        <f>'7.  Persistence Report'!AU92</f>
        <v>1418891.24</v>
      </c>
      <c r="G308" s="295">
        <f>'7.  Persistence Report'!AV92</f>
        <v>1418891.24</v>
      </c>
      <c r="H308" s="295">
        <f>'7.  Persistence Report'!AW92</f>
        <v>1394894.0209999999</v>
      </c>
      <c r="I308" s="295">
        <f>'7.  Persistence Report'!AX92</f>
        <v>1380405.112</v>
      </c>
      <c r="J308" s="295">
        <f>'7.  Persistence Report'!AY92</f>
        <v>1380405.112</v>
      </c>
      <c r="K308" s="295">
        <f>'7.  Persistence Report'!AZ92</f>
        <v>1377003.9580000001</v>
      </c>
      <c r="L308" s="295">
        <f>'7.  Persistence Report'!BA92</f>
        <v>1347296.5449999999</v>
      </c>
      <c r="M308" s="295">
        <f>'7.  Persistence Report'!BB92</f>
        <v>1241675.939</v>
      </c>
      <c r="N308" s="295">
        <f>N307</f>
        <v>12</v>
      </c>
      <c r="O308" s="295">
        <f>'7.  Persistence Report'!N92</f>
        <v>376.31610130000001</v>
      </c>
      <c r="P308" s="295">
        <f>'7.  Persistence Report'!O92</f>
        <v>338.5833106</v>
      </c>
      <c r="Q308" s="295">
        <f>'7.  Persistence Report'!P92</f>
        <v>337.82716470000003</v>
      </c>
      <c r="R308" s="295">
        <f>'7.  Persistence Report'!Q92</f>
        <v>337.82716470000003</v>
      </c>
      <c r="S308" s="295">
        <f>'7.  Persistence Report'!R92</f>
        <v>330.93831779999999</v>
      </c>
      <c r="T308" s="295">
        <f>'7.  Persistence Report'!S92</f>
        <v>328.8154955</v>
      </c>
      <c r="U308" s="295">
        <f>'7.  Persistence Report'!T92</f>
        <v>328.8154955</v>
      </c>
      <c r="V308" s="295">
        <f>'7.  Persistence Report'!U92</f>
        <v>328.68312830000002</v>
      </c>
      <c r="W308" s="295">
        <f>'7.  Persistence Report'!V92</f>
        <v>321.84692530000001</v>
      </c>
      <c r="X308" s="295">
        <f>'7.  Persistence Report'!W92</f>
        <v>306.37206939999999</v>
      </c>
      <c r="Y308" s="411">
        <f>Y307</f>
        <v>0</v>
      </c>
      <c r="Z308" s="411">
        <f>Z307</f>
        <v>8.2000000000000003E-2</v>
      </c>
      <c r="AA308" s="411">
        <f t="shared" ref="AA308:AL308" si="90">AA307</f>
        <v>0.91800000000000004</v>
      </c>
      <c r="AB308" s="411">
        <f t="shared" si="90"/>
        <v>0</v>
      </c>
      <c r="AC308" s="411">
        <f t="shared" si="90"/>
        <v>0</v>
      </c>
      <c r="AD308" s="411">
        <f t="shared" si="90"/>
        <v>0</v>
      </c>
      <c r="AE308" s="411">
        <f t="shared" si="90"/>
        <v>0</v>
      </c>
      <c r="AF308" s="411">
        <f t="shared" si="90"/>
        <v>0</v>
      </c>
      <c r="AG308" s="411">
        <f t="shared" si="90"/>
        <v>0</v>
      </c>
      <c r="AH308" s="411">
        <f t="shared" si="90"/>
        <v>0</v>
      </c>
      <c r="AI308" s="411">
        <f t="shared" si="90"/>
        <v>0</v>
      </c>
      <c r="AJ308" s="411">
        <f t="shared" si="90"/>
        <v>0</v>
      </c>
      <c r="AK308" s="411">
        <f t="shared" si="90"/>
        <v>0</v>
      </c>
      <c r="AL308" s="411">
        <f t="shared" si="90"/>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f>'7.  Persistence Report'!AS69</f>
        <v>628090.09998858895</v>
      </c>
      <c r="E310" s="295">
        <f>'7.  Persistence Report'!AT69</f>
        <v>628090.09998858895</v>
      </c>
      <c r="F310" s="295">
        <f>'7.  Persistence Report'!AU69</f>
        <v>609273.87904485897</v>
      </c>
      <c r="G310" s="295">
        <f>'7.  Persistence Report'!AV69</f>
        <v>552216.14943970297</v>
      </c>
      <c r="H310" s="295">
        <f>'7.  Persistence Report'!AW69</f>
        <v>316349.254957286</v>
      </c>
      <c r="I310" s="295">
        <f>'7.  Persistence Report'!AX69</f>
        <v>316349.254957286</v>
      </c>
      <c r="J310" s="295">
        <f>'7.  Persistence Report'!AY69</f>
        <v>316349.254957286</v>
      </c>
      <c r="K310" s="295">
        <f>'7.  Persistence Report'!AZ69</f>
        <v>316349.254957286</v>
      </c>
      <c r="L310" s="295">
        <f>'7.  Persistence Report'!BA69</f>
        <v>316349.254957286</v>
      </c>
      <c r="M310" s="295">
        <f>'7.  Persistence Report'!BB69</f>
        <v>316349.254957286</v>
      </c>
      <c r="N310" s="295">
        <v>12</v>
      </c>
      <c r="O310" s="295">
        <f>'7.  Persistence Report'!N69</f>
        <v>167.35331883399999</v>
      </c>
      <c r="P310" s="295">
        <f>'7.  Persistence Report'!O69</f>
        <v>167.35331883399999</v>
      </c>
      <c r="Q310" s="295">
        <f>'7.  Persistence Report'!P69</f>
        <v>162.497100668</v>
      </c>
      <c r="R310" s="295">
        <f>'7.  Persistence Report'!Q69</f>
        <v>146.617033322</v>
      </c>
      <c r="S310" s="295">
        <f>'7.  Persistence Report'!R69</f>
        <v>78.312600118999995</v>
      </c>
      <c r="T310" s="295">
        <f>'7.  Persistence Report'!S69</f>
        <v>78.312600118999995</v>
      </c>
      <c r="U310" s="295">
        <f>'7.  Persistence Report'!T69</f>
        <v>78.312600118999995</v>
      </c>
      <c r="V310" s="295">
        <f>'7.  Persistence Report'!U69</f>
        <v>78.312600118999995</v>
      </c>
      <c r="W310" s="295">
        <f>'7.  Persistence Report'!V69</f>
        <v>78.312600118999995</v>
      </c>
      <c r="X310" s="295">
        <f>'7.  Persistence Report'!W69</f>
        <v>78.312600118999995</v>
      </c>
      <c r="Y310" s="415"/>
      <c r="Z310" s="503">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f>'7.  Persistence Report'!AS84</f>
        <v>11413.91351</v>
      </c>
      <c r="E311" s="295">
        <f>'7.  Persistence Report'!AT84</f>
        <v>11413.91351</v>
      </c>
      <c r="F311" s="295">
        <f>'7.  Persistence Report'!AU84</f>
        <v>11413.91351</v>
      </c>
      <c r="G311" s="295">
        <f>'7.  Persistence Report'!AV84</f>
        <v>10923.17052</v>
      </c>
      <c r="H311" s="295">
        <f>'7.  Persistence Report'!AW84</f>
        <v>5005.9103830000004</v>
      </c>
      <c r="I311" s="295">
        <f>'7.  Persistence Report'!AX84</f>
        <v>5005.9103830000004</v>
      </c>
      <c r="J311" s="295">
        <f>'7.  Persistence Report'!AY84</f>
        <v>5005.9103830000004</v>
      </c>
      <c r="K311" s="295">
        <f>'7.  Persistence Report'!AZ84</f>
        <v>5005.9103830000004</v>
      </c>
      <c r="L311" s="295">
        <f>'7.  Persistence Report'!BA84</f>
        <v>5005.9103830000004</v>
      </c>
      <c r="M311" s="295">
        <f>'7.  Persistence Report'!BB84</f>
        <v>5005.9103830000004</v>
      </c>
      <c r="N311" s="295">
        <f>N310</f>
        <v>12</v>
      </c>
      <c r="O311" s="295">
        <f>'7.  Persistence Report'!N84</f>
        <v>3.4596590589999998</v>
      </c>
      <c r="P311" s="295">
        <f>'7.  Persistence Report'!O84</f>
        <v>3.4596590589999998</v>
      </c>
      <c r="Q311" s="295">
        <f>'7.  Persistence Report'!P84</f>
        <v>3.4596590589999998</v>
      </c>
      <c r="R311" s="295">
        <f>'7.  Persistence Report'!Q84</f>
        <v>3.3059043159999999</v>
      </c>
      <c r="S311" s="295">
        <f>'7.  Persistence Report'!R84</f>
        <v>1.263936658</v>
      </c>
      <c r="T311" s="295">
        <f>'7.  Persistence Report'!S84</f>
        <v>1.263936658</v>
      </c>
      <c r="U311" s="295">
        <f>'7.  Persistence Report'!T84</f>
        <v>1.263936658</v>
      </c>
      <c r="V311" s="295">
        <f>'7.  Persistence Report'!U84</f>
        <v>1.263936658</v>
      </c>
      <c r="W311" s="295">
        <f>'7.  Persistence Report'!V84</f>
        <v>1.263936658</v>
      </c>
      <c r="X311" s="295">
        <f>'7.  Persistence Report'!W84</f>
        <v>1.263936658</v>
      </c>
      <c r="Y311" s="411">
        <f>Y310</f>
        <v>0</v>
      </c>
      <c r="Z311" s="411">
        <f>Z310</f>
        <v>1</v>
      </c>
      <c r="AA311" s="411">
        <f t="shared" ref="AA311:AL311" si="91">AA310</f>
        <v>0</v>
      </c>
      <c r="AB311" s="411">
        <f t="shared" si="91"/>
        <v>0</v>
      </c>
      <c r="AC311" s="411">
        <f t="shared" si="91"/>
        <v>0</v>
      </c>
      <c r="AD311" s="411">
        <f t="shared" si="91"/>
        <v>0</v>
      </c>
      <c r="AE311" s="411">
        <f t="shared" si="91"/>
        <v>0</v>
      </c>
      <c r="AF311" s="411">
        <f t="shared" si="91"/>
        <v>0</v>
      </c>
      <c r="AG311" s="411">
        <f t="shared" si="91"/>
        <v>0</v>
      </c>
      <c r="AH311" s="411">
        <f t="shared" si="91"/>
        <v>0</v>
      </c>
      <c r="AI311" s="411">
        <f t="shared" si="91"/>
        <v>0</v>
      </c>
      <c r="AJ311" s="411">
        <f t="shared" si="91"/>
        <v>0</v>
      </c>
      <c r="AK311" s="411">
        <f t="shared" si="91"/>
        <v>0</v>
      </c>
      <c r="AL311" s="411">
        <f t="shared" si="91"/>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v>1</v>
      </c>
      <c r="AA313" s="415"/>
      <c r="AB313" s="415"/>
      <c r="AC313" s="415"/>
      <c r="AD313" s="415"/>
      <c r="AE313" s="415"/>
      <c r="AF313" s="415"/>
      <c r="AG313" s="415"/>
      <c r="AH313" s="415"/>
      <c r="AI313" s="415"/>
      <c r="AJ313" s="415"/>
      <c r="AK313" s="415"/>
      <c r="AL313" s="415"/>
      <c r="AM313" s="296">
        <f>SUM(Y313:AL313)</f>
        <v>1</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1</v>
      </c>
      <c r="AA314" s="411">
        <f t="shared" ref="AA314:AL314" si="92">AA313</f>
        <v>0</v>
      </c>
      <c r="AB314" s="411">
        <f t="shared" si="92"/>
        <v>0</v>
      </c>
      <c r="AC314" s="411">
        <f t="shared" si="92"/>
        <v>0</v>
      </c>
      <c r="AD314" s="411">
        <f t="shared" si="92"/>
        <v>0</v>
      </c>
      <c r="AE314" s="411">
        <f t="shared" si="92"/>
        <v>0</v>
      </c>
      <c r="AF314" s="411">
        <f t="shared" si="92"/>
        <v>0</v>
      </c>
      <c r="AG314" s="411">
        <f t="shared" si="92"/>
        <v>0</v>
      </c>
      <c r="AH314" s="411">
        <f t="shared" si="92"/>
        <v>0</v>
      </c>
      <c r="AI314" s="411">
        <f t="shared" si="92"/>
        <v>0</v>
      </c>
      <c r="AJ314" s="411">
        <f t="shared" si="92"/>
        <v>0</v>
      </c>
      <c r="AK314" s="411">
        <f t="shared" si="92"/>
        <v>0</v>
      </c>
      <c r="AL314" s="411">
        <f t="shared" si="92"/>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f>'7.  Persistence Report'!AS65</f>
        <v>9175.4477740950006</v>
      </c>
      <c r="E316" s="295">
        <f>'7.  Persistence Report'!AT65</f>
        <v>9175.4477740950006</v>
      </c>
      <c r="F316" s="295">
        <f>'7.  Persistence Report'!AU65</f>
        <v>9175.4477740950006</v>
      </c>
      <c r="G316" s="295">
        <f>'7.  Persistence Report'!AV65</f>
        <v>9175.4477740950006</v>
      </c>
      <c r="H316" s="295">
        <f>'7.  Persistence Report'!AW65</f>
        <v>9175.4477740950006</v>
      </c>
      <c r="I316" s="295">
        <f>'7.  Persistence Report'!AX65</f>
        <v>9175.4477740950006</v>
      </c>
      <c r="J316" s="295">
        <f>'7.  Persistence Report'!AY65</f>
        <v>9175.4477740950006</v>
      </c>
      <c r="K316" s="295">
        <f>'7.  Persistence Report'!AZ65</f>
        <v>9175.4477740950006</v>
      </c>
      <c r="L316" s="295">
        <f>'7.  Persistence Report'!BA65</f>
        <v>9175.4477740950006</v>
      </c>
      <c r="M316" s="295">
        <f>'7.  Persistence Report'!BB65</f>
        <v>9175.4477740950006</v>
      </c>
      <c r="N316" s="295">
        <v>12</v>
      </c>
      <c r="O316" s="295">
        <f>'7.  Persistence Report'!N65</f>
        <v>5.7213767630000003</v>
      </c>
      <c r="P316" s="295">
        <f>'7.  Persistence Report'!O65</f>
        <v>5.7213767630000003</v>
      </c>
      <c r="Q316" s="295">
        <f>'7.  Persistence Report'!P65</f>
        <v>5.7213767630000003</v>
      </c>
      <c r="R316" s="295">
        <f>'7.  Persistence Report'!Q65</f>
        <v>5.7213767630000003</v>
      </c>
      <c r="S316" s="295">
        <f>'7.  Persistence Report'!R65</f>
        <v>5.7213767630000003</v>
      </c>
      <c r="T316" s="295">
        <f>'7.  Persistence Report'!S65</f>
        <v>5.7213767630000003</v>
      </c>
      <c r="U316" s="295">
        <f>'7.  Persistence Report'!T65</f>
        <v>5.7213767630000003</v>
      </c>
      <c r="V316" s="295">
        <f>'7.  Persistence Report'!U65</f>
        <v>5.7213767630000003</v>
      </c>
      <c r="W316" s="295">
        <f>'7.  Persistence Report'!V65</f>
        <v>5.7213767630000003</v>
      </c>
      <c r="X316" s="295">
        <f>'7.  Persistence Report'!W65</f>
        <v>5.7213767630000003</v>
      </c>
      <c r="Y316" s="415"/>
      <c r="Z316" s="961">
        <v>8.2000000000000003E-2</v>
      </c>
      <c r="AA316" s="961">
        <v>0.91800000000000004</v>
      </c>
      <c r="AB316" s="415"/>
      <c r="AC316" s="415"/>
      <c r="AD316" s="415"/>
      <c r="AE316" s="415"/>
      <c r="AF316" s="415"/>
      <c r="AG316" s="415"/>
      <c r="AH316" s="415"/>
      <c r="AI316" s="415"/>
      <c r="AJ316" s="415"/>
      <c r="AK316" s="415"/>
      <c r="AL316" s="415"/>
      <c r="AM316" s="296">
        <f>SUM(Y316:AL316)</f>
        <v>1</v>
      </c>
    </row>
    <row r="317" spans="1:39" ht="15.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8.2000000000000003E-2</v>
      </c>
      <c r="AA317" s="411">
        <f t="shared" ref="AA317:AL317" si="93">AA316</f>
        <v>0.91800000000000004</v>
      </c>
      <c r="AB317" s="411">
        <f t="shared" si="93"/>
        <v>0</v>
      </c>
      <c r="AC317" s="411">
        <f t="shared" si="93"/>
        <v>0</v>
      </c>
      <c r="AD317" s="411">
        <f t="shared" si="93"/>
        <v>0</v>
      </c>
      <c r="AE317" s="411">
        <f t="shared" si="93"/>
        <v>0</v>
      </c>
      <c r="AF317" s="411">
        <f t="shared" si="93"/>
        <v>0</v>
      </c>
      <c r="AG317" s="411">
        <f t="shared" si="93"/>
        <v>0</v>
      </c>
      <c r="AH317" s="411">
        <f t="shared" si="93"/>
        <v>0</v>
      </c>
      <c r="AI317" s="411">
        <f t="shared" si="93"/>
        <v>0</v>
      </c>
      <c r="AJ317" s="411">
        <f t="shared" si="93"/>
        <v>0</v>
      </c>
      <c r="AK317" s="411">
        <f t="shared" si="93"/>
        <v>0</v>
      </c>
      <c r="AL317" s="411">
        <f t="shared" si="93"/>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f>'7.  Persistence Report'!AS63</f>
        <v>823663.05254856602</v>
      </c>
      <c r="E319" s="295">
        <f>'7.  Persistence Report'!AT63</f>
        <v>823663.05254856602</v>
      </c>
      <c r="F319" s="295">
        <f>'7.  Persistence Report'!AU63</f>
        <v>823663.05254856602</v>
      </c>
      <c r="G319" s="295">
        <f>'7.  Persistence Report'!AV63</f>
        <v>823663.05254856602</v>
      </c>
      <c r="H319" s="295">
        <f>'7.  Persistence Report'!AW63</f>
        <v>0</v>
      </c>
      <c r="I319" s="295">
        <f>'7.  Persistence Report'!AX63</f>
        <v>0</v>
      </c>
      <c r="J319" s="295">
        <f>'7.  Persistence Report'!AY63</f>
        <v>0</v>
      </c>
      <c r="K319" s="295">
        <f>'7.  Persistence Report'!AZ63</f>
        <v>0</v>
      </c>
      <c r="L319" s="295">
        <f>'7.  Persistence Report'!BA63</f>
        <v>0</v>
      </c>
      <c r="M319" s="295">
        <f>'7.  Persistence Report'!BB63</f>
        <v>0</v>
      </c>
      <c r="N319" s="295">
        <v>12</v>
      </c>
      <c r="O319" s="295">
        <f>'7.  Persistence Report'!N63</f>
        <v>149.815502587</v>
      </c>
      <c r="P319" s="295">
        <f>'7.  Persistence Report'!O63</f>
        <v>149.815502587</v>
      </c>
      <c r="Q319" s="295">
        <f>'7.  Persistence Report'!P63</f>
        <v>149.815502587</v>
      </c>
      <c r="R319" s="295">
        <f>'7.  Persistence Report'!Q63</f>
        <v>149.815502587</v>
      </c>
      <c r="S319" s="295">
        <f>'7.  Persistence Report'!R63</f>
        <v>0</v>
      </c>
      <c r="T319" s="295">
        <f>'7.  Persistence Report'!S63</f>
        <v>0</v>
      </c>
      <c r="U319" s="295">
        <f>'7.  Persistence Report'!T63</f>
        <v>0</v>
      </c>
      <c r="V319" s="295">
        <f>'7.  Persistence Report'!U63</f>
        <v>0</v>
      </c>
      <c r="W319" s="295">
        <f>'7.  Persistence Report'!V63</f>
        <v>0</v>
      </c>
      <c r="X319" s="295">
        <f>'7.  Persistence Report'!W63</f>
        <v>0</v>
      </c>
      <c r="Y319" s="415"/>
      <c r="Z319" s="415">
        <v>1</v>
      </c>
      <c r="AA319" s="503"/>
      <c r="AB319" s="415"/>
      <c r="AC319" s="415"/>
      <c r="AD319" s="415"/>
      <c r="AE319" s="415"/>
      <c r="AF319" s="415"/>
      <c r="AG319" s="415"/>
      <c r="AH319" s="415"/>
      <c r="AI319" s="415"/>
      <c r="AJ319" s="415"/>
      <c r="AK319" s="415"/>
      <c r="AL319" s="415"/>
      <c r="AM319" s="296">
        <f>SUM(Y319:AL319)</f>
        <v>1</v>
      </c>
    </row>
    <row r="320" spans="1:39" ht="15.5" outlineLevel="1">
      <c r="B320" s="294" t="s">
        <v>249</v>
      </c>
      <c r="C320" s="291" t="s">
        <v>163</v>
      </c>
      <c r="D320" s="295">
        <f>+'7.  Persistence Report'!AS88+'7.  Persistence Report'!AS89</f>
        <v>1842896.6066134002</v>
      </c>
      <c r="E320" s="295">
        <f>+'7.  Persistence Report'!AT88+'7.  Persistence Report'!AT89</f>
        <v>1842896.6066134002</v>
      </c>
      <c r="F320" s="295">
        <f>+'7.  Persistence Report'!AU88+'7.  Persistence Report'!AU89</f>
        <v>1842896.6066134002</v>
      </c>
      <c r="G320" s="295">
        <f>+'7.  Persistence Report'!AV88+'7.  Persistence Report'!AV89</f>
        <v>1842896.6066134002</v>
      </c>
      <c r="H320" s="295">
        <f>+'7.  Persistence Report'!AW88+'7.  Persistence Report'!AW89</f>
        <v>0</v>
      </c>
      <c r="I320" s="295">
        <f>+'7.  Persistence Report'!AX88+'7.  Persistence Report'!AX89</f>
        <v>0</v>
      </c>
      <c r="J320" s="295">
        <f>+'7.  Persistence Report'!AY88+'7.  Persistence Report'!AY89</f>
        <v>0</v>
      </c>
      <c r="K320" s="295">
        <f>+'7.  Persistence Report'!AZ88+'7.  Persistence Report'!AZ89</f>
        <v>0</v>
      </c>
      <c r="L320" s="295">
        <f>+'7.  Persistence Report'!BA88+'7.  Persistence Report'!BA89</f>
        <v>0</v>
      </c>
      <c r="M320" s="295">
        <f>+'7.  Persistence Report'!BB88+'7.  Persistence Report'!BB89</f>
        <v>0</v>
      </c>
      <c r="N320" s="295">
        <f>N319</f>
        <v>12</v>
      </c>
      <c r="O320" s="295">
        <f>+'7.  Persistence Report'!N88+'7.  Persistence Report'!N89</f>
        <v>335.203188313</v>
      </c>
      <c r="P320" s="295">
        <f>+'7.  Persistence Report'!O88+'7.  Persistence Report'!O89</f>
        <v>335.203188313</v>
      </c>
      <c r="Q320" s="295">
        <f>+'7.  Persistence Report'!P88+'7.  Persistence Report'!P89</f>
        <v>335.203188313</v>
      </c>
      <c r="R320" s="295">
        <f>+'7.  Persistence Report'!Q88+'7.  Persistence Report'!Q89</f>
        <v>335.203188313</v>
      </c>
      <c r="S320" s="295">
        <f>+'7.  Persistence Report'!R88+'7.  Persistence Report'!R89</f>
        <v>0</v>
      </c>
      <c r="T320" s="295">
        <f>+'7.  Persistence Report'!S88+'7.  Persistence Report'!S89</f>
        <v>0</v>
      </c>
      <c r="U320" s="295">
        <f>+'7.  Persistence Report'!T88+'7.  Persistence Report'!T89</f>
        <v>0</v>
      </c>
      <c r="V320" s="295">
        <f>+'7.  Persistence Report'!U88+'7.  Persistence Report'!U89</f>
        <v>0</v>
      </c>
      <c r="W320" s="295">
        <f>+'7.  Persistence Report'!V88+'7.  Persistence Report'!V89</f>
        <v>0</v>
      </c>
      <c r="X320" s="295">
        <f>+'7.  Persistence Report'!W88+'7.  Persistence Report'!W89</f>
        <v>0</v>
      </c>
      <c r="Y320" s="411">
        <f>Y319</f>
        <v>0</v>
      </c>
      <c r="Z320" s="411">
        <f>Z319</f>
        <v>1</v>
      </c>
      <c r="AA320" s="411">
        <f t="shared" ref="AA320:AL320" si="94">AA319</f>
        <v>0</v>
      </c>
      <c r="AB320" s="411">
        <f t="shared" si="94"/>
        <v>0</v>
      </c>
      <c r="AC320" s="411">
        <f t="shared" si="94"/>
        <v>0</v>
      </c>
      <c r="AD320" s="411">
        <f t="shared" si="94"/>
        <v>0</v>
      </c>
      <c r="AE320" s="411">
        <f t="shared" si="94"/>
        <v>0</v>
      </c>
      <c r="AF320" s="411">
        <f t="shared" si="94"/>
        <v>0</v>
      </c>
      <c r="AG320" s="411">
        <f t="shared" si="94"/>
        <v>0</v>
      </c>
      <c r="AH320" s="411">
        <f t="shared" si="94"/>
        <v>0</v>
      </c>
      <c r="AI320" s="411">
        <f t="shared" si="94"/>
        <v>0</v>
      </c>
      <c r="AJ320" s="411">
        <f t="shared" si="94"/>
        <v>0</v>
      </c>
      <c r="AK320" s="411">
        <f t="shared" si="94"/>
        <v>0</v>
      </c>
      <c r="AL320" s="411">
        <f t="shared" si="94"/>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5">AA322</f>
        <v>0</v>
      </c>
      <c r="AB323" s="411">
        <f t="shared" si="95"/>
        <v>0</v>
      </c>
      <c r="AC323" s="411">
        <f t="shared" si="95"/>
        <v>0</v>
      </c>
      <c r="AD323" s="411">
        <f t="shared" si="95"/>
        <v>0</v>
      </c>
      <c r="AE323" s="411">
        <f t="shared" si="95"/>
        <v>0</v>
      </c>
      <c r="AF323" s="411">
        <f t="shared" si="95"/>
        <v>0</v>
      </c>
      <c r="AG323" s="411">
        <f t="shared" si="95"/>
        <v>0</v>
      </c>
      <c r="AH323" s="411">
        <f t="shared" si="95"/>
        <v>0</v>
      </c>
      <c r="AI323" s="411">
        <f t="shared" si="95"/>
        <v>0</v>
      </c>
      <c r="AJ323" s="411">
        <f t="shared" si="95"/>
        <v>0</v>
      </c>
      <c r="AK323" s="411">
        <f t="shared" si="95"/>
        <v>0</v>
      </c>
      <c r="AL323" s="411">
        <f t="shared" si="95"/>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6">AA325</f>
        <v>0</v>
      </c>
      <c r="AB326" s="411">
        <f t="shared" si="96"/>
        <v>0</v>
      </c>
      <c r="AC326" s="411">
        <f t="shared" si="96"/>
        <v>0</v>
      </c>
      <c r="AD326" s="411">
        <f t="shared" si="96"/>
        <v>0</v>
      </c>
      <c r="AE326" s="411">
        <f t="shared" si="96"/>
        <v>0</v>
      </c>
      <c r="AF326" s="411">
        <f t="shared" si="96"/>
        <v>0</v>
      </c>
      <c r="AG326" s="411">
        <f t="shared" si="96"/>
        <v>0</v>
      </c>
      <c r="AH326" s="411">
        <f t="shared" si="96"/>
        <v>0</v>
      </c>
      <c r="AI326" s="411">
        <f t="shared" si="96"/>
        <v>0</v>
      </c>
      <c r="AJ326" s="411">
        <f t="shared" si="96"/>
        <v>0</v>
      </c>
      <c r="AK326" s="411">
        <f t="shared" si="96"/>
        <v>0</v>
      </c>
      <c r="AL326" s="411">
        <f t="shared" si="96"/>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f>'7.  Persistence Report'!AS64</f>
        <v>8162.6809999999996</v>
      </c>
      <c r="E328" s="295">
        <f>'7.  Persistence Report'!AT64</f>
        <v>0</v>
      </c>
      <c r="F328" s="295">
        <f>'7.  Persistence Report'!AU64</f>
        <v>0</v>
      </c>
      <c r="G328" s="295">
        <f>'7.  Persistence Report'!AV64</f>
        <v>0</v>
      </c>
      <c r="H328" s="295">
        <f>'7.  Persistence Report'!AW64</f>
        <v>0</v>
      </c>
      <c r="I328" s="295">
        <f>'7.  Persistence Report'!AX64</f>
        <v>0</v>
      </c>
      <c r="J328" s="295">
        <f>'7.  Persistence Report'!AY64</f>
        <v>0</v>
      </c>
      <c r="K328" s="295">
        <f>'7.  Persistence Report'!AZ64</f>
        <v>0</v>
      </c>
      <c r="L328" s="295">
        <f>'7.  Persistence Report'!BA64</f>
        <v>0</v>
      </c>
      <c r="M328" s="295">
        <f>'7.  Persistence Report'!BB64</f>
        <v>0</v>
      </c>
      <c r="N328" s="291"/>
      <c r="O328" s="295">
        <f>'7.  Persistence Report'!N64</f>
        <v>547.08699999999999</v>
      </c>
      <c r="P328" s="295">
        <f>'7.  Persistence Report'!O64</f>
        <v>0</v>
      </c>
      <c r="Q328" s="295">
        <f>'7.  Persistence Report'!P64</f>
        <v>0</v>
      </c>
      <c r="R328" s="295">
        <f>'7.  Persistence Report'!Q64</f>
        <v>0</v>
      </c>
      <c r="S328" s="295">
        <f>'7.  Persistence Report'!R64</f>
        <v>0</v>
      </c>
      <c r="T328" s="295">
        <f>'7.  Persistence Report'!S64</f>
        <v>0</v>
      </c>
      <c r="U328" s="295">
        <f>'7.  Persistence Report'!T64</f>
        <v>0</v>
      </c>
      <c r="V328" s="295">
        <f>'7.  Persistence Report'!U64</f>
        <v>0</v>
      </c>
      <c r="W328" s="295">
        <f>'7.  Persistence Report'!V64</f>
        <v>0</v>
      </c>
      <c r="X328" s="295">
        <f>'7.  Persistence Report'!W64</f>
        <v>0</v>
      </c>
      <c r="Y328" s="415"/>
      <c r="Z328" s="415">
        <v>1</v>
      </c>
      <c r="AA328" s="415"/>
      <c r="AB328" s="415"/>
      <c r="AC328" s="415"/>
      <c r="AD328" s="415"/>
      <c r="AE328" s="415"/>
      <c r="AF328" s="415"/>
      <c r="AG328" s="415"/>
      <c r="AH328" s="415"/>
      <c r="AI328" s="415"/>
      <c r="AJ328" s="415"/>
      <c r="AK328" s="415"/>
      <c r="AL328" s="415"/>
      <c r="AM328" s="296">
        <f>SUM(Y328:AL328)</f>
        <v>1</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L329" si="97">AA328</f>
        <v>0</v>
      </c>
      <c r="AB329" s="411">
        <f t="shared" si="97"/>
        <v>0</v>
      </c>
      <c r="AC329" s="411">
        <f t="shared" si="97"/>
        <v>0</v>
      </c>
      <c r="AD329" s="411">
        <f t="shared" si="97"/>
        <v>0</v>
      </c>
      <c r="AE329" s="411">
        <f t="shared" si="97"/>
        <v>0</v>
      </c>
      <c r="AF329" s="411">
        <f t="shared" si="97"/>
        <v>0</v>
      </c>
      <c r="AG329" s="411">
        <f t="shared" si="97"/>
        <v>0</v>
      </c>
      <c r="AH329" s="411">
        <f t="shared" si="97"/>
        <v>0</v>
      </c>
      <c r="AI329" s="411">
        <f t="shared" si="97"/>
        <v>0</v>
      </c>
      <c r="AJ329" s="411">
        <f t="shared" si="97"/>
        <v>0</v>
      </c>
      <c r="AK329" s="411">
        <f t="shared" si="97"/>
        <v>0</v>
      </c>
      <c r="AL329" s="411">
        <f t="shared" si="97"/>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v>1</v>
      </c>
      <c r="AB332" s="415"/>
      <c r="AC332" s="415"/>
      <c r="AD332" s="415"/>
      <c r="AE332" s="415"/>
      <c r="AF332" s="415"/>
      <c r="AG332" s="415"/>
      <c r="AH332" s="415"/>
      <c r="AI332" s="415"/>
      <c r="AJ332" s="415"/>
      <c r="AK332" s="415"/>
      <c r="AL332" s="415"/>
      <c r="AM332" s="296">
        <f>SUM(Y332:AL332)</f>
        <v>1</v>
      </c>
    </row>
    <row r="333" spans="1:39" ht="15.5" outlineLevel="1">
      <c r="B333" s="294" t="s">
        <v>249</v>
      </c>
      <c r="C333" s="291" t="s">
        <v>163</v>
      </c>
      <c r="D333" s="295">
        <f>+'7.  Persistence Report'!AS108</f>
        <v>624036</v>
      </c>
      <c r="E333" s="295">
        <f>+'7.  Persistence Report'!AT108</f>
        <v>624036</v>
      </c>
      <c r="F333" s="295">
        <f>+'7.  Persistence Report'!AU108</f>
        <v>624036</v>
      </c>
      <c r="G333" s="295">
        <f>+'7.  Persistence Report'!AV108</f>
        <v>624036</v>
      </c>
      <c r="H333" s="295">
        <f>+'7.  Persistence Report'!AW108</f>
        <v>624036</v>
      </c>
      <c r="I333" s="295">
        <f>+'7.  Persistence Report'!AX108</f>
        <v>362880</v>
      </c>
      <c r="J333" s="295">
        <f>+'7.  Persistence Report'!AY108</f>
        <v>362880</v>
      </c>
      <c r="K333" s="295">
        <f>+'7.  Persistence Report'!AZ108</f>
        <v>362880</v>
      </c>
      <c r="L333" s="295">
        <f>+'7.  Persistence Report'!BA108</f>
        <v>362880</v>
      </c>
      <c r="M333" s="295">
        <f>+'7.  Persistence Report'!BB108</f>
        <v>362880</v>
      </c>
      <c r="N333" s="295">
        <f>N332</f>
        <v>12</v>
      </c>
      <c r="O333" s="295">
        <f>+'7.  Persistence Report'!N108</f>
        <v>58.776000000000003</v>
      </c>
      <c r="P333" s="295">
        <f>+'7.  Persistence Report'!O108</f>
        <v>58.776000000000003</v>
      </c>
      <c r="Q333" s="295">
        <f>+'7.  Persistence Report'!P108</f>
        <v>58.776000000000003</v>
      </c>
      <c r="R333" s="295">
        <f>+'7.  Persistence Report'!Q108</f>
        <v>58.776000000000003</v>
      </c>
      <c r="S333" s="295">
        <f>+'7.  Persistence Report'!R108</f>
        <v>58.776000000000003</v>
      </c>
      <c r="T333" s="295">
        <f>+'7.  Persistence Report'!S108</f>
        <v>34.286000000000001</v>
      </c>
      <c r="U333" s="295">
        <f>+'7.  Persistence Report'!T108</f>
        <v>34.286000000000001</v>
      </c>
      <c r="V333" s="295">
        <f>+'7.  Persistence Report'!U108</f>
        <v>34.286000000000001</v>
      </c>
      <c r="W333" s="295">
        <f>+'7.  Persistence Report'!V108</f>
        <v>34.286000000000001</v>
      </c>
      <c r="X333" s="295">
        <f>+'7.  Persistence Report'!W108</f>
        <v>34.286000000000001</v>
      </c>
      <c r="Y333" s="411">
        <f>Y332</f>
        <v>0</v>
      </c>
      <c r="Z333" s="411">
        <f>Z332</f>
        <v>0</v>
      </c>
      <c r="AA333" s="411">
        <f t="shared" ref="AA333:AL333" si="98">AA332</f>
        <v>1</v>
      </c>
      <c r="AB333" s="411">
        <f t="shared" si="98"/>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f>+'7.  Persistence Report'!AS78</f>
        <v>2171119.14</v>
      </c>
      <c r="E338" s="295">
        <f>+'7.  Persistence Report'!AT78</f>
        <v>46962.99</v>
      </c>
      <c r="F338" s="295">
        <f>+'7.  Persistence Report'!AU78</f>
        <v>46962.99</v>
      </c>
      <c r="G338" s="295">
        <f>+'7.  Persistence Report'!AV78</f>
        <v>46962.99</v>
      </c>
      <c r="H338" s="295">
        <f>+'7.  Persistence Report'!AW78</f>
        <v>0</v>
      </c>
      <c r="I338" s="295">
        <f>+'7.  Persistence Report'!AX78</f>
        <v>0</v>
      </c>
      <c r="J338" s="295">
        <f>+'7.  Persistence Report'!AY78</f>
        <v>0</v>
      </c>
      <c r="K338" s="295">
        <f>+'7.  Persistence Report'!AZ78</f>
        <v>0</v>
      </c>
      <c r="L338" s="295">
        <f>+'7.  Persistence Report'!BA78</f>
        <v>0</v>
      </c>
      <c r="M338" s="295">
        <f>+'7.  Persistence Report'!BB78</f>
        <v>0</v>
      </c>
      <c r="N338" s="295">
        <v>12</v>
      </c>
      <c r="O338" s="295">
        <f>+'7.  Persistence Report'!N78</f>
        <v>272.97000000000003</v>
      </c>
      <c r="P338" s="295">
        <f>+'7.  Persistence Report'!O78</f>
        <v>8.91</v>
      </c>
      <c r="Q338" s="295">
        <f>+'7.  Persistence Report'!P78</f>
        <v>8.91</v>
      </c>
      <c r="R338" s="295">
        <f>+'7.  Persistence Report'!Q78</f>
        <v>8.91</v>
      </c>
      <c r="S338" s="295">
        <f>+'7.  Persistence Report'!R78</f>
        <v>0</v>
      </c>
      <c r="T338" s="295">
        <f>+'7.  Persistence Report'!S78</f>
        <v>0</v>
      </c>
      <c r="U338" s="295">
        <f>+'7.  Persistence Report'!T78</f>
        <v>0</v>
      </c>
      <c r="V338" s="295">
        <f>+'7.  Persistence Report'!U78</f>
        <v>0</v>
      </c>
      <c r="W338" s="295">
        <f>+'7.  Persistence Report'!V78</f>
        <v>0</v>
      </c>
      <c r="X338" s="295">
        <f>+'7.  Persistence Report'!W78</f>
        <v>0</v>
      </c>
      <c r="Y338" s="410"/>
      <c r="Z338" s="415"/>
      <c r="AA338" s="415">
        <v>1</v>
      </c>
      <c r="AB338" s="415"/>
      <c r="AC338" s="469"/>
      <c r="AD338" s="415"/>
      <c r="AE338" s="415"/>
      <c r="AF338" s="415"/>
      <c r="AG338" s="415"/>
      <c r="AH338" s="415"/>
      <c r="AI338" s="415"/>
      <c r="AJ338" s="415"/>
      <c r="AK338" s="415"/>
      <c r="AL338" s="415"/>
      <c r="AM338" s="296">
        <f>SUM(Y338:AL338)</f>
        <v>1</v>
      </c>
    </row>
    <row r="339" spans="1:39" ht="15.5" outlineLevel="1">
      <c r="B339" s="294" t="s">
        <v>249</v>
      </c>
      <c r="C339" s="291" t="s">
        <v>163</v>
      </c>
      <c r="D339" s="295">
        <f>+'7.  Persistence Report'!AS115</f>
        <v>368314.35230000003</v>
      </c>
      <c r="E339" s="295">
        <f>+'7.  Persistence Report'!AT115</f>
        <v>2492470.5019999999</v>
      </c>
      <c r="F339" s="295">
        <f>+'7.  Persistence Report'!AU115</f>
        <v>1413117.602</v>
      </c>
      <c r="G339" s="295">
        <f>+'7.  Persistence Report'!AV115</f>
        <v>1402649.91</v>
      </c>
      <c r="H339" s="295">
        <f>+'7.  Persistence Report'!AW115</f>
        <v>1449612.9</v>
      </c>
      <c r="I339" s="295">
        <f>+'7.  Persistence Report'!AX115</f>
        <v>1390567.5</v>
      </c>
      <c r="J339" s="295">
        <f>+'7.  Persistence Report'!AY115</f>
        <v>1390567.5</v>
      </c>
      <c r="K339" s="295">
        <f>+'7.  Persistence Report'!AZ115</f>
        <v>1390567.5</v>
      </c>
      <c r="L339" s="295">
        <f>+'7.  Persistence Report'!BA115</f>
        <v>1390567.5</v>
      </c>
      <c r="M339" s="295">
        <f>+'7.  Persistence Report'!BB115</f>
        <v>1390567.5</v>
      </c>
      <c r="N339" s="295">
        <f>N338</f>
        <v>12</v>
      </c>
      <c r="O339" s="295">
        <f>+'7.  Persistence Report'!N115</f>
        <v>64.927710000000005</v>
      </c>
      <c r="P339" s="295">
        <f>+'7.  Persistence Report'!O115</f>
        <v>328.98770999999999</v>
      </c>
      <c r="Q339" s="295">
        <f>+'7.  Persistence Report'!P115</f>
        <v>216.52879050000001</v>
      </c>
      <c r="R339" s="295">
        <f>+'7.  Persistence Report'!Q115</f>
        <v>216.3512925</v>
      </c>
      <c r="S339" s="295">
        <f>+'7.  Persistence Report'!R115</f>
        <v>225.2612925</v>
      </c>
      <c r="T339" s="295">
        <f>+'7.  Persistence Report'!S115</f>
        <v>225.2612925</v>
      </c>
      <c r="U339" s="295">
        <f>+'7.  Persistence Report'!T115</f>
        <v>225.2612925</v>
      </c>
      <c r="V339" s="295">
        <f>+'7.  Persistence Report'!U115</f>
        <v>225.2612925</v>
      </c>
      <c r="W339" s="295">
        <f>+'7.  Persistence Report'!V115</f>
        <v>225.2612925</v>
      </c>
      <c r="X339" s="295">
        <f>+'7.  Persistence Report'!W115</f>
        <v>225.2612925</v>
      </c>
      <c r="Y339" s="411">
        <f>Y338</f>
        <v>0</v>
      </c>
      <c r="Z339" s="411">
        <f>Z338</f>
        <v>0</v>
      </c>
      <c r="AA339" s="411">
        <f t="shared" ref="AA339:AL339" si="100">AA338</f>
        <v>1</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f>+'7.  Persistence Report'!AS77</f>
        <v>43378.41</v>
      </c>
      <c r="E344" s="295">
        <f>+'7.  Persistence Report'!AT77</f>
        <v>0</v>
      </c>
      <c r="F344" s="295">
        <f>+'7.  Persistence Report'!AU77</f>
        <v>0</v>
      </c>
      <c r="G344" s="295">
        <f>+'7.  Persistence Report'!AV77</f>
        <v>0</v>
      </c>
      <c r="H344" s="295">
        <f>+'7.  Persistence Report'!AW77</f>
        <v>0</v>
      </c>
      <c r="I344" s="295">
        <f>+'7.  Persistence Report'!AX77</f>
        <v>0</v>
      </c>
      <c r="J344" s="295">
        <f>+'7.  Persistence Report'!AY77</f>
        <v>0</v>
      </c>
      <c r="K344" s="295">
        <f>+'7.  Persistence Report'!AZ77</f>
        <v>0</v>
      </c>
      <c r="L344" s="295">
        <f>+'7.  Persistence Report'!BA77</f>
        <v>0</v>
      </c>
      <c r="M344" s="295">
        <f>+'7.  Persistence Report'!BB77</f>
        <v>0</v>
      </c>
      <c r="N344" s="291"/>
      <c r="O344" s="295">
        <f>+'7.  Persistence Report'!N77</f>
        <v>1905.0170000000001</v>
      </c>
      <c r="P344" s="295">
        <f>+'7.  Persistence Report'!O77</f>
        <v>0</v>
      </c>
      <c r="Q344" s="295">
        <f>+'7.  Persistence Report'!P77</f>
        <v>0</v>
      </c>
      <c r="R344" s="295">
        <f>+'7.  Persistence Report'!Q77</f>
        <v>0</v>
      </c>
      <c r="S344" s="295">
        <f>+'7.  Persistence Report'!R77</f>
        <v>0</v>
      </c>
      <c r="T344" s="295">
        <f>+'7.  Persistence Report'!S77</f>
        <v>0</v>
      </c>
      <c r="U344" s="295">
        <f>+'7.  Persistence Report'!T77</f>
        <v>0</v>
      </c>
      <c r="V344" s="295">
        <f>+'7.  Persistence Report'!U77</f>
        <v>0</v>
      </c>
      <c r="W344" s="295">
        <f>+'7.  Persistence Report'!V77</f>
        <v>0</v>
      </c>
      <c r="X344" s="295">
        <f>+'7.  Persistence Report'!W77</f>
        <v>0</v>
      </c>
      <c r="Y344" s="410"/>
      <c r="Z344" s="415"/>
      <c r="AA344" s="415">
        <v>1</v>
      </c>
      <c r="AB344" s="415"/>
      <c r="AC344" s="415"/>
      <c r="AD344" s="415"/>
      <c r="AE344" s="415"/>
      <c r="AF344" s="415"/>
      <c r="AG344" s="415"/>
      <c r="AH344" s="415"/>
      <c r="AI344" s="415"/>
      <c r="AJ344" s="415"/>
      <c r="AK344" s="415"/>
      <c r="AL344" s="415"/>
      <c r="AM344" s="296">
        <f>SUM(Y344:AL344)</f>
        <v>1</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2">AA344</f>
        <v>1</v>
      </c>
      <c r="AB345" s="411">
        <f t="shared" si="102"/>
        <v>0</v>
      </c>
      <c r="AC345" s="411">
        <f t="shared" si="102"/>
        <v>0</v>
      </c>
      <c r="AD345" s="411">
        <f t="shared" si="102"/>
        <v>0</v>
      </c>
      <c r="AE345" s="411">
        <f t="shared" si="102"/>
        <v>0</v>
      </c>
      <c r="AF345" s="411">
        <f t="shared" si="102"/>
        <v>0</v>
      </c>
      <c r="AG345" s="411">
        <f t="shared" si="102"/>
        <v>0</v>
      </c>
      <c r="AH345" s="411">
        <f t="shared" si="102"/>
        <v>0</v>
      </c>
      <c r="AI345" s="411">
        <f t="shared" si="102"/>
        <v>0</v>
      </c>
      <c r="AJ345" s="411">
        <f t="shared" si="102"/>
        <v>0</v>
      </c>
      <c r="AK345" s="411">
        <f t="shared" si="102"/>
        <v>0</v>
      </c>
      <c r="AL345" s="411">
        <f t="shared" si="102"/>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90"/>
      <c r="Q347" s="290"/>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f>+'7.  Persistence Report'!AS74</f>
        <v>427264.479164124</v>
      </c>
      <c r="E348" s="295">
        <f>+'7.  Persistence Report'!AT74</f>
        <v>427264.479164124</v>
      </c>
      <c r="F348" s="295">
        <f>+'7.  Persistence Report'!AU74</f>
        <v>427264.479164124</v>
      </c>
      <c r="G348" s="295">
        <f>+'7.  Persistence Report'!AV74</f>
        <v>376699.82314491301</v>
      </c>
      <c r="H348" s="295">
        <f>+'7.  Persistence Report'!AW74</f>
        <v>351417.50137138402</v>
      </c>
      <c r="I348" s="295">
        <f>+'7.  Persistence Report'!AX74</f>
        <v>326135.173906326</v>
      </c>
      <c r="J348" s="295">
        <f>+'7.  Persistence Report'!AY74</f>
        <v>326135.173906326</v>
      </c>
      <c r="K348" s="295">
        <f>+'7.  Persistence Report'!AZ74</f>
        <v>326135.173906326</v>
      </c>
      <c r="L348" s="295">
        <f>+'7.  Persistence Report'!BA74</f>
        <v>147671.68682861299</v>
      </c>
      <c r="M348" s="295">
        <f>+'7.  Persistence Report'!BB74</f>
        <v>140052.32577514599</v>
      </c>
      <c r="N348" s="291"/>
      <c r="O348" s="295">
        <f>+'7.  Persistence Report'!N74</f>
        <v>41.579641756000001</v>
      </c>
      <c r="P348" s="295">
        <f>+'7.  Persistence Report'!O74</f>
        <v>41.579641756000001</v>
      </c>
      <c r="Q348" s="295">
        <f>+'7.  Persistence Report'!P74</f>
        <v>41.579641756000001</v>
      </c>
      <c r="R348" s="295">
        <f>+'7.  Persistence Report'!Q74</f>
        <v>38.952995692000002</v>
      </c>
      <c r="S348" s="295">
        <f>+'7.  Persistence Report'!R74</f>
        <v>37.639672668000003</v>
      </c>
      <c r="T348" s="295">
        <f>+'7.  Persistence Report'!S74</f>
        <v>36.326349704999998</v>
      </c>
      <c r="U348" s="295">
        <f>+'7.  Persistence Report'!T74</f>
        <v>36.326349704999998</v>
      </c>
      <c r="V348" s="295">
        <f>+'7.  Persistence Report'!U74</f>
        <v>36.326349704999998</v>
      </c>
      <c r="W348" s="295">
        <f>+'7.  Persistence Report'!V74</f>
        <v>27.055834409999999</v>
      </c>
      <c r="X348" s="295">
        <f>+'7.  Persistence Report'!W74</f>
        <v>18.897523400000001</v>
      </c>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103">AA348</f>
        <v>0</v>
      </c>
      <c r="AB349" s="411">
        <f t="shared" si="103"/>
        <v>0</v>
      </c>
      <c r="AC349" s="411">
        <f t="shared" si="103"/>
        <v>0</v>
      </c>
      <c r="AD349" s="411">
        <f t="shared" si="103"/>
        <v>0</v>
      </c>
      <c r="AE349" s="411">
        <f t="shared" si="103"/>
        <v>0</v>
      </c>
      <c r="AF349" s="411">
        <f t="shared" si="103"/>
        <v>0</v>
      </c>
      <c r="AG349" s="411">
        <f t="shared" si="103"/>
        <v>0</v>
      </c>
      <c r="AH349" s="411">
        <f t="shared" si="103"/>
        <v>0</v>
      </c>
      <c r="AI349" s="411">
        <f t="shared" si="103"/>
        <v>0</v>
      </c>
      <c r="AJ349" s="411">
        <f t="shared" si="103"/>
        <v>0</v>
      </c>
      <c r="AK349" s="411">
        <f t="shared" si="103"/>
        <v>0</v>
      </c>
      <c r="AL349" s="411">
        <f t="shared" si="103"/>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4">AA352</f>
        <v>0</v>
      </c>
      <c r="AB353" s="411">
        <f t="shared" si="104"/>
        <v>0</v>
      </c>
      <c r="AC353" s="411">
        <f t="shared" si="104"/>
        <v>0</v>
      </c>
      <c r="AD353" s="411">
        <f t="shared" si="104"/>
        <v>0</v>
      </c>
      <c r="AE353" s="411">
        <f t="shared" si="104"/>
        <v>0</v>
      </c>
      <c r="AF353" s="411">
        <f t="shared" si="104"/>
        <v>0</v>
      </c>
      <c r="AG353" s="411">
        <f t="shared" si="104"/>
        <v>0</v>
      </c>
      <c r="AH353" s="411">
        <f t="shared" si="104"/>
        <v>0</v>
      </c>
      <c r="AI353" s="411">
        <f t="shared" si="104"/>
        <v>0</v>
      </c>
      <c r="AJ353" s="411">
        <f t="shared" si="104"/>
        <v>0</v>
      </c>
      <c r="AK353" s="411">
        <f t="shared" si="104"/>
        <v>0</v>
      </c>
      <c r="AL353" s="411">
        <f t="shared" si="104"/>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5">AA355</f>
        <v>0</v>
      </c>
      <c r="AB356" s="411">
        <f t="shared" si="105"/>
        <v>0</v>
      </c>
      <c r="AC356" s="411">
        <f t="shared" si="105"/>
        <v>0</v>
      </c>
      <c r="AD356" s="411">
        <f t="shared" si="105"/>
        <v>0</v>
      </c>
      <c r="AE356" s="411">
        <f t="shared" si="105"/>
        <v>0</v>
      </c>
      <c r="AF356" s="411">
        <f t="shared" si="105"/>
        <v>0</v>
      </c>
      <c r="AG356" s="411">
        <f t="shared" si="105"/>
        <v>0</v>
      </c>
      <c r="AH356" s="411">
        <f t="shared" si="105"/>
        <v>0</v>
      </c>
      <c r="AI356" s="411">
        <f t="shared" si="105"/>
        <v>0</v>
      </c>
      <c r="AJ356" s="411">
        <f t="shared" si="105"/>
        <v>0</v>
      </c>
      <c r="AK356" s="411">
        <f t="shared" si="105"/>
        <v>0</v>
      </c>
      <c r="AL356" s="411">
        <f t="shared" si="105"/>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6">AA359</f>
        <v>0</v>
      </c>
      <c r="AB360" s="411">
        <f t="shared" si="106"/>
        <v>0</v>
      </c>
      <c r="AC360" s="411">
        <f t="shared" si="106"/>
        <v>0</v>
      </c>
      <c r="AD360" s="411">
        <f t="shared" si="106"/>
        <v>0</v>
      </c>
      <c r="AE360" s="411">
        <f t="shared" si="106"/>
        <v>0</v>
      </c>
      <c r="AF360" s="411">
        <f t="shared" si="106"/>
        <v>0</v>
      </c>
      <c r="AG360" s="411">
        <f t="shared" si="106"/>
        <v>0</v>
      </c>
      <c r="AH360" s="411">
        <f t="shared" si="106"/>
        <v>0</v>
      </c>
      <c r="AI360" s="411">
        <f t="shared" si="106"/>
        <v>0</v>
      </c>
      <c r="AJ360" s="411">
        <f t="shared" si="106"/>
        <v>0</v>
      </c>
      <c r="AK360" s="411">
        <f t="shared" si="106"/>
        <v>0</v>
      </c>
      <c r="AL360" s="411">
        <f t="shared" si="106"/>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7">AA362</f>
        <v>0</v>
      </c>
      <c r="AB363" s="411">
        <f t="shared" si="107"/>
        <v>0</v>
      </c>
      <c r="AC363" s="411">
        <f t="shared" si="107"/>
        <v>0</v>
      </c>
      <c r="AD363" s="411">
        <f t="shared" si="107"/>
        <v>0</v>
      </c>
      <c r="AE363" s="411">
        <f t="shared" si="107"/>
        <v>0</v>
      </c>
      <c r="AF363" s="411">
        <f t="shared" si="107"/>
        <v>0</v>
      </c>
      <c r="AG363" s="411">
        <f t="shared" si="107"/>
        <v>0</v>
      </c>
      <c r="AH363" s="411">
        <f t="shared" si="107"/>
        <v>0</v>
      </c>
      <c r="AI363" s="411">
        <f t="shared" si="107"/>
        <v>0</v>
      </c>
      <c r="AJ363" s="411">
        <f t="shared" si="107"/>
        <v>0</v>
      </c>
      <c r="AK363" s="411">
        <f t="shared" si="107"/>
        <v>0</v>
      </c>
      <c r="AL363" s="411">
        <f t="shared" si="107"/>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8">AA365</f>
        <v>0</v>
      </c>
      <c r="AB366" s="411">
        <f t="shared" si="108"/>
        <v>0</v>
      </c>
      <c r="AC366" s="411">
        <f t="shared" si="108"/>
        <v>0</v>
      </c>
      <c r="AD366" s="411">
        <f t="shared" si="108"/>
        <v>0</v>
      </c>
      <c r="AE366" s="411">
        <f t="shared" si="108"/>
        <v>0</v>
      </c>
      <c r="AF366" s="411">
        <f t="shared" si="108"/>
        <v>0</v>
      </c>
      <c r="AG366" s="411">
        <f t="shared" si="108"/>
        <v>0</v>
      </c>
      <c r="AH366" s="411">
        <f t="shared" si="108"/>
        <v>0</v>
      </c>
      <c r="AI366" s="411">
        <f t="shared" si="108"/>
        <v>0</v>
      </c>
      <c r="AJ366" s="411">
        <f t="shared" si="108"/>
        <v>0</v>
      </c>
      <c r="AK366" s="411">
        <f t="shared" si="108"/>
        <v>0</v>
      </c>
      <c r="AL366" s="411">
        <f t="shared" si="108"/>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9">Z368</f>
        <v>0</v>
      </c>
      <c r="AA369" s="411">
        <f t="shared" si="109"/>
        <v>0</v>
      </c>
      <c r="AB369" s="411">
        <f t="shared" si="109"/>
        <v>0</v>
      </c>
      <c r="AC369" s="411">
        <f t="shared" si="109"/>
        <v>0</v>
      </c>
      <c r="AD369" s="411">
        <f t="shared" si="109"/>
        <v>0</v>
      </c>
      <c r="AE369" s="411">
        <f t="shared" si="109"/>
        <v>0</v>
      </c>
      <c r="AF369" s="411">
        <f t="shared" si="109"/>
        <v>0</v>
      </c>
      <c r="AG369" s="411">
        <f t="shared" si="109"/>
        <v>0</v>
      </c>
      <c r="AH369" s="411">
        <f t="shared" si="109"/>
        <v>0</v>
      </c>
      <c r="AI369" s="411">
        <f t="shared" si="109"/>
        <v>0</v>
      </c>
      <c r="AJ369" s="411">
        <f t="shared" si="109"/>
        <v>0</v>
      </c>
      <c r="AK369" s="411">
        <f t="shared" si="109"/>
        <v>0</v>
      </c>
      <c r="AL369" s="411">
        <f t="shared" si="109"/>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0">Z371</f>
        <v>0</v>
      </c>
      <c r="AA372" s="411">
        <f t="shared" si="110"/>
        <v>0</v>
      </c>
      <c r="AB372" s="411">
        <f t="shared" si="110"/>
        <v>0</v>
      </c>
      <c r="AC372" s="411">
        <f t="shared" si="110"/>
        <v>0</v>
      </c>
      <c r="AD372" s="411">
        <f t="shared" si="110"/>
        <v>0</v>
      </c>
      <c r="AE372" s="411">
        <f t="shared" si="110"/>
        <v>0</v>
      </c>
      <c r="AF372" s="411">
        <f t="shared" si="110"/>
        <v>0</v>
      </c>
      <c r="AG372" s="411">
        <f t="shared" si="110"/>
        <v>0</v>
      </c>
      <c r="AH372" s="411">
        <f t="shared" si="110"/>
        <v>0</v>
      </c>
      <c r="AI372" s="411">
        <f t="shared" si="110"/>
        <v>0</v>
      </c>
      <c r="AJ372" s="411">
        <f t="shared" si="110"/>
        <v>0</v>
      </c>
      <c r="AK372" s="411">
        <f t="shared" si="110"/>
        <v>0</v>
      </c>
      <c r="AL372" s="411">
        <f t="shared" si="110"/>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1">Z375</f>
        <v>0</v>
      </c>
      <c r="AA376" s="411">
        <f t="shared" si="111"/>
        <v>0</v>
      </c>
      <c r="AB376" s="411">
        <f t="shared" si="111"/>
        <v>0</v>
      </c>
      <c r="AC376" s="411">
        <f t="shared" si="111"/>
        <v>0</v>
      </c>
      <c r="AD376" s="411">
        <f t="shared" si="111"/>
        <v>0</v>
      </c>
      <c r="AE376" s="411">
        <f t="shared" si="111"/>
        <v>0</v>
      </c>
      <c r="AF376" s="411">
        <f t="shared" si="111"/>
        <v>0</v>
      </c>
      <c r="AG376" s="411">
        <f t="shared" si="111"/>
        <v>0</v>
      </c>
      <c r="AH376" s="411">
        <f t="shared" si="111"/>
        <v>0</v>
      </c>
      <c r="AI376" s="411">
        <f t="shared" si="111"/>
        <v>0</v>
      </c>
      <c r="AJ376" s="411">
        <f t="shared" si="111"/>
        <v>0</v>
      </c>
      <c r="AK376" s="411">
        <f t="shared" si="111"/>
        <v>0</v>
      </c>
      <c r="AL376" s="411">
        <f t="shared" si="111"/>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2">Z378</f>
        <v>0</v>
      </c>
      <c r="AA379" s="411">
        <f t="shared" si="112"/>
        <v>0</v>
      </c>
      <c r="AB379" s="411">
        <f t="shared" si="112"/>
        <v>0</v>
      </c>
      <c r="AC379" s="411">
        <f t="shared" si="112"/>
        <v>0</v>
      </c>
      <c r="AD379" s="411">
        <f t="shared" si="112"/>
        <v>0</v>
      </c>
      <c r="AE379" s="411">
        <f t="shared" si="112"/>
        <v>0</v>
      </c>
      <c r="AF379" s="411">
        <f t="shared" si="112"/>
        <v>0</v>
      </c>
      <c r="AG379" s="411">
        <f t="shared" si="112"/>
        <v>0</v>
      </c>
      <c r="AH379" s="411">
        <f t="shared" si="112"/>
        <v>0</v>
      </c>
      <c r="AI379" s="411">
        <f t="shared" si="112"/>
        <v>0</v>
      </c>
      <c r="AJ379" s="411">
        <f t="shared" si="112"/>
        <v>0</v>
      </c>
      <c r="AK379" s="411">
        <f t="shared" si="112"/>
        <v>0</v>
      </c>
      <c r="AL379" s="411">
        <f t="shared" si="112"/>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3">Z381</f>
        <v>0</v>
      </c>
      <c r="AA382" s="411">
        <f t="shared" si="113"/>
        <v>0</v>
      </c>
      <c r="AB382" s="411">
        <f t="shared" si="113"/>
        <v>0</v>
      </c>
      <c r="AC382" s="411">
        <f t="shared" si="113"/>
        <v>0</v>
      </c>
      <c r="AD382" s="411">
        <f t="shared" si="113"/>
        <v>0</v>
      </c>
      <c r="AE382" s="411">
        <f t="shared" si="113"/>
        <v>0</v>
      </c>
      <c r="AF382" s="411">
        <f t="shared" si="113"/>
        <v>0</v>
      </c>
      <c r="AG382" s="411">
        <f t="shared" si="113"/>
        <v>0</v>
      </c>
      <c r="AH382" s="411">
        <f t="shared" si="113"/>
        <v>0</v>
      </c>
      <c r="AI382" s="411">
        <f t="shared" si="113"/>
        <v>0</v>
      </c>
      <c r="AJ382" s="411">
        <f t="shared" si="113"/>
        <v>0</v>
      </c>
      <c r="AK382" s="411">
        <f t="shared" si="113"/>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19561748.486252192</v>
      </c>
      <c r="E384" s="329"/>
      <c r="F384" s="329"/>
      <c r="G384" s="329"/>
      <c r="H384" s="329"/>
      <c r="I384" s="329"/>
      <c r="J384" s="329"/>
      <c r="K384" s="329"/>
      <c r="L384" s="329"/>
      <c r="M384" s="329"/>
      <c r="N384" s="329"/>
      <c r="O384" s="329">
        <f>SUM(O279:O382)</f>
        <v>6617.1852733180003</v>
      </c>
      <c r="P384" s="329"/>
      <c r="Q384" s="329"/>
      <c r="R384" s="329"/>
      <c r="S384" s="329"/>
      <c r="T384" s="329"/>
      <c r="U384" s="329"/>
      <c r="V384" s="329"/>
      <c r="W384" s="329"/>
      <c r="X384" s="329"/>
      <c r="Y384" s="329">
        <f>IF(Y278="kWh",SUMPRODUCT(D279:D382,Y279:Y382))</f>
        <v>2908022.6319280439</v>
      </c>
      <c r="Z384" s="329">
        <f>IF(Z278="kWh",SUMPRODUCT(D279:D382,Z279:Z382))</f>
        <v>4145103.7847263701</v>
      </c>
      <c r="AA384" s="329">
        <f>IF(AA278="kW",SUMPRODUCT(N279:N382,O279:O382,AA279:AA382),SUMPRODUCT(D279:D382,AA279:AA382))</f>
        <v>29054.160345212134</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14896090</v>
      </c>
      <c r="Z385" s="328">
        <f>HLOOKUP(Z277,'2. LRAMVA Threshold'!$B$42:$Q$53,5,FALSE)</f>
        <v>5412016</v>
      </c>
      <c r="AA385" s="328">
        <f>HLOOKUP(AA277,'2. LRAMVA Threshold'!$B$42:$Q$53,5,FALSE)</f>
        <v>53512</v>
      </c>
      <c r="AB385" s="328">
        <f>HLOOKUP(AB277,'2. LRAMVA Threshold'!$B$42:$Q$53,5,FALSE)</f>
        <v>2704</v>
      </c>
      <c r="AC385" s="328">
        <f>HLOOKUP(AC277,'2. LRAMVA Threshold'!$B$42:$Q$53,5,FALSE)</f>
        <v>5133</v>
      </c>
      <c r="AD385" s="328">
        <f>HLOOKUP(AD277,'2. LRAMVA Threshold'!$B$42:$Q$53,5,FALSE)</f>
        <v>885</v>
      </c>
      <c r="AE385" s="328">
        <f>HLOOKUP(AE277,'2. LRAMVA Threshold'!$B$42:$Q$53,5,FALSE)</f>
        <v>28</v>
      </c>
      <c r="AF385" s="328">
        <f>HLOOKUP(AF277,'2. LRAMVA Threshold'!$B$42:$Q$53,5,FALSE)</f>
        <v>65791</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4">Y136*Y387</f>
        <v>0</v>
      </c>
      <c r="Z388" s="378">
        <f t="shared" si="114"/>
        <v>0</v>
      </c>
      <c r="AA388" s="378">
        <f t="shared" si="114"/>
        <v>0</v>
      </c>
      <c r="AB388" s="378">
        <f t="shared" si="114"/>
        <v>0</v>
      </c>
      <c r="AC388" s="378">
        <f t="shared" si="114"/>
        <v>0</v>
      </c>
      <c r="AD388" s="378">
        <f t="shared" si="114"/>
        <v>0</v>
      </c>
      <c r="AE388" s="378">
        <f t="shared" si="114"/>
        <v>0</v>
      </c>
      <c r="AF388" s="378">
        <f t="shared" si="114"/>
        <v>0</v>
      </c>
      <c r="AG388" s="378">
        <f t="shared" si="114"/>
        <v>0</v>
      </c>
      <c r="AH388" s="378">
        <f t="shared" si="114"/>
        <v>0</v>
      </c>
      <c r="AI388" s="378">
        <f t="shared" si="114"/>
        <v>0</v>
      </c>
      <c r="AJ388" s="378">
        <f t="shared" si="114"/>
        <v>0</v>
      </c>
      <c r="AK388" s="378">
        <f t="shared" si="114"/>
        <v>0</v>
      </c>
      <c r="AL388" s="378">
        <f t="shared" si="114"/>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5">Y265*Y387</f>
        <v>0</v>
      </c>
      <c r="Z389" s="378">
        <f t="shared" si="115"/>
        <v>0</v>
      </c>
      <c r="AA389" s="378">
        <f t="shared" si="115"/>
        <v>0</v>
      </c>
      <c r="AB389" s="378">
        <f t="shared" si="115"/>
        <v>0</v>
      </c>
      <c r="AC389" s="378">
        <f t="shared" si="115"/>
        <v>0</v>
      </c>
      <c r="AD389" s="378">
        <f t="shared" si="115"/>
        <v>0</v>
      </c>
      <c r="AE389" s="378">
        <f t="shared" si="115"/>
        <v>0</v>
      </c>
      <c r="AF389" s="378">
        <f t="shared" si="115"/>
        <v>0</v>
      </c>
      <c r="AG389" s="378">
        <f t="shared" si="115"/>
        <v>0</v>
      </c>
      <c r="AH389" s="378">
        <f t="shared" si="115"/>
        <v>0</v>
      </c>
      <c r="AI389" s="378">
        <f t="shared" si="115"/>
        <v>0</v>
      </c>
      <c r="AJ389" s="378">
        <f t="shared" si="115"/>
        <v>0</v>
      </c>
      <c r="AK389" s="378">
        <f t="shared" si="115"/>
        <v>0</v>
      </c>
      <c r="AL389" s="378">
        <f t="shared" si="115"/>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6">Z384*Z387</f>
        <v>0</v>
      </c>
      <c r="AA390" s="378">
        <f t="shared" si="116"/>
        <v>0</v>
      </c>
      <c r="AB390" s="378">
        <f t="shared" si="116"/>
        <v>0</v>
      </c>
      <c r="AC390" s="378">
        <f t="shared" si="116"/>
        <v>0</v>
      </c>
      <c r="AD390" s="378">
        <f t="shared" si="116"/>
        <v>0</v>
      </c>
      <c r="AE390" s="378">
        <f t="shared" si="116"/>
        <v>0</v>
      </c>
      <c r="AF390" s="378">
        <f t="shared" ref="AF390:AL390" si="117">AF384*AF387</f>
        <v>0</v>
      </c>
      <c r="AG390" s="378">
        <f t="shared" si="117"/>
        <v>0</v>
      </c>
      <c r="AH390" s="378">
        <f t="shared" si="117"/>
        <v>0</v>
      </c>
      <c r="AI390" s="378">
        <f t="shared" si="117"/>
        <v>0</v>
      </c>
      <c r="AJ390" s="378">
        <f t="shared" si="117"/>
        <v>0</v>
      </c>
      <c r="AK390" s="378">
        <f t="shared" si="117"/>
        <v>0</v>
      </c>
      <c r="AL390" s="378">
        <f t="shared" si="117"/>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8">SUM(AA388:AA390)</f>
        <v>0</v>
      </c>
      <c r="AB391" s="346">
        <f t="shared" si="118"/>
        <v>0</v>
      </c>
      <c r="AC391" s="346">
        <f t="shared" si="118"/>
        <v>0</v>
      </c>
      <c r="AD391" s="346">
        <f t="shared" si="118"/>
        <v>0</v>
      </c>
      <c r="AE391" s="346">
        <f t="shared" si="118"/>
        <v>0</v>
      </c>
      <c r="AF391" s="346">
        <f t="shared" ref="AF391:AL391" si="119">SUM(AF388:AF390)</f>
        <v>0</v>
      </c>
      <c r="AG391" s="346">
        <f t="shared" si="119"/>
        <v>0</v>
      </c>
      <c r="AH391" s="346">
        <f t="shared" si="119"/>
        <v>0</v>
      </c>
      <c r="AI391" s="346">
        <f t="shared" si="119"/>
        <v>0</v>
      </c>
      <c r="AJ391" s="346">
        <f t="shared" si="119"/>
        <v>0</v>
      </c>
      <c r="AK391" s="346">
        <f t="shared" si="119"/>
        <v>0</v>
      </c>
      <c r="AL391" s="346">
        <f t="shared" si="119"/>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0">Y385*Y387</f>
        <v>0</v>
      </c>
      <c r="Z392" s="347">
        <f t="shared" si="120"/>
        <v>0</v>
      </c>
      <c r="AA392" s="347">
        <f t="shared" si="120"/>
        <v>0</v>
      </c>
      <c r="AB392" s="347">
        <f t="shared" si="120"/>
        <v>0</v>
      </c>
      <c r="AC392" s="347">
        <f t="shared" si="120"/>
        <v>0</v>
      </c>
      <c r="AD392" s="347">
        <f t="shared" si="120"/>
        <v>0</v>
      </c>
      <c r="AE392" s="347">
        <f t="shared" si="120"/>
        <v>0</v>
      </c>
      <c r="AF392" s="347">
        <f t="shared" ref="AF392:AL392" si="121">AF385*AF387</f>
        <v>0</v>
      </c>
      <c r="AG392" s="347">
        <f t="shared" si="121"/>
        <v>0</v>
      </c>
      <c r="AH392" s="347">
        <f t="shared" si="121"/>
        <v>0</v>
      </c>
      <c r="AI392" s="347">
        <f t="shared" si="121"/>
        <v>0</v>
      </c>
      <c r="AJ392" s="347">
        <f t="shared" si="121"/>
        <v>0</v>
      </c>
      <c r="AK392" s="347">
        <f t="shared" si="121"/>
        <v>0</v>
      </c>
      <c r="AL392" s="347">
        <f t="shared" si="121"/>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2908022.6319280439</v>
      </c>
      <c r="Z395" s="291">
        <f>SUMPRODUCT(E279:E382,Z279:Z382)</f>
        <v>4106301.9739087103</v>
      </c>
      <c r="AA395" s="291">
        <f>IF(AA278="kW",SUMPRODUCT(N279:N382,P279:P382,AA279:AA382),SUMPRODUCT(E279:E382,AA279:AA382))</f>
        <v>27882.292974865919</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2871612.060969092</v>
      </c>
      <c r="Z396" s="291">
        <f>SUMPRODUCT(F279:F382,Z279:Z382)</f>
        <v>4079875.6016933722</v>
      </c>
      <c r="AA396" s="291">
        <f>IF(AA278="kW",SUMPRODUCT(N279:N382,Q279:Q382,AA279:AA382),SUMPRODUCT(F279:F382,AA279:AA382))</f>
        <v>26207.747942093134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2662913.958565807</v>
      </c>
      <c r="Z397" s="291">
        <f>SUMPRODUCT(G279:G382,Z279:Z382)</f>
        <v>3974235.6860251231</v>
      </c>
      <c r="AA397" s="291">
        <f>IF(AA278="kW",SUMPRODUCT(N279:N382,R279:R382,AA279:AA382),SUMPRODUCT(G279:G382,AA279:AA382))</f>
        <v>24439.014166578985</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2262101.3276471319</v>
      </c>
      <c r="Z398" s="291">
        <f>SUMPRODUCT(H279:H382,Z279:Z382)</f>
        <v>1027550.4580923681</v>
      </c>
      <c r="AA398" s="291">
        <f>IF(AA278="kW",SUMPRODUCT(N279:N382,S279:S382,AA279:AA382),SUMPRODUCT(H279:H382,AA279:AA382))</f>
        <v>22844.326312400979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1892031.3611275821</v>
      </c>
      <c r="Z399" s="291">
        <f>SUMPRODUCT(I279:I382,Z279:Z382)</f>
        <v>1016447.9334435236</v>
      </c>
      <c r="AA399" s="291">
        <f>IF(AA278="kW",SUMPRODUCT(N279:N382,T279:T382,AA279:AA382),SUMPRODUCT(I279:I382,AA279:AA382))</f>
        <v>22257.330161189424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1892031.3611275821</v>
      </c>
      <c r="Z400" s="291">
        <f>SUMPRODUCT(J279:J382,Z279:Z382)</f>
        <v>1016447.9334435236</v>
      </c>
      <c r="AA400" s="291">
        <f>IF(AA278="kW",SUMPRODUCT(N279:N382,U279:U382,AA279:AA382),SUMPRODUCT(J279:J382,AA279:AA382))</f>
        <v>22257.330161189424</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1891482.6019340041</v>
      </c>
      <c r="Z401" s="326">
        <f>SUMPRODUCT(K279:K382,Z279:Z382)</f>
        <v>1015275.2412590507</v>
      </c>
      <c r="AA401" s="326">
        <f>IF(AA278="kW",SUMPRODUCT(N279:N382,V279:V382,AA279:AA382),SUMPRODUCT(K279:K382,AA279:AA382))</f>
        <v>22255.643375075906</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1095" t="s">
        <v>211</v>
      </c>
      <c r="C405" s="1097" t="s">
        <v>33</v>
      </c>
      <c r="D405" s="284" t="s">
        <v>421</v>
      </c>
      <c r="E405" s="1099" t="s">
        <v>209</v>
      </c>
      <c r="F405" s="1100"/>
      <c r="G405" s="1100"/>
      <c r="H405" s="1100"/>
      <c r="I405" s="1100"/>
      <c r="J405" s="1100"/>
      <c r="K405" s="1100"/>
      <c r="L405" s="1100"/>
      <c r="M405" s="1101"/>
      <c r="N405" s="1102" t="s">
        <v>213</v>
      </c>
      <c r="O405" s="284" t="s">
        <v>422</v>
      </c>
      <c r="P405" s="1099" t="s">
        <v>212</v>
      </c>
      <c r="Q405" s="1100"/>
      <c r="R405" s="1100"/>
      <c r="S405" s="1100"/>
      <c r="T405" s="1100"/>
      <c r="U405" s="1100"/>
      <c r="V405" s="1100"/>
      <c r="W405" s="1100"/>
      <c r="X405" s="1101"/>
      <c r="Y405" s="1092" t="s">
        <v>243</v>
      </c>
      <c r="Z405" s="1093"/>
      <c r="AA405" s="1093"/>
      <c r="AB405" s="1093"/>
      <c r="AC405" s="1093"/>
      <c r="AD405" s="1093"/>
      <c r="AE405" s="1093"/>
      <c r="AF405" s="1093"/>
      <c r="AG405" s="1093"/>
      <c r="AH405" s="1093"/>
      <c r="AI405" s="1093"/>
      <c r="AJ405" s="1093"/>
      <c r="AK405" s="1093"/>
      <c r="AL405" s="1093"/>
      <c r="AM405" s="1094"/>
    </row>
    <row r="406" spans="1:40" ht="45.75" customHeight="1">
      <c r="B406" s="1096"/>
      <c r="C406" s="1098"/>
      <c r="D406" s="285">
        <v>2014</v>
      </c>
      <c r="E406" s="285">
        <v>2015</v>
      </c>
      <c r="F406" s="285">
        <v>2016</v>
      </c>
      <c r="G406" s="285">
        <v>2017</v>
      </c>
      <c r="H406" s="285">
        <v>2018</v>
      </c>
      <c r="I406" s="285">
        <v>2019</v>
      </c>
      <c r="J406" s="285">
        <v>2020</v>
      </c>
      <c r="K406" s="285">
        <v>2021</v>
      </c>
      <c r="L406" s="285">
        <v>2022</v>
      </c>
      <c r="M406" s="285">
        <v>2023</v>
      </c>
      <c r="N406" s="110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50 - 4,999 kW</v>
      </c>
      <c r="AB406" s="285" t="str">
        <f>'1.  LRAMVA Summary'!G52</f>
        <v>Co-Generation 1,000 - 4,999 kW</v>
      </c>
      <c r="AC406" s="285" t="str">
        <f>'1.  LRAMVA Summary'!H52</f>
        <v>Large User</v>
      </c>
      <c r="AD406" s="285" t="str">
        <f>'1.  LRAMVA Summary'!I52</f>
        <v>Street Lighting</v>
      </c>
      <c r="AE406" s="285" t="str">
        <f>'1.  LRAMVA Summary'!J52</f>
        <v>Sentinel Lighting</v>
      </c>
      <c r="AF406" s="285" t="str">
        <f>'1.  LRAMVA Summary'!K52</f>
        <v>Unmetered Scattered Load</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kWh</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f>+SUM('7.  Persistence Report'!AT95:AT98)</f>
        <v>807734.53055829555</v>
      </c>
      <c r="E408" s="295">
        <f>+SUM('7.  Persistence Report'!AU95:AU98)</f>
        <v>807734.53055829555</v>
      </c>
      <c r="F408" s="295">
        <f>+SUM('7.  Persistence Report'!AV95:AV98)</f>
        <v>807734.53055829555</v>
      </c>
      <c r="G408" s="295">
        <f>+SUM('7.  Persistence Report'!AW95:AW98)</f>
        <v>767641.84065829555</v>
      </c>
      <c r="H408" s="295">
        <f>+SUM('7.  Persistence Report'!AX95:AX98)</f>
        <v>392804.94909623975</v>
      </c>
      <c r="I408" s="295">
        <f>+SUM('7.  Persistence Report'!AY95:AY98)</f>
        <v>0</v>
      </c>
      <c r="J408" s="295">
        <f>+SUM('7.  Persistence Report'!AZ95:AZ98)</f>
        <v>0</v>
      </c>
      <c r="K408" s="295">
        <f>+SUM('7.  Persistence Report'!BA95:BA98)</f>
        <v>0</v>
      </c>
      <c r="L408" s="295">
        <f>+SUM('7.  Persistence Report'!BB95:BB98)</f>
        <v>0</v>
      </c>
      <c r="M408" s="295">
        <f>+SUM('7.  Persistence Report'!BC95:BC98)</f>
        <v>0</v>
      </c>
      <c r="N408" s="291"/>
      <c r="O408" s="295">
        <f>+SUM('7.  Persistence Report'!O95:O98)</f>
        <v>217.69794093602681</v>
      </c>
      <c r="P408" s="295">
        <f>+SUM('7.  Persistence Report'!P95:P98)</f>
        <v>217.69794093602681</v>
      </c>
      <c r="Q408" s="295">
        <f>+SUM('7.  Persistence Report'!Q95:Q98)</f>
        <v>217.69794093602681</v>
      </c>
      <c r="R408" s="295">
        <f>+SUM('7.  Persistence Report'!R95:R98)</f>
        <v>172.86429070602682</v>
      </c>
      <c r="S408" s="295">
        <f>+SUM('7.  Persistence Report'!S95:S98)</f>
        <v>57.728246481989252</v>
      </c>
      <c r="T408" s="295">
        <f>+SUM('7.  Persistence Report'!T95:T98)</f>
        <v>0</v>
      </c>
      <c r="U408" s="295">
        <f>+SUM('7.  Persistence Report'!U95:U98)</f>
        <v>0</v>
      </c>
      <c r="V408" s="295">
        <f>+SUM('7.  Persistence Report'!V95:V98)</f>
        <v>0</v>
      </c>
      <c r="W408" s="295">
        <f>+SUM('7.  Persistence Report'!W95:W98)</f>
        <v>0</v>
      </c>
      <c r="X408" s="295">
        <f>+SUM('7.  Persistence Report'!X95:X98)</f>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2">AA408</f>
        <v>0</v>
      </c>
      <c r="AB409" s="411">
        <f t="shared" si="122"/>
        <v>0</v>
      </c>
      <c r="AC409" s="411">
        <f t="shared" si="122"/>
        <v>0</v>
      </c>
      <c r="AD409" s="411">
        <f t="shared" si="122"/>
        <v>0</v>
      </c>
      <c r="AE409" s="411">
        <f t="shared" si="122"/>
        <v>0</v>
      </c>
      <c r="AF409" s="411">
        <f t="shared" si="122"/>
        <v>0</v>
      </c>
      <c r="AG409" s="411">
        <f t="shared" si="122"/>
        <v>0</v>
      </c>
      <c r="AH409" s="411">
        <f t="shared" si="122"/>
        <v>0</v>
      </c>
      <c r="AI409" s="411">
        <f t="shared" si="122"/>
        <v>0</v>
      </c>
      <c r="AJ409" s="411">
        <f t="shared" si="122"/>
        <v>0</v>
      </c>
      <c r="AK409" s="411">
        <f t="shared" si="122"/>
        <v>0</v>
      </c>
      <c r="AL409" s="411">
        <f t="shared" si="122"/>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f>+'7.  Persistence Report'!AT94</f>
        <v>44332.785349999998</v>
      </c>
      <c r="E411" s="295">
        <f>+'7.  Persistence Report'!AU94</f>
        <v>44332.785349999998</v>
      </c>
      <c r="F411" s="295">
        <f>+'7.  Persistence Report'!AV94</f>
        <v>44332.785349999998</v>
      </c>
      <c r="G411" s="295">
        <f>+'7.  Persistence Report'!AW94</f>
        <v>44332.785349999998</v>
      </c>
      <c r="H411" s="295">
        <f>+'7.  Persistence Report'!AX94</f>
        <v>0</v>
      </c>
      <c r="I411" s="295">
        <f>+'7.  Persistence Report'!AY94</f>
        <v>0</v>
      </c>
      <c r="J411" s="295">
        <f>+'7.  Persistence Report'!AZ94</f>
        <v>0</v>
      </c>
      <c r="K411" s="295">
        <f>+'7.  Persistence Report'!BA94</f>
        <v>0</v>
      </c>
      <c r="L411" s="295">
        <f>+'7.  Persistence Report'!BB94</f>
        <v>0</v>
      </c>
      <c r="M411" s="295">
        <f>+'7.  Persistence Report'!BC94</f>
        <v>0</v>
      </c>
      <c r="N411" s="291"/>
      <c r="O411" s="295">
        <f>+'7.  Persistence Report'!O94</f>
        <v>24.863291889999999</v>
      </c>
      <c r="P411" s="295">
        <f>+'7.  Persistence Report'!P94</f>
        <v>24.863291889999999</v>
      </c>
      <c r="Q411" s="295">
        <f>+'7.  Persistence Report'!Q94</f>
        <v>24.863291889999999</v>
      </c>
      <c r="R411" s="295">
        <f>+'7.  Persistence Report'!R94</f>
        <v>24.863291889999999</v>
      </c>
      <c r="S411" s="295">
        <f>+'7.  Persistence Report'!S94</f>
        <v>0</v>
      </c>
      <c r="T411" s="295">
        <f>+'7.  Persistence Report'!T94</f>
        <v>0</v>
      </c>
      <c r="U411" s="295">
        <f>+'7.  Persistence Report'!U94</f>
        <v>0</v>
      </c>
      <c r="V411" s="295">
        <f>+'7.  Persistence Report'!V94</f>
        <v>0</v>
      </c>
      <c r="W411" s="295">
        <f>+'7.  Persistence Report'!W94</f>
        <v>0</v>
      </c>
      <c r="X411" s="295">
        <f>+'7.  Persistence Report'!X94</f>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3">AA411</f>
        <v>0</v>
      </c>
      <c r="AB412" s="411">
        <f t="shared" si="123"/>
        <v>0</v>
      </c>
      <c r="AC412" s="411">
        <f t="shared" si="123"/>
        <v>0</v>
      </c>
      <c r="AD412" s="411">
        <f t="shared" si="123"/>
        <v>0</v>
      </c>
      <c r="AE412" s="411">
        <f t="shared" si="123"/>
        <v>0</v>
      </c>
      <c r="AF412" s="411">
        <f t="shared" si="123"/>
        <v>0</v>
      </c>
      <c r="AG412" s="411">
        <f t="shared" si="123"/>
        <v>0</v>
      </c>
      <c r="AH412" s="411">
        <f t="shared" si="123"/>
        <v>0</v>
      </c>
      <c r="AI412" s="411">
        <f t="shared" si="123"/>
        <v>0</v>
      </c>
      <c r="AJ412" s="411">
        <f t="shared" si="123"/>
        <v>0</v>
      </c>
      <c r="AK412" s="411">
        <f t="shared" si="123"/>
        <v>0</v>
      </c>
      <c r="AL412" s="411">
        <f t="shared" si="123"/>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f>+'7.  Persistence Report'!AT105</f>
        <v>1317949.6652039997</v>
      </c>
      <c r="E414" s="295">
        <f>+'7.  Persistence Report'!AU105</f>
        <v>1317949.6652039997</v>
      </c>
      <c r="F414" s="295">
        <f>+'7.  Persistence Report'!AV105</f>
        <v>1317949.6652039997</v>
      </c>
      <c r="G414" s="295">
        <f>+'7.  Persistence Report'!AW105</f>
        <v>1317949.6652039997</v>
      </c>
      <c r="H414" s="295">
        <f>+'7.  Persistence Report'!AX105</f>
        <v>1317949.6652039997</v>
      </c>
      <c r="I414" s="295">
        <f>+'7.  Persistence Report'!AY105</f>
        <v>1317949.6652039997</v>
      </c>
      <c r="J414" s="295">
        <f>+'7.  Persistence Report'!AZ105</f>
        <v>1317949.6652039997</v>
      </c>
      <c r="K414" s="295">
        <f>+'7.  Persistence Report'!BA105</f>
        <v>1317949.6652039997</v>
      </c>
      <c r="L414" s="295">
        <f>+'7.  Persistence Report'!BB105</f>
        <v>1317949.6652039997</v>
      </c>
      <c r="M414" s="295">
        <f>+'7.  Persistence Report'!BC105</f>
        <v>1317949.6652039997</v>
      </c>
      <c r="N414" s="291"/>
      <c r="O414" s="295">
        <f>+'7.  Persistence Report'!O105</f>
        <v>716.29143958999998</v>
      </c>
      <c r="P414" s="295">
        <f>+'7.  Persistence Report'!P105</f>
        <v>716.29143958999998</v>
      </c>
      <c r="Q414" s="295">
        <f>+'7.  Persistence Report'!Q105</f>
        <v>716.29143958999998</v>
      </c>
      <c r="R414" s="295">
        <f>+'7.  Persistence Report'!R105</f>
        <v>716.29143958999998</v>
      </c>
      <c r="S414" s="295">
        <f>+'7.  Persistence Report'!S105</f>
        <v>716.29143958999998</v>
      </c>
      <c r="T414" s="295">
        <f>+'7.  Persistence Report'!T105</f>
        <v>716.29143958999998</v>
      </c>
      <c r="U414" s="295">
        <f>+'7.  Persistence Report'!U105</f>
        <v>716.29143958999998</v>
      </c>
      <c r="V414" s="295">
        <f>+'7.  Persistence Report'!V105</f>
        <v>716.29143958999998</v>
      </c>
      <c r="W414" s="295">
        <f>+'7.  Persistence Report'!W105</f>
        <v>716.29143958999998</v>
      </c>
      <c r="X414" s="295">
        <f>+'7.  Persistence Report'!X105</f>
        <v>716.29143958999998</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4">AA414</f>
        <v>0</v>
      </c>
      <c r="AB415" s="411">
        <f t="shared" si="124"/>
        <v>0</v>
      </c>
      <c r="AC415" s="411">
        <f t="shared" si="124"/>
        <v>0</v>
      </c>
      <c r="AD415" s="411">
        <f t="shared" si="124"/>
        <v>0</v>
      </c>
      <c r="AE415" s="411">
        <f t="shared" si="124"/>
        <v>0</v>
      </c>
      <c r="AF415" s="411">
        <f t="shared" si="124"/>
        <v>0</v>
      </c>
      <c r="AG415" s="411">
        <f t="shared" si="124"/>
        <v>0</v>
      </c>
      <c r="AH415" s="411">
        <f t="shared" si="124"/>
        <v>0</v>
      </c>
      <c r="AI415" s="411">
        <f t="shared" si="124"/>
        <v>0</v>
      </c>
      <c r="AJ415" s="411">
        <f t="shared" si="124"/>
        <v>0</v>
      </c>
      <c r="AK415" s="411">
        <f t="shared" si="124"/>
        <v>0</v>
      </c>
      <c r="AL415" s="411">
        <f t="shared" si="124"/>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f>+'7.  Persistence Report'!AT101</f>
        <v>768920.07169999997</v>
      </c>
      <c r="E417" s="295">
        <f>+'7.  Persistence Report'!AU101</f>
        <v>715988.27650000004</v>
      </c>
      <c r="F417" s="295">
        <f>+'7.  Persistence Report'!AV101</f>
        <v>690423.53339999996</v>
      </c>
      <c r="G417" s="295">
        <f>+'7.  Persistence Report'!AW101</f>
        <v>690423.53339999996</v>
      </c>
      <c r="H417" s="295">
        <f>+'7.  Persistence Report'!AX101</f>
        <v>690423.53339999996</v>
      </c>
      <c r="I417" s="295">
        <f>+'7.  Persistence Report'!AY101</f>
        <v>690423.53339999996</v>
      </c>
      <c r="J417" s="295">
        <f>+'7.  Persistence Report'!AZ101</f>
        <v>690423.53339999996</v>
      </c>
      <c r="K417" s="295">
        <f>+'7.  Persistence Report'!BA101</f>
        <v>689081.32830000005</v>
      </c>
      <c r="L417" s="295">
        <f>+'7.  Persistence Report'!BB101</f>
        <v>689081.32830000005</v>
      </c>
      <c r="M417" s="295">
        <f>+'7.  Persistence Report'!BC101</f>
        <v>589584.09089999995</v>
      </c>
      <c r="N417" s="291"/>
      <c r="O417" s="295">
        <f>+'7.  Persistence Report'!O101</f>
        <v>57.526993330000003</v>
      </c>
      <c r="P417" s="295">
        <f>+'7.  Persistence Report'!P101</f>
        <v>54.204078189999997</v>
      </c>
      <c r="Q417" s="295">
        <f>+'7.  Persistence Report'!Q101</f>
        <v>52.599192670000001</v>
      </c>
      <c r="R417" s="295">
        <f>+'7.  Persistence Report'!R101</f>
        <v>52.599192670000001</v>
      </c>
      <c r="S417" s="295">
        <f>+'7.  Persistence Report'!S101</f>
        <v>52.599192670000001</v>
      </c>
      <c r="T417" s="295">
        <f>+'7.  Persistence Report'!T101</f>
        <v>52.599192670000001</v>
      </c>
      <c r="U417" s="295">
        <f>+'7.  Persistence Report'!U101</f>
        <v>52.599192670000001</v>
      </c>
      <c r="V417" s="295">
        <f>+'7.  Persistence Report'!V101</f>
        <v>52.445972900000001</v>
      </c>
      <c r="W417" s="295">
        <f>+'7.  Persistence Report'!W101</f>
        <v>52.445972900000001</v>
      </c>
      <c r="X417" s="295">
        <f>+'7.  Persistence Report'!X101</f>
        <v>46.199805079999997</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5">AA417</f>
        <v>0</v>
      </c>
      <c r="AB418" s="411">
        <f t="shared" si="125"/>
        <v>0</v>
      </c>
      <c r="AC418" s="411">
        <f t="shared" si="125"/>
        <v>0</v>
      </c>
      <c r="AD418" s="411">
        <f t="shared" si="125"/>
        <v>0</v>
      </c>
      <c r="AE418" s="411">
        <f t="shared" si="125"/>
        <v>0</v>
      </c>
      <c r="AF418" s="411">
        <f t="shared" si="125"/>
        <v>0</v>
      </c>
      <c r="AG418" s="411">
        <f t="shared" si="125"/>
        <v>0</v>
      </c>
      <c r="AH418" s="411">
        <f t="shared" si="125"/>
        <v>0</v>
      </c>
      <c r="AI418" s="411">
        <f t="shared" si="125"/>
        <v>0</v>
      </c>
      <c r="AJ418" s="411">
        <f t="shared" si="125"/>
        <v>0</v>
      </c>
      <c r="AK418" s="411">
        <f t="shared" si="125"/>
        <v>0</v>
      </c>
      <c r="AL418" s="411">
        <f t="shared" si="125"/>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f>+'7.  Persistence Report'!AT99</f>
        <v>3356261.923</v>
      </c>
      <c r="E420" s="295">
        <f>+'7.  Persistence Report'!AU99</f>
        <v>2911521.7650000001</v>
      </c>
      <c r="F420" s="295">
        <f>+'7.  Persistence Report'!AV99</f>
        <v>2679747.8190000001</v>
      </c>
      <c r="G420" s="295">
        <f>+'7.  Persistence Report'!AW99</f>
        <v>2679747.8190000001</v>
      </c>
      <c r="H420" s="295">
        <f>+'7.  Persistence Report'!AX99</f>
        <v>2679747.8190000001</v>
      </c>
      <c r="I420" s="295">
        <f>+'7.  Persistence Report'!AY99</f>
        <v>2679747.8190000001</v>
      </c>
      <c r="J420" s="295">
        <f>+'7.  Persistence Report'!AZ99</f>
        <v>2679747.8190000001</v>
      </c>
      <c r="K420" s="295">
        <f>+'7.  Persistence Report'!BA99</f>
        <v>2678586.9929999998</v>
      </c>
      <c r="L420" s="295">
        <f>+'7.  Persistence Report'!BB99</f>
        <v>2678586.9929999998</v>
      </c>
      <c r="M420" s="295">
        <f>+'7.  Persistence Report'!BC99</f>
        <v>2491234.7170000002</v>
      </c>
      <c r="N420" s="291"/>
      <c r="O420" s="295">
        <f>+'7.  Persistence Report'!O99</f>
        <v>219.65155100000001</v>
      </c>
      <c r="P420" s="295">
        <f>+'7.  Persistence Report'!P99</f>
        <v>191.7319651</v>
      </c>
      <c r="Q420" s="295">
        <f>+'7.  Persistence Report'!Q99</f>
        <v>177.18182289999999</v>
      </c>
      <c r="R420" s="295">
        <f>+'7.  Persistence Report'!R99</f>
        <v>177.18182289999999</v>
      </c>
      <c r="S420" s="295">
        <f>+'7.  Persistence Report'!S99</f>
        <v>177.18182289999999</v>
      </c>
      <c r="T420" s="295">
        <f>+'7.  Persistence Report'!T99</f>
        <v>177.18182289999999</v>
      </c>
      <c r="U420" s="295">
        <f>+'7.  Persistence Report'!U99</f>
        <v>177.18182289999999</v>
      </c>
      <c r="V420" s="295">
        <f>+'7.  Persistence Report'!V99</f>
        <v>177.0493085</v>
      </c>
      <c r="W420" s="295">
        <f>+'7.  Persistence Report'!W99</f>
        <v>177.0493085</v>
      </c>
      <c r="X420" s="295">
        <f>+'7.  Persistence Report'!X99</f>
        <v>165.28783859999999</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6">AA420</f>
        <v>0</v>
      </c>
      <c r="AB421" s="411">
        <f t="shared" si="126"/>
        <v>0</v>
      </c>
      <c r="AC421" s="411">
        <f t="shared" si="126"/>
        <v>0</v>
      </c>
      <c r="AD421" s="411">
        <f t="shared" si="126"/>
        <v>0</v>
      </c>
      <c r="AE421" s="411">
        <f t="shared" si="126"/>
        <v>0</v>
      </c>
      <c r="AF421" s="411">
        <f t="shared" si="126"/>
        <v>0</v>
      </c>
      <c r="AG421" s="411">
        <f t="shared" si="126"/>
        <v>0</v>
      </c>
      <c r="AH421" s="411">
        <f t="shared" si="126"/>
        <v>0</v>
      </c>
      <c r="AI421" s="411">
        <f t="shared" si="126"/>
        <v>0</v>
      </c>
      <c r="AJ421" s="411">
        <f t="shared" si="126"/>
        <v>0</v>
      </c>
      <c r="AK421" s="411">
        <f t="shared" si="126"/>
        <v>0</v>
      </c>
      <c r="AL421" s="411">
        <f t="shared" si="126"/>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7">AA423</f>
        <v>0</v>
      </c>
      <c r="AB424" s="411">
        <f t="shared" si="127"/>
        <v>0</v>
      </c>
      <c r="AC424" s="411">
        <f t="shared" si="127"/>
        <v>0</v>
      </c>
      <c r="AD424" s="411">
        <f t="shared" si="127"/>
        <v>0</v>
      </c>
      <c r="AE424" s="411">
        <f t="shared" si="127"/>
        <v>0</v>
      </c>
      <c r="AF424" s="411">
        <f t="shared" si="127"/>
        <v>0</v>
      </c>
      <c r="AG424" s="411">
        <f t="shared" si="127"/>
        <v>0</v>
      </c>
      <c r="AH424" s="411">
        <f t="shared" si="127"/>
        <v>0</v>
      </c>
      <c r="AI424" s="411">
        <f t="shared" si="127"/>
        <v>0</v>
      </c>
      <c r="AJ424" s="411">
        <f t="shared" si="127"/>
        <v>0</v>
      </c>
      <c r="AK424" s="411">
        <f t="shared" si="127"/>
        <v>0</v>
      </c>
      <c r="AL424" s="411">
        <f t="shared" si="127"/>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8">AA426</f>
        <v>0</v>
      </c>
      <c r="AB427" s="411">
        <f t="shared" si="128"/>
        <v>0</v>
      </c>
      <c r="AC427" s="411">
        <f t="shared" si="128"/>
        <v>0</v>
      </c>
      <c r="AD427" s="411">
        <f t="shared" si="128"/>
        <v>0</v>
      </c>
      <c r="AE427" s="411">
        <f t="shared" si="128"/>
        <v>0</v>
      </c>
      <c r="AF427" s="411">
        <f t="shared" si="128"/>
        <v>0</v>
      </c>
      <c r="AG427" s="411">
        <f t="shared" si="128"/>
        <v>0</v>
      </c>
      <c r="AH427" s="411">
        <f t="shared" si="128"/>
        <v>0</v>
      </c>
      <c r="AI427" s="411">
        <f t="shared" si="128"/>
        <v>0</v>
      </c>
      <c r="AJ427" s="411">
        <f t="shared" si="128"/>
        <v>0</v>
      </c>
      <c r="AK427" s="411">
        <f t="shared" si="128"/>
        <v>0</v>
      </c>
      <c r="AL427" s="411">
        <f t="shared" si="128"/>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9">AA429</f>
        <v>0</v>
      </c>
      <c r="AB430" s="411">
        <f t="shared" si="129"/>
        <v>0</v>
      </c>
      <c r="AC430" s="411">
        <f t="shared" si="129"/>
        <v>0</v>
      </c>
      <c r="AD430" s="411">
        <f t="shared" si="129"/>
        <v>0</v>
      </c>
      <c r="AE430" s="411">
        <f t="shared" si="129"/>
        <v>0</v>
      </c>
      <c r="AF430" s="411">
        <f t="shared" si="129"/>
        <v>0</v>
      </c>
      <c r="AG430" s="411">
        <f t="shared" si="129"/>
        <v>0</v>
      </c>
      <c r="AH430" s="411">
        <f t="shared" si="129"/>
        <v>0</v>
      </c>
      <c r="AI430" s="411">
        <f t="shared" si="129"/>
        <v>0</v>
      </c>
      <c r="AJ430" s="411">
        <f t="shared" si="129"/>
        <v>0</v>
      </c>
      <c r="AK430" s="411">
        <f t="shared" si="129"/>
        <v>0</v>
      </c>
      <c r="AL430" s="411">
        <f t="shared" si="129"/>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f>+'7.  Persistence Report'!AT106</f>
        <v>58335.48</v>
      </c>
      <c r="E432" s="295">
        <f>+'7.  Persistence Report'!AU106</f>
        <v>58335.48</v>
      </c>
      <c r="F432" s="295">
        <f>+'7.  Persistence Report'!AV106</f>
        <v>58335.48</v>
      </c>
      <c r="G432" s="295">
        <f>+'7.  Persistence Report'!AW106</f>
        <v>58335.48</v>
      </c>
      <c r="H432" s="295">
        <f>+'7.  Persistence Report'!AX106</f>
        <v>58335.48</v>
      </c>
      <c r="I432" s="295">
        <f>+'7.  Persistence Report'!AY106</f>
        <v>58335.48</v>
      </c>
      <c r="J432" s="295">
        <f>+'7.  Persistence Report'!AZ106</f>
        <v>58335.48</v>
      </c>
      <c r="K432" s="295">
        <f>+'7.  Persistence Report'!BA106</f>
        <v>58335.48</v>
      </c>
      <c r="L432" s="295">
        <f>+'7.  Persistence Report'!BB106</f>
        <v>58335.48</v>
      </c>
      <c r="M432" s="295">
        <f>+'7.  Persistence Report'!BC106</f>
        <v>58335.48</v>
      </c>
      <c r="N432" s="291"/>
      <c r="O432" s="295">
        <f>+'7.  Persistence Report'!O106</f>
        <v>3.835031238</v>
      </c>
      <c r="P432" s="295">
        <f>+'7.  Persistence Report'!P106</f>
        <v>3.835031238</v>
      </c>
      <c r="Q432" s="295">
        <f>+'7.  Persistence Report'!Q106</f>
        <v>3.835031238</v>
      </c>
      <c r="R432" s="295">
        <f>+'7.  Persistence Report'!R106</f>
        <v>3.835031238</v>
      </c>
      <c r="S432" s="295">
        <f>+'7.  Persistence Report'!S106</f>
        <v>3.835031238</v>
      </c>
      <c r="T432" s="295">
        <f>+'7.  Persistence Report'!T106</f>
        <v>3.835031238</v>
      </c>
      <c r="U432" s="295">
        <f>+'7.  Persistence Report'!U106</f>
        <v>3.835031238</v>
      </c>
      <c r="V432" s="295">
        <f>+'7.  Persistence Report'!V106</f>
        <v>3.835031238</v>
      </c>
      <c r="W432" s="295">
        <f>+'7.  Persistence Report'!W106</f>
        <v>3.835031238</v>
      </c>
      <c r="X432" s="295">
        <f>+'7.  Persistence Report'!X106</f>
        <v>3.835031238</v>
      </c>
      <c r="Y432" s="470">
        <v>1</v>
      </c>
      <c r="Z432" s="410"/>
      <c r="AA432" s="410"/>
      <c r="AB432" s="410"/>
      <c r="AC432" s="410"/>
      <c r="AD432" s="410"/>
      <c r="AE432" s="410"/>
      <c r="AF432" s="410"/>
      <c r="AG432" s="410"/>
      <c r="AH432" s="410"/>
      <c r="AI432" s="410"/>
      <c r="AJ432" s="410"/>
      <c r="AK432" s="410"/>
      <c r="AL432" s="410"/>
      <c r="AM432" s="296">
        <f>SUM(Y432:AL432)</f>
        <v>1</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0">AA432</f>
        <v>0</v>
      </c>
      <c r="AB433" s="411">
        <f t="shared" si="130"/>
        <v>0</v>
      </c>
      <c r="AC433" s="411">
        <f t="shared" si="130"/>
        <v>0</v>
      </c>
      <c r="AD433" s="411">
        <f t="shared" si="130"/>
        <v>0</v>
      </c>
      <c r="AE433" s="411">
        <f t="shared" si="130"/>
        <v>0</v>
      </c>
      <c r="AF433" s="411">
        <f t="shared" si="130"/>
        <v>0</v>
      </c>
      <c r="AG433" s="411">
        <f t="shared" si="130"/>
        <v>0</v>
      </c>
      <c r="AH433" s="411">
        <f t="shared" si="130"/>
        <v>0</v>
      </c>
      <c r="AI433" s="411">
        <f t="shared" si="130"/>
        <v>0</v>
      </c>
      <c r="AJ433" s="411">
        <f t="shared" si="130"/>
        <v>0</v>
      </c>
      <c r="AK433" s="411">
        <f t="shared" si="130"/>
        <v>0</v>
      </c>
      <c r="AL433" s="411">
        <f t="shared" si="130"/>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f>+'7.  Persistence Report'!AT93</f>
        <v>9903275.3609999996</v>
      </c>
      <c r="E436" s="295">
        <f>+'7.  Persistence Report'!AU93</f>
        <v>9824166.6239999998</v>
      </c>
      <c r="F436" s="295">
        <f>+'7.  Persistence Report'!AV93</f>
        <v>9824166.6239999998</v>
      </c>
      <c r="G436" s="295">
        <f>+'7.  Persistence Report'!AW93</f>
        <v>9539462.1809999999</v>
      </c>
      <c r="H436" s="295">
        <f>+'7.  Persistence Report'!AX93</f>
        <v>9539462.1809999999</v>
      </c>
      <c r="I436" s="295">
        <f>+'7.  Persistence Report'!AY93</f>
        <v>9527786.193</v>
      </c>
      <c r="J436" s="295">
        <f>+'7.  Persistence Report'!AZ93</f>
        <v>9136759.7139999997</v>
      </c>
      <c r="K436" s="295">
        <f>+'7.  Persistence Report'!BA93</f>
        <v>9136759.7139999997</v>
      </c>
      <c r="L436" s="295">
        <f>+'7.  Persistence Report'!BB93</f>
        <v>8612207.568</v>
      </c>
      <c r="M436" s="295">
        <f>+'7.  Persistence Report'!BC93</f>
        <v>6842973.7410000004</v>
      </c>
      <c r="N436" s="295">
        <v>12</v>
      </c>
      <c r="O436" s="295">
        <f>+'7.  Persistence Report'!O93</f>
        <v>1637.7060429999999</v>
      </c>
      <c r="P436" s="295">
        <f>+'7.  Persistence Report'!P93</f>
        <v>1616.184377</v>
      </c>
      <c r="Q436" s="295">
        <f>+'7.  Persistence Report'!Q93</f>
        <v>1616.184377</v>
      </c>
      <c r="R436" s="295">
        <f>+'7.  Persistence Report'!R93</f>
        <v>1536.471779</v>
      </c>
      <c r="S436" s="295">
        <f>+'7.  Persistence Report'!S93</f>
        <v>1536.471779</v>
      </c>
      <c r="T436" s="295">
        <f>+'7.  Persistence Report'!T93</f>
        <v>1533.675428</v>
      </c>
      <c r="U436" s="295">
        <f>+'7.  Persistence Report'!U93</f>
        <v>1483.117315</v>
      </c>
      <c r="V436" s="295">
        <f>+'7.  Persistence Report'!V93</f>
        <v>1483.117315</v>
      </c>
      <c r="W436" s="295">
        <f>+'7.  Persistence Report'!W93</f>
        <v>1396.6621849999999</v>
      </c>
      <c r="X436" s="295">
        <f>+'7.  Persistence Report'!X93</f>
        <v>1182.473465</v>
      </c>
      <c r="Y436" s="415"/>
      <c r="Z436" s="960">
        <v>8.2000000000000003E-2</v>
      </c>
      <c r="AA436" s="960">
        <v>0.91800000000000004</v>
      </c>
      <c r="AB436" s="469"/>
      <c r="AC436" s="415"/>
      <c r="AD436" s="415"/>
      <c r="AE436" s="415"/>
      <c r="AF436" s="415"/>
      <c r="AG436" s="415"/>
      <c r="AH436" s="415"/>
      <c r="AI436" s="415"/>
      <c r="AJ436" s="415"/>
      <c r="AK436" s="415"/>
      <c r="AL436" s="415"/>
      <c r="AM436" s="296">
        <f>SUM(Y436:AL436)</f>
        <v>1</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8.2000000000000003E-2</v>
      </c>
      <c r="AA437" s="411">
        <f t="shared" ref="AA437:AL437" si="131">AA436</f>
        <v>0.91800000000000004</v>
      </c>
      <c r="AB437" s="411">
        <f t="shared" si="131"/>
        <v>0</v>
      </c>
      <c r="AC437" s="411">
        <f t="shared" si="131"/>
        <v>0</v>
      </c>
      <c r="AD437" s="411">
        <f t="shared" si="131"/>
        <v>0</v>
      </c>
      <c r="AE437" s="411">
        <f t="shared" si="131"/>
        <v>0</v>
      </c>
      <c r="AF437" s="411">
        <f t="shared" si="131"/>
        <v>0</v>
      </c>
      <c r="AG437" s="411">
        <f t="shared" si="131"/>
        <v>0</v>
      </c>
      <c r="AH437" s="411">
        <f t="shared" si="131"/>
        <v>0</v>
      </c>
      <c r="AI437" s="411">
        <f t="shared" si="131"/>
        <v>0</v>
      </c>
      <c r="AJ437" s="411">
        <f t="shared" si="131"/>
        <v>0</v>
      </c>
      <c r="AK437" s="411">
        <f t="shared" si="131"/>
        <v>0</v>
      </c>
      <c r="AL437" s="411">
        <f t="shared" si="131"/>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f>+'7.  Persistence Report'!AT85</f>
        <v>1343298.8149999999</v>
      </c>
      <c r="E439" s="295">
        <f>+'7.  Persistence Report'!AU85</f>
        <v>1321755.683</v>
      </c>
      <c r="F439" s="295">
        <f>+'7.  Persistence Report'!AV85</f>
        <v>1272701.22</v>
      </c>
      <c r="G439" s="295">
        <f>+'7.  Persistence Report'!AW85</f>
        <v>902596.11739999999</v>
      </c>
      <c r="H439" s="295">
        <f>+'7.  Persistence Report'!AX85</f>
        <v>902596.11739999999</v>
      </c>
      <c r="I439" s="295">
        <f>+'7.  Persistence Report'!AY85</f>
        <v>902596.11739999999</v>
      </c>
      <c r="J439" s="295">
        <f>+'7.  Persistence Report'!AZ85</f>
        <v>902596.11739999999</v>
      </c>
      <c r="K439" s="295">
        <f>+'7.  Persistence Report'!BA85</f>
        <v>902596.11739999999</v>
      </c>
      <c r="L439" s="295">
        <f>+'7.  Persistence Report'!BB85</f>
        <v>902596.11739999999</v>
      </c>
      <c r="M439" s="295">
        <f>+'7.  Persistence Report'!BC85</f>
        <v>902596.11739999999</v>
      </c>
      <c r="N439" s="295">
        <v>12</v>
      </c>
      <c r="O439" s="295">
        <f>+'7.  Persistence Report'!O85</f>
        <v>365.38865929999997</v>
      </c>
      <c r="P439" s="295">
        <f>+'7.  Persistence Report'!P85</f>
        <v>358.9439074</v>
      </c>
      <c r="Q439" s="295">
        <f>+'7.  Persistence Report'!Q85</f>
        <v>346.6913361</v>
      </c>
      <c r="R439" s="295">
        <f>+'7.  Persistence Report'!R85</f>
        <v>233.00353129999999</v>
      </c>
      <c r="S439" s="295">
        <f>+'7.  Persistence Report'!S85</f>
        <v>233.00353129999999</v>
      </c>
      <c r="T439" s="295">
        <f>+'7.  Persistence Report'!T85</f>
        <v>233.00353129999999</v>
      </c>
      <c r="U439" s="295">
        <f>+'7.  Persistence Report'!U85</f>
        <v>233.00353129999999</v>
      </c>
      <c r="V439" s="295">
        <f>+'7.  Persistence Report'!V85</f>
        <v>233.00353129999999</v>
      </c>
      <c r="W439" s="295">
        <f>+'7.  Persistence Report'!W85</f>
        <v>233.00353129999999</v>
      </c>
      <c r="X439" s="295">
        <f>+'7.  Persistence Report'!X85</f>
        <v>233.00353129999999</v>
      </c>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2">AA439</f>
        <v>0</v>
      </c>
      <c r="AB440" s="411">
        <f t="shared" si="132"/>
        <v>0</v>
      </c>
      <c r="AC440" s="411">
        <f t="shared" si="132"/>
        <v>0</v>
      </c>
      <c r="AD440" s="411">
        <f t="shared" si="132"/>
        <v>0</v>
      </c>
      <c r="AE440" s="411">
        <f t="shared" si="132"/>
        <v>0</v>
      </c>
      <c r="AF440" s="411">
        <f t="shared" si="132"/>
        <v>0</v>
      </c>
      <c r="AG440" s="411">
        <f t="shared" si="132"/>
        <v>0</v>
      </c>
      <c r="AH440" s="411">
        <f t="shared" si="132"/>
        <v>0</v>
      </c>
      <c r="AI440" s="411">
        <f t="shared" si="132"/>
        <v>0</v>
      </c>
      <c r="AJ440" s="411">
        <f t="shared" si="132"/>
        <v>0</v>
      </c>
      <c r="AK440" s="411">
        <f t="shared" si="132"/>
        <v>0</v>
      </c>
      <c r="AL440" s="411">
        <f t="shared" si="132"/>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3">AB442</f>
        <v>0</v>
      </c>
      <c r="AC443" s="411">
        <f t="shared" si="133"/>
        <v>0</v>
      </c>
      <c r="AD443" s="411">
        <f t="shared" si="133"/>
        <v>0</v>
      </c>
      <c r="AE443" s="411">
        <f t="shared" si="133"/>
        <v>0</v>
      </c>
      <c r="AF443" s="411">
        <f t="shared" si="133"/>
        <v>0</v>
      </c>
      <c r="AG443" s="411">
        <f t="shared" si="133"/>
        <v>0</v>
      </c>
      <c r="AH443" s="411">
        <f t="shared" si="133"/>
        <v>0</v>
      </c>
      <c r="AI443" s="411">
        <f t="shared" si="133"/>
        <v>0</v>
      </c>
      <c r="AJ443" s="411">
        <f t="shared" si="133"/>
        <v>0</v>
      </c>
      <c r="AK443" s="411">
        <f t="shared" si="133"/>
        <v>0</v>
      </c>
      <c r="AL443" s="411">
        <f t="shared" si="133"/>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960">
        <v>8.2000000000000003E-2</v>
      </c>
      <c r="AA445" s="960">
        <v>0.91800000000000004</v>
      </c>
      <c r="AB445" s="415"/>
      <c r="AC445" s="415"/>
      <c r="AD445" s="415"/>
      <c r="AE445" s="415"/>
      <c r="AF445" s="415"/>
      <c r="AG445" s="415"/>
      <c r="AH445" s="415"/>
      <c r="AI445" s="415"/>
      <c r="AJ445" s="415"/>
      <c r="AK445" s="415"/>
      <c r="AL445" s="415"/>
      <c r="AM445" s="296">
        <f>SUM(Y445:AL445)</f>
        <v>1</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8.2000000000000003E-2</v>
      </c>
      <c r="AA446" s="411">
        <f>AA445</f>
        <v>0.91800000000000004</v>
      </c>
      <c r="AB446" s="411">
        <f t="shared" ref="AB446:AL446" si="134">AB445</f>
        <v>0</v>
      </c>
      <c r="AC446" s="411">
        <f t="shared" si="134"/>
        <v>0</v>
      </c>
      <c r="AD446" s="411">
        <f t="shared" si="134"/>
        <v>0</v>
      </c>
      <c r="AE446" s="411">
        <f t="shared" si="134"/>
        <v>0</v>
      </c>
      <c r="AF446" s="411">
        <f t="shared" si="134"/>
        <v>0</v>
      </c>
      <c r="AG446" s="411">
        <f t="shared" si="134"/>
        <v>0</v>
      </c>
      <c r="AH446" s="411">
        <f t="shared" si="134"/>
        <v>0</v>
      </c>
      <c r="AI446" s="411">
        <f t="shared" si="134"/>
        <v>0</v>
      </c>
      <c r="AJ446" s="411">
        <f t="shared" si="134"/>
        <v>0</v>
      </c>
      <c r="AK446" s="411">
        <f t="shared" si="134"/>
        <v>0</v>
      </c>
      <c r="AL446" s="411">
        <f t="shared" si="134"/>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f>+'7.  Persistence Report'!AT90</f>
        <v>391641.4203</v>
      </c>
      <c r="E448" s="295">
        <f>+'7.  Persistence Report'!AU90</f>
        <v>391641.4203</v>
      </c>
      <c r="F448" s="295">
        <f>+'7.  Persistence Report'!AV90</f>
        <v>391641.4203</v>
      </c>
      <c r="G448" s="295">
        <f>+'7.  Persistence Report'!AW90</f>
        <v>391641.4203</v>
      </c>
      <c r="H448" s="295">
        <f>+'7.  Persistence Report'!AX90</f>
        <v>0</v>
      </c>
      <c r="I448" s="295">
        <f>+'7.  Persistence Report'!AY90</f>
        <v>0</v>
      </c>
      <c r="J448" s="295">
        <f>+'7.  Persistence Report'!AZ90</f>
        <v>0</v>
      </c>
      <c r="K448" s="295">
        <f>+'7.  Persistence Report'!BA90</f>
        <v>0</v>
      </c>
      <c r="L448" s="295">
        <f>+'7.  Persistence Report'!BB90</f>
        <v>0</v>
      </c>
      <c r="M448" s="295">
        <f>+'7.  Persistence Report'!BC90</f>
        <v>0</v>
      </c>
      <c r="N448" s="295">
        <v>12</v>
      </c>
      <c r="O448" s="295">
        <f>+'7.  Persistence Report'!O90</f>
        <v>80.201583099999993</v>
      </c>
      <c r="P448" s="295">
        <f>+'7.  Persistence Report'!P90</f>
        <v>80.201583099999993</v>
      </c>
      <c r="Q448" s="295">
        <f>+'7.  Persistence Report'!Q90</f>
        <v>80.201583099999993</v>
      </c>
      <c r="R448" s="295">
        <f>+'7.  Persistence Report'!R90</f>
        <v>80.201583099999993</v>
      </c>
      <c r="S448" s="295">
        <f>+'7.  Persistence Report'!S90</f>
        <v>0</v>
      </c>
      <c r="T448" s="295">
        <f>+'7.  Persistence Report'!T90</f>
        <v>0</v>
      </c>
      <c r="U448" s="295">
        <f>+'7.  Persistence Report'!U90</f>
        <v>0</v>
      </c>
      <c r="V448" s="295">
        <f>+'7.  Persistence Report'!V90</f>
        <v>0</v>
      </c>
      <c r="W448" s="295">
        <f>+'7.  Persistence Report'!W90</f>
        <v>0</v>
      </c>
      <c r="X448" s="295">
        <f>+'7.  Persistence Report'!X90</f>
        <v>0</v>
      </c>
      <c r="Y448" s="415"/>
      <c r="Z448" s="469">
        <v>1</v>
      </c>
      <c r="AA448" s="469"/>
      <c r="AB448" s="415"/>
      <c r="AC448" s="415"/>
      <c r="AD448" s="415"/>
      <c r="AE448" s="415"/>
      <c r="AF448" s="415"/>
      <c r="AG448" s="415"/>
      <c r="AH448" s="415"/>
      <c r="AI448" s="415"/>
      <c r="AJ448" s="415"/>
      <c r="AK448" s="415"/>
      <c r="AL448" s="415"/>
      <c r="AM448" s="296">
        <f>SUM(Y448:AL448)</f>
        <v>1</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1</v>
      </c>
      <c r="AA449" s="411">
        <f t="shared" ref="AA449:AL449" si="135">AA448</f>
        <v>0</v>
      </c>
      <c r="AB449" s="411">
        <f t="shared" si="135"/>
        <v>0</v>
      </c>
      <c r="AC449" s="411">
        <f t="shared" si="135"/>
        <v>0</v>
      </c>
      <c r="AD449" s="411">
        <f t="shared" si="135"/>
        <v>0</v>
      </c>
      <c r="AE449" s="411">
        <f t="shared" si="135"/>
        <v>0</v>
      </c>
      <c r="AF449" s="411">
        <f t="shared" si="135"/>
        <v>0</v>
      </c>
      <c r="AG449" s="411">
        <f t="shared" si="135"/>
        <v>0</v>
      </c>
      <c r="AH449" s="411">
        <f t="shared" si="135"/>
        <v>0</v>
      </c>
      <c r="AI449" s="411">
        <f t="shared" si="135"/>
        <v>0</v>
      </c>
      <c r="AJ449" s="411">
        <f t="shared" si="135"/>
        <v>0</v>
      </c>
      <c r="AK449" s="411">
        <f t="shared" si="135"/>
        <v>0</v>
      </c>
      <c r="AL449" s="411">
        <f t="shared" si="135"/>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6">AA451</f>
        <v>0</v>
      </c>
      <c r="AB452" s="411">
        <f t="shared" si="136"/>
        <v>0</v>
      </c>
      <c r="AC452" s="411">
        <f t="shared" si="136"/>
        <v>0</v>
      </c>
      <c r="AD452" s="411">
        <f t="shared" si="136"/>
        <v>0</v>
      </c>
      <c r="AE452" s="411">
        <f t="shared" si="136"/>
        <v>0</v>
      </c>
      <c r="AF452" s="411">
        <f t="shared" si="136"/>
        <v>0</v>
      </c>
      <c r="AG452" s="411">
        <f t="shared" si="136"/>
        <v>0</v>
      </c>
      <c r="AH452" s="411">
        <f t="shared" si="136"/>
        <v>0</v>
      </c>
      <c r="AI452" s="411">
        <f t="shared" si="136"/>
        <v>0</v>
      </c>
      <c r="AJ452" s="411">
        <f t="shared" si="136"/>
        <v>0</v>
      </c>
      <c r="AK452" s="411">
        <f t="shared" si="136"/>
        <v>0</v>
      </c>
      <c r="AL452" s="411">
        <f t="shared" si="136"/>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7">AA454</f>
        <v>0</v>
      </c>
      <c r="AB455" s="411">
        <f t="shared" si="137"/>
        <v>0</v>
      </c>
      <c r="AC455" s="411">
        <f t="shared" si="137"/>
        <v>0</v>
      </c>
      <c r="AD455" s="411">
        <f t="shared" si="137"/>
        <v>0</v>
      </c>
      <c r="AE455" s="411">
        <f t="shared" si="137"/>
        <v>0</v>
      </c>
      <c r="AF455" s="411">
        <f t="shared" si="137"/>
        <v>0</v>
      </c>
      <c r="AG455" s="411">
        <f t="shared" si="137"/>
        <v>0</v>
      </c>
      <c r="AH455" s="411">
        <f t="shared" si="137"/>
        <v>0</v>
      </c>
      <c r="AI455" s="411">
        <f t="shared" si="137"/>
        <v>0</v>
      </c>
      <c r="AJ455" s="411">
        <f t="shared" si="137"/>
        <v>0</v>
      </c>
      <c r="AK455" s="411">
        <f t="shared" si="137"/>
        <v>0</v>
      </c>
      <c r="AL455" s="411">
        <f t="shared" si="137"/>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f>+'7.  Persistence Report'!AT112</f>
        <v>0</v>
      </c>
      <c r="E457" s="295">
        <f>+'7.  Persistence Report'!AU112</f>
        <v>0</v>
      </c>
      <c r="F457" s="295">
        <f>+'7.  Persistence Report'!AV112</f>
        <v>0</v>
      </c>
      <c r="G457" s="295">
        <f>+'7.  Persistence Report'!AW112</f>
        <v>0</v>
      </c>
      <c r="H457" s="295">
        <f>+'7.  Persistence Report'!AX112</f>
        <v>0</v>
      </c>
      <c r="I457" s="295">
        <f>+'7.  Persistence Report'!AY112</f>
        <v>0</v>
      </c>
      <c r="J457" s="295">
        <f>+'7.  Persistence Report'!AZ112</f>
        <v>0</v>
      </c>
      <c r="K457" s="295">
        <f>+'7.  Persistence Report'!BA112</f>
        <v>0</v>
      </c>
      <c r="L457" s="295">
        <f>+'7.  Persistence Report'!BB112</f>
        <v>0</v>
      </c>
      <c r="M457" s="295">
        <f>+'7.  Persistence Report'!BC112</f>
        <v>0</v>
      </c>
      <c r="N457" s="291"/>
      <c r="O457" s="295">
        <f>+'7.  Persistence Report'!O112</f>
        <v>488.58600000000001</v>
      </c>
      <c r="P457" s="295">
        <f>+'7.  Persistence Report'!P112</f>
        <v>0</v>
      </c>
      <c r="Q457" s="295">
        <f>+'7.  Persistence Report'!Q112</f>
        <v>0</v>
      </c>
      <c r="R457" s="295">
        <f>+'7.  Persistence Report'!R112</f>
        <v>0</v>
      </c>
      <c r="S457" s="295">
        <f>+'7.  Persistence Report'!S112</f>
        <v>0</v>
      </c>
      <c r="T457" s="295">
        <f>+'7.  Persistence Report'!T112</f>
        <v>0</v>
      </c>
      <c r="U457" s="295">
        <f>+'7.  Persistence Report'!U112</f>
        <v>0</v>
      </c>
      <c r="V457" s="295">
        <f>+'7.  Persistence Report'!V112</f>
        <v>0</v>
      </c>
      <c r="W457" s="295">
        <f>+'7.  Persistence Report'!W112</f>
        <v>0</v>
      </c>
      <c r="X457" s="295">
        <f>+'7.  Persistence Report'!X112</f>
        <v>0</v>
      </c>
      <c r="Y457" s="415"/>
      <c r="Z457" s="469">
        <v>1</v>
      </c>
      <c r="AA457" s="415"/>
      <c r="AB457" s="415"/>
      <c r="AC457" s="415"/>
      <c r="AD457" s="415"/>
      <c r="AE457" s="415"/>
      <c r="AF457" s="415"/>
      <c r="AG457" s="415"/>
      <c r="AH457" s="415"/>
      <c r="AI457" s="415"/>
      <c r="AJ457" s="415"/>
      <c r="AK457" s="415"/>
      <c r="AL457" s="415"/>
      <c r="AM457" s="296">
        <f>SUM(Y457:AL457)</f>
        <v>1</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8">AA457</f>
        <v>0</v>
      </c>
      <c r="AB458" s="411">
        <f t="shared" si="138"/>
        <v>0</v>
      </c>
      <c r="AC458" s="411">
        <f t="shared" si="138"/>
        <v>0</v>
      </c>
      <c r="AD458" s="411">
        <f t="shared" si="138"/>
        <v>0</v>
      </c>
      <c r="AE458" s="411">
        <f t="shared" si="138"/>
        <v>0</v>
      </c>
      <c r="AF458" s="411">
        <f t="shared" si="138"/>
        <v>0</v>
      </c>
      <c r="AG458" s="411">
        <f t="shared" si="138"/>
        <v>0</v>
      </c>
      <c r="AH458" s="411">
        <f t="shared" si="138"/>
        <v>0</v>
      </c>
      <c r="AI458" s="411">
        <f t="shared" si="138"/>
        <v>0</v>
      </c>
      <c r="AJ458" s="411">
        <f t="shared" si="138"/>
        <v>0</v>
      </c>
      <c r="AK458" s="411">
        <f t="shared" si="138"/>
        <v>0</v>
      </c>
      <c r="AL458" s="411">
        <f t="shared" si="138"/>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9">AA461</f>
        <v>0</v>
      </c>
      <c r="AB462" s="411">
        <f t="shared" si="139"/>
        <v>0</v>
      </c>
      <c r="AC462" s="411">
        <f t="shared" si="139"/>
        <v>0</v>
      </c>
      <c r="AD462" s="411">
        <f t="shared" si="139"/>
        <v>0</v>
      </c>
      <c r="AE462" s="411">
        <f t="shared" si="139"/>
        <v>0</v>
      </c>
      <c r="AF462" s="411">
        <f t="shared" si="139"/>
        <v>0</v>
      </c>
      <c r="AG462" s="411">
        <f t="shared" si="139"/>
        <v>0</v>
      </c>
      <c r="AH462" s="411">
        <f t="shared" si="139"/>
        <v>0</v>
      </c>
      <c r="AI462" s="411">
        <f t="shared" si="139"/>
        <v>0</v>
      </c>
      <c r="AJ462" s="411">
        <f t="shared" si="139"/>
        <v>0</v>
      </c>
      <c r="AK462" s="411">
        <f t="shared" si="139"/>
        <v>0</v>
      </c>
      <c r="AL462" s="411">
        <f t="shared" si="139"/>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f>+'7.  Persistence Report'!AT107</f>
        <v>447517</v>
      </c>
      <c r="E464" s="295">
        <f>+'7.  Persistence Report'!AU107</f>
        <v>447517</v>
      </c>
      <c r="F464" s="295">
        <f>+'7.  Persistence Report'!AV107</f>
        <v>447517</v>
      </c>
      <c r="G464" s="295">
        <f>+'7.  Persistence Report'!AW107</f>
        <v>447517</v>
      </c>
      <c r="H464" s="295">
        <f>+'7.  Persistence Report'!AX107</f>
        <v>447517</v>
      </c>
      <c r="I464" s="295">
        <f>+'7.  Persistence Report'!AY107</f>
        <v>447517</v>
      </c>
      <c r="J464" s="295">
        <f>+'7.  Persistence Report'!AZ107</f>
        <v>447517</v>
      </c>
      <c r="K464" s="295">
        <f>+'7.  Persistence Report'!BA107</f>
        <v>447517</v>
      </c>
      <c r="L464" s="295">
        <f>+'7.  Persistence Report'!BB107</f>
        <v>447517</v>
      </c>
      <c r="M464" s="295">
        <f>+'7.  Persistence Report'!BC107</f>
        <v>447517</v>
      </c>
      <c r="N464" s="295">
        <v>12</v>
      </c>
      <c r="O464" s="295">
        <f>+'7.  Persistence Report'!O107</f>
        <v>101.93</v>
      </c>
      <c r="P464" s="295">
        <f>+'7.  Persistence Report'!P107</f>
        <v>101.93</v>
      </c>
      <c r="Q464" s="295">
        <f>+'7.  Persistence Report'!Q107</f>
        <v>101.93</v>
      </c>
      <c r="R464" s="295">
        <f>+'7.  Persistence Report'!R107</f>
        <v>101.93</v>
      </c>
      <c r="S464" s="295">
        <f>+'7.  Persistence Report'!S107</f>
        <v>101.93</v>
      </c>
      <c r="T464" s="295">
        <f>+'7.  Persistence Report'!T107</f>
        <v>101.93</v>
      </c>
      <c r="U464" s="295">
        <f>+'7.  Persistence Report'!U107</f>
        <v>101.93</v>
      </c>
      <c r="V464" s="295">
        <f>+'7.  Persistence Report'!V107</f>
        <v>101.93</v>
      </c>
      <c r="W464" s="295">
        <f>+'7.  Persistence Report'!W107</f>
        <v>101.93</v>
      </c>
      <c r="X464" s="295">
        <f>+'7.  Persistence Report'!X107</f>
        <v>101.93</v>
      </c>
      <c r="Y464" s="410"/>
      <c r="Z464" s="415"/>
      <c r="AA464" s="469">
        <v>1</v>
      </c>
      <c r="AB464" s="415"/>
      <c r="AC464" s="415"/>
      <c r="AD464" s="415"/>
      <c r="AE464" s="415"/>
      <c r="AF464" s="415"/>
      <c r="AG464" s="415"/>
      <c r="AH464" s="415"/>
      <c r="AI464" s="415"/>
      <c r="AJ464" s="415"/>
      <c r="AK464" s="415"/>
      <c r="AL464" s="415"/>
      <c r="AM464" s="296">
        <f>SUM(Y464:AL464)</f>
        <v>1</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0">AA464</f>
        <v>1</v>
      </c>
      <c r="AB465" s="411">
        <f t="shared" si="140"/>
        <v>0</v>
      </c>
      <c r="AC465" s="411">
        <f t="shared" si="140"/>
        <v>0</v>
      </c>
      <c r="AD465" s="411">
        <f t="shared" si="140"/>
        <v>0</v>
      </c>
      <c r="AE465" s="411">
        <f t="shared" si="140"/>
        <v>0</v>
      </c>
      <c r="AF465" s="411">
        <f t="shared" si="140"/>
        <v>0</v>
      </c>
      <c r="AG465" s="411">
        <f t="shared" si="140"/>
        <v>0</v>
      </c>
      <c r="AH465" s="411">
        <f t="shared" si="140"/>
        <v>0</v>
      </c>
      <c r="AI465" s="411">
        <f t="shared" si="140"/>
        <v>0</v>
      </c>
      <c r="AJ465" s="411">
        <f t="shared" si="140"/>
        <v>0</v>
      </c>
      <c r="AK465" s="411">
        <f t="shared" si="140"/>
        <v>0</v>
      </c>
      <c r="AL465" s="411">
        <f t="shared" si="140"/>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f>+'7.  Persistence Report'!AT116</f>
        <v>1724296.7660000001</v>
      </c>
      <c r="E467" s="295">
        <f>+'7.  Persistence Report'!AU116</f>
        <v>1603336.7660000001</v>
      </c>
      <c r="F467" s="295">
        <f>+'7.  Persistence Report'!AV116</f>
        <v>1188530.3659999999</v>
      </c>
      <c r="G467" s="295">
        <f>+'7.  Persistence Report'!AW116</f>
        <v>1188530.3659999999</v>
      </c>
      <c r="H467" s="295">
        <f>+'7.  Persistence Report'!AX116</f>
        <v>1188530.3659999999</v>
      </c>
      <c r="I467" s="295">
        <f>+'7.  Persistence Report'!AY116</f>
        <v>1188530.3659999999</v>
      </c>
      <c r="J467" s="295">
        <f>+'7.  Persistence Report'!AZ116</f>
        <v>1188530.3659999999</v>
      </c>
      <c r="K467" s="295">
        <f>+'7.  Persistence Report'!BA116</f>
        <v>1188530.3659999999</v>
      </c>
      <c r="L467" s="295">
        <f>+'7.  Persistence Report'!BB116</f>
        <v>1188530.3659999999</v>
      </c>
      <c r="M467" s="295">
        <f>+'7.  Persistence Report'!BC116</f>
        <v>1178020.0220000001</v>
      </c>
      <c r="N467" s="295">
        <v>12</v>
      </c>
      <c r="O467" s="295">
        <f>+'7.  Persistence Report'!O116</f>
        <v>302.33294910000001</v>
      </c>
      <c r="P467" s="295">
        <f>+'7.  Persistence Report'!P116</f>
        <v>272.43944909999999</v>
      </c>
      <c r="Q467" s="295">
        <f>+'7.  Persistence Report'!Q116</f>
        <v>237.22244910000001</v>
      </c>
      <c r="R467" s="295">
        <f>+'7.  Persistence Report'!R116</f>
        <v>237.22244910000001</v>
      </c>
      <c r="S467" s="295">
        <f>+'7.  Persistence Report'!S116</f>
        <v>237.22244910000001</v>
      </c>
      <c r="T467" s="295">
        <f>+'7.  Persistence Report'!T116</f>
        <v>237.22244910000001</v>
      </c>
      <c r="U467" s="295">
        <f>+'7.  Persistence Report'!U116</f>
        <v>237.22244910000001</v>
      </c>
      <c r="V467" s="295">
        <f>+'7.  Persistence Report'!V116</f>
        <v>237.22244910000001</v>
      </c>
      <c r="W467" s="295">
        <f>+'7.  Persistence Report'!W116</f>
        <v>237.22244910000001</v>
      </c>
      <c r="X467" s="295">
        <f>+'7.  Persistence Report'!X116</f>
        <v>234.2113956</v>
      </c>
      <c r="Y467" s="410"/>
      <c r="Z467" s="415"/>
      <c r="AA467" s="469">
        <v>1</v>
      </c>
      <c r="AB467" s="415"/>
      <c r="AC467" s="415"/>
      <c r="AD467" s="415"/>
      <c r="AE467" s="415"/>
      <c r="AF467" s="415"/>
      <c r="AG467" s="415"/>
      <c r="AH467" s="415"/>
      <c r="AI467" s="415"/>
      <c r="AJ467" s="415"/>
      <c r="AK467" s="415"/>
      <c r="AL467" s="415"/>
      <c r="AM467" s="296">
        <f>SUM(Y467:AL467)</f>
        <v>1</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1">AA467</f>
        <v>1</v>
      </c>
      <c r="AB468" s="411">
        <f t="shared" si="141"/>
        <v>0</v>
      </c>
      <c r="AC468" s="411">
        <f t="shared" si="141"/>
        <v>0</v>
      </c>
      <c r="AD468" s="411">
        <f t="shared" si="141"/>
        <v>0</v>
      </c>
      <c r="AE468" s="411">
        <f t="shared" si="141"/>
        <v>0</v>
      </c>
      <c r="AF468" s="411">
        <f t="shared" si="141"/>
        <v>0</v>
      </c>
      <c r="AG468" s="411">
        <f t="shared" si="141"/>
        <v>0</v>
      </c>
      <c r="AH468" s="411">
        <f t="shared" si="141"/>
        <v>0</v>
      </c>
      <c r="AI468" s="411">
        <f t="shared" si="141"/>
        <v>0</v>
      </c>
      <c r="AJ468" s="411">
        <f t="shared" si="141"/>
        <v>0</v>
      </c>
      <c r="AK468" s="411">
        <f t="shared" si="141"/>
        <v>0</v>
      </c>
      <c r="AL468" s="411">
        <f t="shared" si="141"/>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2">AA470</f>
        <v>0</v>
      </c>
      <c r="AB471" s="411">
        <f t="shared" si="142"/>
        <v>0</v>
      </c>
      <c r="AC471" s="411">
        <f t="shared" si="142"/>
        <v>0</v>
      </c>
      <c r="AD471" s="411">
        <f t="shared" si="142"/>
        <v>0</v>
      </c>
      <c r="AE471" s="411">
        <f t="shared" si="142"/>
        <v>0</v>
      </c>
      <c r="AF471" s="411">
        <f t="shared" si="142"/>
        <v>0</v>
      </c>
      <c r="AG471" s="411">
        <f t="shared" si="142"/>
        <v>0</v>
      </c>
      <c r="AH471" s="411">
        <f t="shared" si="142"/>
        <v>0</v>
      </c>
      <c r="AI471" s="411">
        <f t="shared" si="142"/>
        <v>0</v>
      </c>
      <c r="AJ471" s="411">
        <f t="shared" si="142"/>
        <v>0</v>
      </c>
      <c r="AK471" s="411">
        <f t="shared" si="142"/>
        <v>0</v>
      </c>
      <c r="AL471" s="411">
        <f t="shared" si="142"/>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f>+'7.  Persistence Report'!AT113</f>
        <v>0</v>
      </c>
      <c r="E473" s="295">
        <f>+'7.  Persistence Report'!AU113</f>
        <v>0</v>
      </c>
      <c r="F473" s="295">
        <f>+'7.  Persistence Report'!AV113</f>
        <v>0</v>
      </c>
      <c r="G473" s="295">
        <f>+'7.  Persistence Report'!AW113</f>
        <v>0</v>
      </c>
      <c r="H473" s="295">
        <f>+'7.  Persistence Report'!AX113</f>
        <v>0</v>
      </c>
      <c r="I473" s="295">
        <f>+'7.  Persistence Report'!AY113</f>
        <v>0</v>
      </c>
      <c r="J473" s="295">
        <f>+'7.  Persistence Report'!AZ113</f>
        <v>0</v>
      </c>
      <c r="K473" s="295">
        <f>+'7.  Persistence Report'!BA113</f>
        <v>0</v>
      </c>
      <c r="L473" s="295">
        <f>+'7.  Persistence Report'!BB113</f>
        <v>0</v>
      </c>
      <c r="M473" s="295">
        <f>+'7.  Persistence Report'!BC113</f>
        <v>0</v>
      </c>
      <c r="N473" s="291"/>
      <c r="O473" s="295">
        <f>+'7.  Persistence Report'!O113</f>
        <v>1705.6479999999999</v>
      </c>
      <c r="P473" s="295">
        <f>+'7.  Persistence Report'!P113</f>
        <v>0</v>
      </c>
      <c r="Q473" s="295">
        <f>+'7.  Persistence Report'!Q113</f>
        <v>0</v>
      </c>
      <c r="R473" s="295">
        <f>+'7.  Persistence Report'!R113</f>
        <v>0</v>
      </c>
      <c r="S473" s="295">
        <f>+'7.  Persistence Report'!S113</f>
        <v>0</v>
      </c>
      <c r="T473" s="295">
        <f>+'7.  Persistence Report'!T113</f>
        <v>0</v>
      </c>
      <c r="U473" s="295">
        <f>+'7.  Persistence Report'!U113</f>
        <v>0</v>
      </c>
      <c r="V473" s="295">
        <f>+'7.  Persistence Report'!V113</f>
        <v>0</v>
      </c>
      <c r="W473" s="295">
        <f>+'7.  Persistence Report'!W113</f>
        <v>0</v>
      </c>
      <c r="X473" s="295">
        <f>+'7.  Persistence Report'!X113</f>
        <v>0</v>
      </c>
      <c r="Y473" s="410"/>
      <c r="Z473" s="415"/>
      <c r="AA473" s="469">
        <v>1</v>
      </c>
      <c r="AB473" s="415"/>
      <c r="AC473" s="415"/>
      <c r="AD473" s="415"/>
      <c r="AE473" s="415"/>
      <c r="AF473" s="415"/>
      <c r="AG473" s="415"/>
      <c r="AH473" s="415"/>
      <c r="AI473" s="415"/>
      <c r="AJ473" s="415"/>
      <c r="AK473" s="415"/>
      <c r="AL473" s="415"/>
      <c r="AM473" s="296">
        <f>SUM(Y473:AL473)</f>
        <v>1</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3">AA473</f>
        <v>1</v>
      </c>
      <c r="AB474" s="411">
        <f t="shared" si="143"/>
        <v>0</v>
      </c>
      <c r="AC474" s="411">
        <f t="shared" si="143"/>
        <v>0</v>
      </c>
      <c r="AD474" s="411">
        <f t="shared" si="143"/>
        <v>0</v>
      </c>
      <c r="AE474" s="411">
        <f t="shared" si="143"/>
        <v>0</v>
      </c>
      <c r="AF474" s="411">
        <f t="shared" si="143"/>
        <v>0</v>
      </c>
      <c r="AG474" s="411">
        <f t="shared" si="143"/>
        <v>0</v>
      </c>
      <c r="AH474" s="411">
        <f t="shared" si="143"/>
        <v>0</v>
      </c>
      <c r="AI474" s="411">
        <f t="shared" si="143"/>
        <v>0</v>
      </c>
      <c r="AJ474" s="411">
        <f t="shared" si="143"/>
        <v>0</v>
      </c>
      <c r="AK474" s="411">
        <f t="shared" si="143"/>
        <v>0</v>
      </c>
      <c r="AL474" s="411">
        <f t="shared" si="143"/>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f>+'7.  Persistence Report'!AT103</f>
        <v>544313.69700000004</v>
      </c>
      <c r="E477" s="295">
        <f>+'7.  Persistence Report'!AU103</f>
        <v>544309.71120000002</v>
      </c>
      <c r="F477" s="295">
        <f>+'7.  Persistence Report'!AV103</f>
        <v>491088.02100000001</v>
      </c>
      <c r="G477" s="295">
        <f>+'7.  Persistence Report'!AW103</f>
        <v>464493.12229999999</v>
      </c>
      <c r="H477" s="295">
        <f>+'7.  Persistence Report'!AX103</f>
        <v>437898.21870000003</v>
      </c>
      <c r="I477" s="295">
        <f>+'7.  Persistence Report'!AY103</f>
        <v>437898.21870000003</v>
      </c>
      <c r="J477" s="295">
        <f>+'7.  Persistence Report'!AZ103</f>
        <v>437898.21870000003</v>
      </c>
      <c r="K477" s="295">
        <f>+'7.  Persistence Report'!BA103</f>
        <v>437898.21870000003</v>
      </c>
      <c r="L477" s="295">
        <f>+'7.  Persistence Report'!BB103</f>
        <v>250038.54250000001</v>
      </c>
      <c r="M477" s="295">
        <f>+'7.  Persistence Report'!BC103</f>
        <v>226197.54250000001</v>
      </c>
      <c r="N477" s="291"/>
      <c r="O477" s="295">
        <f>+'7.  Persistence Report'!O103</f>
        <v>74.23351882</v>
      </c>
      <c r="P477" s="295">
        <f>+'7.  Persistence Report'!P103</f>
        <v>74.233314140000004</v>
      </c>
      <c r="Q477" s="295">
        <f>+'7.  Persistence Report'!Q103</f>
        <v>71.456556669999998</v>
      </c>
      <c r="R477" s="295">
        <f>+'7.  Persistence Report'!R103</f>
        <v>70.068996459999994</v>
      </c>
      <c r="S477" s="295">
        <f>+'7.  Persistence Report'!S103</f>
        <v>68.681436340000005</v>
      </c>
      <c r="T477" s="295">
        <f>+'7.  Persistence Report'!T103</f>
        <v>68.681436340000005</v>
      </c>
      <c r="U477" s="295">
        <f>+'7.  Persistence Report'!U103</f>
        <v>68.681436340000005</v>
      </c>
      <c r="V477" s="295">
        <f>+'7.  Persistence Report'!V103</f>
        <v>68.681436340000005</v>
      </c>
      <c r="W477" s="295">
        <f>+'7.  Persistence Report'!W103</f>
        <v>58.880169670000001</v>
      </c>
      <c r="X477" s="295">
        <f>+'7.  Persistence Report'!X103</f>
        <v>33.354368950000001</v>
      </c>
      <c r="Y477" s="469">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4">AA477</f>
        <v>0</v>
      </c>
      <c r="AB478" s="411">
        <f t="shared" si="144"/>
        <v>0</v>
      </c>
      <c r="AC478" s="411">
        <f t="shared" si="144"/>
        <v>0</v>
      </c>
      <c r="AD478" s="411">
        <f t="shared" si="144"/>
        <v>0</v>
      </c>
      <c r="AE478" s="411">
        <f t="shared" si="144"/>
        <v>0</v>
      </c>
      <c r="AF478" s="411">
        <f t="shared" si="144"/>
        <v>0</v>
      </c>
      <c r="AG478" s="411">
        <f t="shared" si="144"/>
        <v>0</v>
      </c>
      <c r="AH478" s="411">
        <f t="shared" si="144"/>
        <v>0</v>
      </c>
      <c r="AI478" s="411">
        <f t="shared" si="144"/>
        <v>0</v>
      </c>
      <c r="AJ478" s="411">
        <f t="shared" si="144"/>
        <v>0</v>
      </c>
      <c r="AK478" s="411">
        <f t="shared" si="144"/>
        <v>0</v>
      </c>
      <c r="AL478" s="411">
        <f t="shared" si="144"/>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5">AA481</f>
        <v>0</v>
      </c>
      <c r="AB482" s="411">
        <f t="shared" si="145"/>
        <v>0</v>
      </c>
      <c r="AC482" s="411">
        <f t="shared" si="145"/>
        <v>0</v>
      </c>
      <c r="AD482" s="411">
        <f t="shared" si="145"/>
        <v>0</v>
      </c>
      <c r="AE482" s="411">
        <f t="shared" si="145"/>
        <v>0</v>
      </c>
      <c r="AF482" s="411">
        <f t="shared" si="145"/>
        <v>0</v>
      </c>
      <c r="AG482" s="411">
        <f t="shared" si="145"/>
        <v>0</v>
      </c>
      <c r="AH482" s="411">
        <f t="shared" si="145"/>
        <v>0</v>
      </c>
      <c r="AI482" s="411">
        <f t="shared" si="145"/>
        <v>0</v>
      </c>
      <c r="AJ482" s="411">
        <f t="shared" si="145"/>
        <v>0</v>
      </c>
      <c r="AK482" s="411">
        <f t="shared" si="145"/>
        <v>0</v>
      </c>
      <c r="AL482" s="411">
        <f t="shared" si="145"/>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6">AA484</f>
        <v>0</v>
      </c>
      <c r="AB485" s="411">
        <f t="shared" si="146"/>
        <v>0</v>
      </c>
      <c r="AC485" s="411">
        <f t="shared" si="146"/>
        <v>0</v>
      </c>
      <c r="AD485" s="411">
        <f t="shared" si="146"/>
        <v>0</v>
      </c>
      <c r="AE485" s="411">
        <f t="shared" si="146"/>
        <v>0</v>
      </c>
      <c r="AF485" s="411">
        <f t="shared" si="146"/>
        <v>0</v>
      </c>
      <c r="AG485" s="411">
        <f t="shared" si="146"/>
        <v>0</v>
      </c>
      <c r="AH485" s="411">
        <f t="shared" si="146"/>
        <v>0</v>
      </c>
      <c r="AI485" s="411">
        <f t="shared" si="146"/>
        <v>0</v>
      </c>
      <c r="AJ485" s="411">
        <f t="shared" si="146"/>
        <v>0</v>
      </c>
      <c r="AK485" s="411">
        <f t="shared" si="146"/>
        <v>0</v>
      </c>
      <c r="AL485" s="411">
        <f t="shared" si="146"/>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7">AA488</f>
        <v>0</v>
      </c>
      <c r="AB489" s="411">
        <f t="shared" si="147"/>
        <v>0</v>
      </c>
      <c r="AC489" s="411">
        <f t="shared" si="147"/>
        <v>0</v>
      </c>
      <c r="AD489" s="411">
        <f t="shared" si="147"/>
        <v>0</v>
      </c>
      <c r="AE489" s="411">
        <f t="shared" si="147"/>
        <v>0</v>
      </c>
      <c r="AF489" s="411">
        <f t="shared" si="147"/>
        <v>0</v>
      </c>
      <c r="AG489" s="411">
        <f t="shared" si="147"/>
        <v>0</v>
      </c>
      <c r="AH489" s="411">
        <f t="shared" si="147"/>
        <v>0</v>
      </c>
      <c r="AI489" s="411">
        <f t="shared" si="147"/>
        <v>0</v>
      </c>
      <c r="AJ489" s="411">
        <f t="shared" si="147"/>
        <v>0</v>
      </c>
      <c r="AK489" s="411">
        <f t="shared" si="147"/>
        <v>0</v>
      </c>
      <c r="AL489" s="411">
        <f t="shared" si="147"/>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8">AA491</f>
        <v>0</v>
      </c>
      <c r="AB492" s="411">
        <f t="shared" si="148"/>
        <v>0</v>
      </c>
      <c r="AC492" s="411">
        <f t="shared" si="148"/>
        <v>0</v>
      </c>
      <c r="AD492" s="411">
        <f t="shared" si="148"/>
        <v>0</v>
      </c>
      <c r="AE492" s="411">
        <f t="shared" si="148"/>
        <v>0</v>
      </c>
      <c r="AF492" s="411">
        <f t="shared" si="148"/>
        <v>0</v>
      </c>
      <c r="AG492" s="411">
        <f t="shared" si="148"/>
        <v>0</v>
      </c>
      <c r="AH492" s="411">
        <f t="shared" si="148"/>
        <v>0</v>
      </c>
      <c r="AI492" s="411">
        <f t="shared" si="148"/>
        <v>0</v>
      </c>
      <c r="AJ492" s="411">
        <f t="shared" si="148"/>
        <v>0</v>
      </c>
      <c r="AK492" s="411">
        <f t="shared" si="148"/>
        <v>0</v>
      </c>
      <c r="AL492" s="411">
        <f t="shared" si="148"/>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9">AA494</f>
        <v>0</v>
      </c>
      <c r="AB495" s="411">
        <f t="shared" si="149"/>
        <v>0</v>
      </c>
      <c r="AC495" s="411">
        <f t="shared" si="149"/>
        <v>0</v>
      </c>
      <c r="AD495" s="411">
        <f t="shared" si="149"/>
        <v>0</v>
      </c>
      <c r="AE495" s="411">
        <f t="shared" si="149"/>
        <v>0</v>
      </c>
      <c r="AF495" s="411">
        <f t="shared" si="149"/>
        <v>0</v>
      </c>
      <c r="AG495" s="411">
        <f t="shared" si="149"/>
        <v>0</v>
      </c>
      <c r="AH495" s="411">
        <f t="shared" si="149"/>
        <v>0</v>
      </c>
      <c r="AI495" s="411">
        <f t="shared" si="149"/>
        <v>0</v>
      </c>
      <c r="AJ495" s="411">
        <f t="shared" si="149"/>
        <v>0</v>
      </c>
      <c r="AK495" s="411">
        <f t="shared" si="149"/>
        <v>0</v>
      </c>
      <c r="AL495" s="411">
        <f t="shared" si="149"/>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0">Z497</f>
        <v>0</v>
      </c>
      <c r="AA498" s="411">
        <f t="shared" si="150"/>
        <v>0</v>
      </c>
      <c r="AB498" s="411">
        <f t="shared" si="150"/>
        <v>0</v>
      </c>
      <c r="AC498" s="411">
        <f t="shared" si="150"/>
        <v>0</v>
      </c>
      <c r="AD498" s="411">
        <f t="shared" si="150"/>
        <v>0</v>
      </c>
      <c r="AE498" s="411">
        <f t="shared" si="150"/>
        <v>0</v>
      </c>
      <c r="AF498" s="411">
        <f t="shared" si="150"/>
        <v>0</v>
      </c>
      <c r="AG498" s="411">
        <f t="shared" si="150"/>
        <v>0</v>
      </c>
      <c r="AH498" s="411">
        <f t="shared" si="150"/>
        <v>0</v>
      </c>
      <c r="AI498" s="411">
        <f t="shared" si="150"/>
        <v>0</v>
      </c>
      <c r="AJ498" s="411">
        <f t="shared" si="150"/>
        <v>0</v>
      </c>
      <c r="AK498" s="411">
        <f t="shared" si="150"/>
        <v>0</v>
      </c>
      <c r="AL498" s="411">
        <f t="shared" si="150"/>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1">Z500</f>
        <v>0</v>
      </c>
      <c r="AA501" s="411">
        <f t="shared" si="151"/>
        <v>0</v>
      </c>
      <c r="AB501" s="411">
        <f t="shared" si="151"/>
        <v>0</v>
      </c>
      <c r="AC501" s="411">
        <f t="shared" si="151"/>
        <v>0</v>
      </c>
      <c r="AD501" s="411">
        <f t="shared" si="151"/>
        <v>0</v>
      </c>
      <c r="AE501" s="411">
        <f t="shared" si="151"/>
        <v>0</v>
      </c>
      <c r="AF501" s="411">
        <f t="shared" si="151"/>
        <v>0</v>
      </c>
      <c r="AG501" s="411">
        <f t="shared" si="151"/>
        <v>0</v>
      </c>
      <c r="AH501" s="411">
        <f t="shared" si="151"/>
        <v>0</v>
      </c>
      <c r="AI501" s="411">
        <f t="shared" si="151"/>
        <v>0</v>
      </c>
      <c r="AJ501" s="411">
        <f t="shared" si="151"/>
        <v>0</v>
      </c>
      <c r="AK501" s="411">
        <f t="shared" si="151"/>
        <v>0</v>
      </c>
      <c r="AL501" s="411">
        <f t="shared" si="151"/>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2">Z504</f>
        <v>0</v>
      </c>
      <c r="AA505" s="411">
        <f t="shared" si="152"/>
        <v>0</v>
      </c>
      <c r="AB505" s="411">
        <f t="shared" si="152"/>
        <v>0</v>
      </c>
      <c r="AC505" s="411">
        <f t="shared" si="152"/>
        <v>0</v>
      </c>
      <c r="AD505" s="411">
        <f t="shared" si="152"/>
        <v>0</v>
      </c>
      <c r="AE505" s="411">
        <f t="shared" si="152"/>
        <v>0</v>
      </c>
      <c r="AF505" s="411">
        <f t="shared" si="152"/>
        <v>0</v>
      </c>
      <c r="AG505" s="411">
        <f t="shared" si="152"/>
        <v>0</v>
      </c>
      <c r="AH505" s="411">
        <f t="shared" si="152"/>
        <v>0</v>
      </c>
      <c r="AI505" s="411">
        <f t="shared" si="152"/>
        <v>0</v>
      </c>
      <c r="AJ505" s="411">
        <f t="shared" si="152"/>
        <v>0</v>
      </c>
      <c r="AK505" s="411">
        <f t="shared" si="152"/>
        <v>0</v>
      </c>
      <c r="AL505" s="411">
        <f t="shared" si="152"/>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491</v>
      </c>
      <c r="C507" s="291" t="s">
        <v>25</v>
      </c>
      <c r="D507" s="295">
        <f>+'7.  Persistence Report'!AT109</f>
        <v>0</v>
      </c>
      <c r="E507" s="295">
        <f>+'7.  Persistence Report'!AU109</f>
        <v>0</v>
      </c>
      <c r="F507" s="295">
        <f>+'7.  Persistence Report'!AV109</f>
        <v>0</v>
      </c>
      <c r="G507" s="295">
        <f>+'7.  Persistence Report'!AW109</f>
        <v>0</v>
      </c>
      <c r="H507" s="295">
        <f>+'7.  Persistence Report'!AX109</f>
        <v>0</v>
      </c>
      <c r="I507" s="295">
        <f>+'7.  Persistence Report'!AY109</f>
        <v>0</v>
      </c>
      <c r="J507" s="295">
        <f>+'7.  Persistence Report'!AZ109</f>
        <v>0</v>
      </c>
      <c r="K507" s="295">
        <f>+'7.  Persistence Report'!BA109</f>
        <v>0</v>
      </c>
      <c r="L507" s="295">
        <f>+'7.  Persistence Report'!BB109</f>
        <v>0</v>
      </c>
      <c r="M507" s="295">
        <f>+'7.  Persistence Report'!BC109</f>
        <v>0</v>
      </c>
      <c r="N507" s="295">
        <v>0</v>
      </c>
      <c r="O507" s="295">
        <f>+'7.  Persistence Report'!O109</f>
        <v>1707.258478</v>
      </c>
      <c r="P507" s="295">
        <f>+'7.  Persistence Report'!P109</f>
        <v>0</v>
      </c>
      <c r="Q507" s="295">
        <f>+'7.  Persistence Report'!Q109</f>
        <v>0</v>
      </c>
      <c r="R507" s="295">
        <f>+'7.  Persistence Report'!R109</f>
        <v>0</v>
      </c>
      <c r="S507" s="295">
        <f>+'7.  Persistence Report'!S109</f>
        <v>0</v>
      </c>
      <c r="T507" s="295">
        <f>+'7.  Persistence Report'!T109</f>
        <v>0</v>
      </c>
      <c r="U507" s="295">
        <f>+'7.  Persistence Report'!U109</f>
        <v>0</v>
      </c>
      <c r="V507" s="295">
        <f>+'7.  Persistence Report'!V109</f>
        <v>0</v>
      </c>
      <c r="W507" s="295">
        <f>+'7.  Persistence Report'!W109</f>
        <v>0</v>
      </c>
      <c r="X507" s="295">
        <f>+'7.  Persistence Report'!X109</f>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53">Z507</f>
        <v>0</v>
      </c>
      <c r="AA508" s="411">
        <f t="shared" si="153"/>
        <v>0</v>
      </c>
      <c r="AB508" s="411">
        <f t="shared" si="153"/>
        <v>0</v>
      </c>
      <c r="AC508" s="411">
        <f t="shared" si="153"/>
        <v>0</v>
      </c>
      <c r="AD508" s="411">
        <f t="shared" si="153"/>
        <v>0</v>
      </c>
      <c r="AE508" s="411">
        <f t="shared" si="153"/>
        <v>0</v>
      </c>
      <c r="AF508" s="411">
        <f t="shared" si="153"/>
        <v>0</v>
      </c>
      <c r="AG508" s="411">
        <f t="shared" si="153"/>
        <v>0</v>
      </c>
      <c r="AH508" s="411">
        <f t="shared" si="153"/>
        <v>0</v>
      </c>
      <c r="AI508" s="411">
        <f t="shared" si="153"/>
        <v>0</v>
      </c>
      <c r="AJ508" s="411">
        <f t="shared" si="153"/>
        <v>0</v>
      </c>
      <c r="AK508" s="411">
        <f t="shared" si="153"/>
        <v>0</v>
      </c>
      <c r="AL508" s="411">
        <f t="shared" si="153"/>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4">Z510</f>
        <v>0</v>
      </c>
      <c r="AA511" s="411">
        <f t="shared" si="154"/>
        <v>0</v>
      </c>
      <c r="AB511" s="411">
        <f t="shared" si="154"/>
        <v>0</v>
      </c>
      <c r="AC511" s="411">
        <f t="shared" si="154"/>
        <v>0</v>
      </c>
      <c r="AD511" s="411">
        <f t="shared" si="154"/>
        <v>0</v>
      </c>
      <c r="AE511" s="411">
        <f t="shared" si="154"/>
        <v>0</v>
      </c>
      <c r="AF511" s="411">
        <f t="shared" si="154"/>
        <v>0</v>
      </c>
      <c r="AG511" s="411">
        <f t="shared" si="154"/>
        <v>0</v>
      </c>
      <c r="AH511" s="411">
        <f t="shared" si="154"/>
        <v>0</v>
      </c>
      <c r="AI511" s="411">
        <f t="shared" si="154"/>
        <v>0</v>
      </c>
      <c r="AJ511" s="411">
        <f t="shared" si="154"/>
        <v>0</v>
      </c>
      <c r="AK511" s="411">
        <f t="shared" si="154"/>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20707877.515112296</v>
      </c>
      <c r="E513" s="329">
        <f t="shared" ref="E513:M513" si="155">SUM(E408:E511)</f>
        <v>19988589.707112294</v>
      </c>
      <c r="F513" s="329">
        <f t="shared" si="155"/>
        <v>19214168.464812297</v>
      </c>
      <c r="G513" s="329">
        <f t="shared" si="155"/>
        <v>18492671.330612294</v>
      </c>
      <c r="H513" s="329">
        <f t="shared" si="155"/>
        <v>17655265.329800237</v>
      </c>
      <c r="I513" s="329">
        <f t="shared" si="155"/>
        <v>17250784.392703999</v>
      </c>
      <c r="J513" s="329">
        <f t="shared" si="155"/>
        <v>16859757.913704</v>
      </c>
      <c r="K513" s="329">
        <f t="shared" si="155"/>
        <v>16857254.882603999</v>
      </c>
      <c r="L513" s="329">
        <f t="shared" si="155"/>
        <v>16144843.060404001</v>
      </c>
      <c r="M513" s="329">
        <f t="shared" si="155"/>
        <v>14054408.376004001</v>
      </c>
      <c r="N513" s="329"/>
      <c r="O513" s="329">
        <f>SUM(O408:O511)</f>
        <v>7703.1514793040269</v>
      </c>
      <c r="P513" s="329">
        <f t="shared" ref="P513:X513" si="156">SUM(P408:P511)</f>
        <v>3712.5563776840268</v>
      </c>
      <c r="Q513" s="329">
        <f t="shared" si="156"/>
        <v>3646.1550211940266</v>
      </c>
      <c r="R513" s="329">
        <f t="shared" si="156"/>
        <v>3406.5334079540266</v>
      </c>
      <c r="S513" s="329">
        <f t="shared" si="156"/>
        <v>3184.9449286199888</v>
      </c>
      <c r="T513" s="329">
        <f t="shared" si="156"/>
        <v>3124.4203311379997</v>
      </c>
      <c r="U513" s="329">
        <f t="shared" si="156"/>
        <v>3073.8622181379997</v>
      </c>
      <c r="V513" s="329">
        <f t="shared" si="156"/>
        <v>3073.5764839679996</v>
      </c>
      <c r="W513" s="329">
        <f t="shared" si="156"/>
        <v>2977.3200872980001</v>
      </c>
      <c r="X513" s="329">
        <f t="shared" si="156"/>
        <v>2716.5868753579998</v>
      </c>
      <c r="Y513" s="329">
        <f>IF(Y407="kWh",SUMPRODUCT(D408:D511,Y408:Y511))</f>
        <v>6897848.1528122956</v>
      </c>
      <c r="Z513" s="329">
        <f>IF(Z407="kWh",SUMPRODUCT(D408:D511,Z408:Z511))</f>
        <v>2547008.8149019997</v>
      </c>
      <c r="AA513" s="329">
        <f>IF(AA407="kW",SUMPRODUCT(N408:N511,O408:O511,AA408:AA511),SUMPRODUCT(D408:D511,AA408:AA511))</f>
        <v>22892.125158888</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14896090</v>
      </c>
      <c r="Z514" s="328">
        <f>HLOOKUP(Z406,'2. LRAMVA Threshold'!$B$42:$Q$53,6,FALSE)</f>
        <v>5412016</v>
      </c>
      <c r="AA514" s="328">
        <f>HLOOKUP(AA406,'2. LRAMVA Threshold'!$B$42:$Q$53,6,FALSE)</f>
        <v>53512</v>
      </c>
      <c r="AB514" s="328">
        <f>HLOOKUP(AB406,'2. LRAMVA Threshold'!$B$42:$Q$53,6,FALSE)</f>
        <v>2704</v>
      </c>
      <c r="AC514" s="328">
        <f>HLOOKUP(AC406,'2. LRAMVA Threshold'!$B$42:$Q$53,6,FALSE)</f>
        <v>5133</v>
      </c>
      <c r="AD514" s="328">
        <f>HLOOKUP(AD406,'2. LRAMVA Threshold'!$B$42:$Q$53,6,FALSE)</f>
        <v>885</v>
      </c>
      <c r="AE514" s="328">
        <f>HLOOKUP(AE406,'2. LRAMVA Threshold'!$B$42:$Q$53,6,FALSE)</f>
        <v>28</v>
      </c>
      <c r="AF514" s="328">
        <f>HLOOKUP(AF406,'2. LRAMVA Threshold'!$B$42:$Q$53,6,FALSE)</f>
        <v>65791</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1.0500000000000001E-2</v>
      </c>
      <c r="Z516" s="341">
        <f>HLOOKUP(Z$20,'3.  Distribution Rates'!$C$122:$P$133,6,FALSE)</f>
        <v>6.7000000000000002E-3</v>
      </c>
      <c r="AA516" s="341">
        <f>HLOOKUP(AA$20,'3.  Distribution Rates'!$C$122:$P$133,6,FALSE)</f>
        <v>1.6951000000000001</v>
      </c>
      <c r="AB516" s="341">
        <f>HLOOKUP(AB$20,'3.  Distribution Rates'!$C$122:$P$133,6,FALSE)</f>
        <v>2.8418999999999999</v>
      </c>
      <c r="AC516" s="341">
        <f>HLOOKUP(AC$20,'3.  Distribution Rates'!$C$122:$P$133,6,FALSE)</f>
        <v>1.4182999999999999</v>
      </c>
      <c r="AD516" s="341">
        <f>HLOOKUP(AD$20,'3.  Distribution Rates'!$C$122:$P$133,6,FALSE)</f>
        <v>5.4880000000000004</v>
      </c>
      <c r="AE516" s="341">
        <f>HLOOKUP(AE$20,'3.  Distribution Rates'!$C$122:$P$133,6,FALSE)</f>
        <v>7.4020999999999999</v>
      </c>
      <c r="AF516" s="341">
        <f>HLOOKUP(AF$20,'3.  Distribution Rates'!$C$122:$P$133,6,FALSE)</f>
        <v>1.1599999999999999E-2</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42415.04088700586</v>
      </c>
      <c r="Z517" s="378">
        <f t="shared" ref="Z517:AL517" si="157">Z137*Z516</f>
        <v>11765.961126596641</v>
      </c>
      <c r="AA517" s="378">
        <f t="shared" si="157"/>
        <v>50982.372730033218</v>
      </c>
      <c r="AB517" s="378">
        <f t="shared" si="157"/>
        <v>0</v>
      </c>
      <c r="AC517" s="378">
        <f t="shared" si="157"/>
        <v>0</v>
      </c>
      <c r="AD517" s="378">
        <f t="shared" si="157"/>
        <v>0</v>
      </c>
      <c r="AE517" s="378">
        <f t="shared" si="157"/>
        <v>0</v>
      </c>
      <c r="AF517" s="378">
        <f t="shared" si="157"/>
        <v>0</v>
      </c>
      <c r="AG517" s="378">
        <f t="shared" si="157"/>
        <v>0</v>
      </c>
      <c r="AH517" s="378">
        <f t="shared" si="157"/>
        <v>0</v>
      </c>
      <c r="AI517" s="378">
        <f t="shared" si="157"/>
        <v>0</v>
      </c>
      <c r="AJ517" s="378">
        <f t="shared" si="157"/>
        <v>0</v>
      </c>
      <c r="AK517" s="378">
        <f t="shared" si="157"/>
        <v>0</v>
      </c>
      <c r="AL517" s="378">
        <f t="shared" si="157"/>
        <v>0</v>
      </c>
      <c r="AM517" s="629">
        <f>SUM(Y517:AL517)</f>
        <v>105163.37474363571</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32266.254432444402</v>
      </c>
      <c r="Z518" s="378">
        <f t="shared" ref="Z518:AL518" si="158">Z266*Z516</f>
        <v>8175.693501642495</v>
      </c>
      <c r="AA518" s="378">
        <f t="shared" si="158"/>
        <v>47936.471381469935</v>
      </c>
      <c r="AB518" s="378">
        <f t="shared" si="158"/>
        <v>0</v>
      </c>
      <c r="AC518" s="378">
        <f t="shared" si="158"/>
        <v>0</v>
      </c>
      <c r="AD518" s="378">
        <f t="shared" si="158"/>
        <v>0</v>
      </c>
      <c r="AE518" s="378">
        <f t="shared" si="158"/>
        <v>0</v>
      </c>
      <c r="AF518" s="378">
        <f t="shared" si="158"/>
        <v>0</v>
      </c>
      <c r="AG518" s="378">
        <f t="shared" si="158"/>
        <v>0</v>
      </c>
      <c r="AH518" s="378">
        <f t="shared" si="158"/>
        <v>0</v>
      </c>
      <c r="AI518" s="378">
        <f t="shared" si="158"/>
        <v>0</v>
      </c>
      <c r="AJ518" s="378">
        <f t="shared" si="158"/>
        <v>0</v>
      </c>
      <c r="AK518" s="378">
        <f t="shared" si="158"/>
        <v>0</v>
      </c>
      <c r="AL518" s="378">
        <f t="shared" si="158"/>
        <v>0</v>
      </c>
      <c r="AM518" s="629">
        <f>SUM(Y518:AL518)</f>
        <v>88378.419315556835</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30534.237635244463</v>
      </c>
      <c r="Z519" s="378">
        <f t="shared" ref="Z519:AL519" si="159">Z395*Z516</f>
        <v>27512.223225188362</v>
      </c>
      <c r="AA519" s="378">
        <f t="shared" si="159"/>
        <v>47263.274821695224</v>
      </c>
      <c r="AB519" s="378">
        <f t="shared" si="159"/>
        <v>0</v>
      </c>
      <c r="AC519" s="378">
        <f t="shared" si="159"/>
        <v>0</v>
      </c>
      <c r="AD519" s="378">
        <f t="shared" si="159"/>
        <v>0</v>
      </c>
      <c r="AE519" s="378">
        <f t="shared" si="159"/>
        <v>0</v>
      </c>
      <c r="AF519" s="378">
        <f t="shared" si="159"/>
        <v>0</v>
      </c>
      <c r="AG519" s="378">
        <f t="shared" si="159"/>
        <v>0</v>
      </c>
      <c r="AH519" s="378">
        <f t="shared" si="159"/>
        <v>0</v>
      </c>
      <c r="AI519" s="378">
        <f t="shared" si="159"/>
        <v>0</v>
      </c>
      <c r="AJ519" s="378">
        <f t="shared" si="159"/>
        <v>0</v>
      </c>
      <c r="AK519" s="378">
        <f t="shared" si="159"/>
        <v>0</v>
      </c>
      <c r="AL519" s="378">
        <f t="shared" si="159"/>
        <v>0</v>
      </c>
      <c r="AM519" s="629">
        <f>SUM(Y519:AL519)</f>
        <v>105309.73568212806</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72427.405604529107</v>
      </c>
      <c r="Z520" s="378">
        <f t="shared" ref="Z520:AK520" si="160">Z513*Z516</f>
        <v>17064.959059843397</v>
      </c>
      <c r="AA520" s="378">
        <f t="shared" si="160"/>
        <v>38804.441356831048</v>
      </c>
      <c r="AB520" s="378">
        <f t="shared" si="160"/>
        <v>0</v>
      </c>
      <c r="AC520" s="378">
        <f t="shared" si="160"/>
        <v>0</v>
      </c>
      <c r="AD520" s="378">
        <f t="shared" si="160"/>
        <v>0</v>
      </c>
      <c r="AE520" s="378">
        <f t="shared" si="160"/>
        <v>0</v>
      </c>
      <c r="AF520" s="378">
        <f t="shared" si="160"/>
        <v>0</v>
      </c>
      <c r="AG520" s="378">
        <f t="shared" si="160"/>
        <v>0</v>
      </c>
      <c r="AH520" s="378">
        <f t="shared" si="160"/>
        <v>0</v>
      </c>
      <c r="AI520" s="378">
        <f>AI513*AI516</f>
        <v>0</v>
      </c>
      <c r="AJ520" s="378">
        <f t="shared" si="160"/>
        <v>0</v>
      </c>
      <c r="AK520" s="378">
        <f t="shared" si="160"/>
        <v>0</v>
      </c>
      <c r="AL520" s="378">
        <f>AL513*AL516</f>
        <v>0</v>
      </c>
      <c r="AM520" s="629">
        <f>SUM(Y520:AL520)</f>
        <v>128296.80602120355</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177642.93855922384</v>
      </c>
      <c r="Z521" s="346">
        <f t="shared" ref="Z521:AK521" si="161">SUM(Z517:Z520)</f>
        <v>64518.83691327089</v>
      </c>
      <c r="AA521" s="346">
        <f t="shared" si="161"/>
        <v>184986.56029002945</v>
      </c>
      <c r="AB521" s="346">
        <f t="shared" si="161"/>
        <v>0</v>
      </c>
      <c r="AC521" s="346">
        <f t="shared" si="161"/>
        <v>0</v>
      </c>
      <c r="AD521" s="346">
        <f t="shared" si="161"/>
        <v>0</v>
      </c>
      <c r="AE521" s="346">
        <f t="shared" si="161"/>
        <v>0</v>
      </c>
      <c r="AF521" s="346">
        <f t="shared" si="161"/>
        <v>0</v>
      </c>
      <c r="AG521" s="346">
        <f t="shared" si="161"/>
        <v>0</v>
      </c>
      <c r="AH521" s="346">
        <f t="shared" si="161"/>
        <v>0</v>
      </c>
      <c r="AI521" s="346">
        <f t="shared" si="161"/>
        <v>0</v>
      </c>
      <c r="AJ521" s="346">
        <f t="shared" si="161"/>
        <v>0</v>
      </c>
      <c r="AK521" s="346">
        <f t="shared" si="161"/>
        <v>0</v>
      </c>
      <c r="AL521" s="346">
        <f>SUM(AL517:AL520)</f>
        <v>0</v>
      </c>
      <c r="AM521" s="407">
        <f>SUM(AM517:AM520)</f>
        <v>427148.33576252416</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156408.94500000001</v>
      </c>
      <c r="Z522" s="347">
        <f t="shared" ref="Z522:AJ522" si="162">Z514*Z516</f>
        <v>36260.5072</v>
      </c>
      <c r="AA522" s="347">
        <f>AA514*AA516</f>
        <v>90708.191200000001</v>
      </c>
      <c r="AB522" s="347">
        <f t="shared" si="162"/>
        <v>7684.4975999999997</v>
      </c>
      <c r="AC522" s="347">
        <f t="shared" si="162"/>
        <v>7280.1338999999998</v>
      </c>
      <c r="AD522" s="347">
        <f>AD514*AD516</f>
        <v>4856.88</v>
      </c>
      <c r="AE522" s="347">
        <f t="shared" si="162"/>
        <v>207.25880000000001</v>
      </c>
      <c r="AF522" s="347">
        <f t="shared" si="162"/>
        <v>763.17559999999992</v>
      </c>
      <c r="AG522" s="347">
        <f t="shared" si="162"/>
        <v>0</v>
      </c>
      <c r="AH522" s="347">
        <f t="shared" si="162"/>
        <v>0</v>
      </c>
      <c r="AI522" s="347">
        <f t="shared" si="162"/>
        <v>0</v>
      </c>
      <c r="AJ522" s="347">
        <f t="shared" si="162"/>
        <v>0</v>
      </c>
      <c r="AK522" s="347">
        <f>AK514*AK516</f>
        <v>0</v>
      </c>
      <c r="AL522" s="347">
        <f>AL514*AL516</f>
        <v>0</v>
      </c>
      <c r="AM522" s="407">
        <f>SUM(Y522:AL522)</f>
        <v>304169.58930000005</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122978.74646252411</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6400172.2138122963</v>
      </c>
      <c r="Z526" s="291">
        <f>SUMPRODUCT(E408:E511,Z408:Z511)</f>
        <v>2518978.7664680001</v>
      </c>
      <c r="AA526" s="291">
        <f>IF(AA407="kW",SUMPRODUCT(N408:N511,P408:P511,AA408:AA511),SUMPRODUCT(E408:E511,AA408:AA511))</f>
        <v>22296.320486232002</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6089611.8345122952</v>
      </c>
      <c r="Z527" s="291">
        <f>SUMPRODUCT(F408:F511,Z408:Z511)</f>
        <v>2469924.3034680001</v>
      </c>
      <c r="AA527" s="291">
        <f>IF(AA407="kW",SUMPRODUCT(N408:N511,Q408:Q511,AA408:AA511),SUMPRODUCT(F408:F511,AA408:AA511))</f>
        <v>21873.716486232002</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6022924.2459122958</v>
      </c>
      <c r="Z528" s="291">
        <f>SUMPRODUCT(G408:G511,Z408:Z511)</f>
        <v>2076473.4365420002</v>
      </c>
      <c r="AA528" s="291">
        <f>IF(AA407="kW",SUMPRODUCT(N408:N511,R408:R511,AA408:AA511),SUMPRODUCT(G408:G511,AA408:AA511))</f>
        <v>20995.602506664003</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5577159.6654002396</v>
      </c>
      <c r="Z529" s="291">
        <f>SUMPRODUCT(H408:H511,Z408:Z511)</f>
        <v>1684832.016242</v>
      </c>
      <c r="AA529" s="291">
        <f>IF(AA407="kW",SUMPRODUCT(N408:N511,S408:S511,AA408:AA511),SUMPRODUCT(H408:H511,AA408:AA511))</f>
        <v>20995.602506664003</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5184354.7163040005</v>
      </c>
      <c r="Z530" s="291">
        <f>SUMPRODUCT(I408:I511,Z408:Z511)</f>
        <v>1683874.5852260001</v>
      </c>
      <c r="AA530" s="291">
        <f>IF(AA407="kW",SUMPRODUCT(N408:N511,T408:T511,AA408:AA511),SUMPRODUCT(I408:I511,AA408:AA511))</f>
        <v>20964.797904047999</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5184354.7163040005</v>
      </c>
      <c r="Z531" s="326">
        <f>SUMPRODUCT(J408:J511,Z408:Z511)</f>
        <v>1651810.4139479999</v>
      </c>
      <c r="AA531" s="326">
        <f>IF(AA407="kW",SUMPRODUCT(N408:N511,U408:U511,AA408:AA511),SUMPRODUCT(J408:J511,AA408:AA511))</f>
        <v>20407.849731240003</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24"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49"/>
  <sheetViews>
    <sheetView topLeftCell="A561" zoomScale="55" zoomScaleNormal="55" workbookViewId="0">
      <pane xSplit="2" topLeftCell="C1" activePane="topRight" state="frozen"/>
      <selection pane="topRight" activeCell="B575" sqref="B575"/>
    </sheetView>
  </sheetViews>
  <sheetFormatPr defaultColWidth="9" defaultRowHeight="14.5" outlineLevelRow="1" outlineLevelCol="1"/>
  <cols>
    <col min="1" max="1" width="4.54296875" style="522" customWidth="1"/>
    <col min="2" max="2" width="44" style="427" customWidth="1"/>
    <col min="3" max="3" width="13.453125" style="427" customWidth="1"/>
    <col min="4" max="4" width="17" style="427" customWidth="1"/>
    <col min="5" max="5" width="10.54296875" style="427" customWidth="1" outlineLevel="1"/>
    <col min="6" max="6" width="10.453125" style="427" customWidth="1" outlineLevel="1"/>
    <col min="7" max="7" width="10.81640625" style="427" customWidth="1" outlineLevel="1"/>
    <col min="8" max="13" width="9" style="427" customWidth="1" outlineLevel="1"/>
    <col min="14" max="14" width="13.54296875" style="427" customWidth="1" outlineLevel="1"/>
    <col min="15" max="15" width="15.54296875" style="427" customWidth="1"/>
    <col min="16" max="24" width="9" style="427" customWidth="1" outlineLevel="1"/>
    <col min="25" max="25" width="16.54296875" style="427" customWidth="1"/>
    <col min="26" max="27" width="15" style="427" customWidth="1"/>
    <col min="28" max="28" width="17.54296875" style="427" customWidth="1"/>
    <col min="29" max="29" width="19.54296875" style="427" customWidth="1"/>
    <col min="30" max="30" width="18.54296875" style="427" customWidth="1"/>
    <col min="31" max="35" width="15" style="427" customWidth="1"/>
    <col min="36" max="38" width="17.26953125" style="427" customWidth="1"/>
    <col min="39" max="39" width="14.54296875" style="427" customWidth="1"/>
    <col min="40" max="40" width="11.54296875" style="427" customWidth="1"/>
    <col min="41" max="16384" width="9" style="427"/>
  </cols>
  <sheetData>
    <row r="13" spans="2:39" ht="15" thickBot="1"/>
    <row r="14" spans="2:39" ht="26.25" customHeight="1" thickBot="1">
      <c r="B14" s="1105"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10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105"/>
      <c r="C16" s="1087" t="s">
        <v>550</v>
      </c>
      <c r="D16" s="108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105" t="s">
        <v>504</v>
      </c>
      <c r="C18" s="1104" t="s">
        <v>689</v>
      </c>
      <c r="D18" s="1104"/>
      <c r="E18" s="1104"/>
      <c r="F18" s="1104"/>
      <c r="G18" s="1104"/>
      <c r="H18" s="1104"/>
      <c r="I18" s="1104"/>
      <c r="J18" s="1104"/>
      <c r="K18" s="1104"/>
      <c r="L18" s="1104"/>
      <c r="M18" s="1104"/>
      <c r="N18" s="1104"/>
      <c r="O18" s="1104"/>
      <c r="P18" s="1104"/>
      <c r="Q18" s="1104"/>
      <c r="R18" s="1104"/>
      <c r="S18" s="1104"/>
      <c r="T18" s="1104"/>
      <c r="U18" s="1104"/>
      <c r="V18" s="1104"/>
      <c r="W18" s="1104"/>
      <c r="X18" s="1104"/>
      <c r="Y18" s="606"/>
      <c r="Z18" s="606"/>
      <c r="AA18" s="606"/>
      <c r="AB18" s="606"/>
      <c r="AC18" s="606"/>
      <c r="AD18" s="606"/>
      <c r="AE18" s="270"/>
      <c r="AF18" s="265"/>
      <c r="AG18" s="265"/>
      <c r="AH18" s="265"/>
      <c r="AI18" s="265"/>
      <c r="AJ18" s="265"/>
      <c r="AK18" s="265"/>
      <c r="AL18" s="265"/>
      <c r="AM18" s="265"/>
    </row>
    <row r="19" spans="2:39" ht="45.75" customHeight="1">
      <c r="B19" s="1105"/>
      <c r="C19" s="1104" t="s">
        <v>568</v>
      </c>
      <c r="D19" s="1104"/>
      <c r="E19" s="1104"/>
      <c r="F19" s="1104"/>
      <c r="G19" s="1104"/>
      <c r="H19" s="1104"/>
      <c r="I19" s="1104"/>
      <c r="J19" s="1104"/>
      <c r="K19" s="1104"/>
      <c r="L19" s="1104"/>
      <c r="M19" s="1104"/>
      <c r="N19" s="1104"/>
      <c r="O19" s="1104"/>
      <c r="P19" s="1104"/>
      <c r="Q19" s="1104"/>
      <c r="R19" s="1104"/>
      <c r="S19" s="1104"/>
      <c r="T19" s="1104"/>
      <c r="U19" s="1104"/>
      <c r="V19" s="1104"/>
      <c r="W19" s="1104"/>
      <c r="X19" s="1104"/>
      <c r="Y19" s="606"/>
      <c r="Z19" s="606"/>
      <c r="AA19" s="606"/>
      <c r="AB19" s="606"/>
      <c r="AC19" s="606"/>
      <c r="AD19" s="606"/>
      <c r="AE19" s="270"/>
      <c r="AF19" s="265"/>
      <c r="AG19" s="265"/>
      <c r="AH19" s="265"/>
      <c r="AI19" s="265"/>
      <c r="AJ19" s="265"/>
      <c r="AK19" s="265"/>
      <c r="AL19" s="265"/>
      <c r="AM19" s="265"/>
    </row>
    <row r="20" spans="2:39" ht="62.25" customHeight="1">
      <c r="B20" s="273"/>
      <c r="C20" s="1104" t="s">
        <v>566</v>
      </c>
      <c r="D20" s="1104"/>
      <c r="E20" s="1104"/>
      <c r="F20" s="1104"/>
      <c r="G20" s="1104"/>
      <c r="H20" s="1104"/>
      <c r="I20" s="1104"/>
      <c r="J20" s="1104"/>
      <c r="K20" s="1104"/>
      <c r="L20" s="1104"/>
      <c r="M20" s="1104"/>
      <c r="N20" s="1104"/>
      <c r="O20" s="1104"/>
      <c r="P20" s="1104"/>
      <c r="Q20" s="1104"/>
      <c r="R20" s="1104"/>
      <c r="S20" s="1104"/>
      <c r="T20" s="1104"/>
      <c r="U20" s="1104"/>
      <c r="V20" s="1104"/>
      <c r="W20" s="1104"/>
      <c r="X20" s="1104"/>
      <c r="Y20" s="606"/>
      <c r="Z20" s="606"/>
      <c r="AA20" s="606"/>
      <c r="AB20" s="606"/>
      <c r="AC20" s="606"/>
      <c r="AD20" s="606"/>
      <c r="AE20" s="428"/>
      <c r="AF20" s="265"/>
      <c r="AG20" s="265"/>
      <c r="AH20" s="265"/>
      <c r="AI20" s="265"/>
      <c r="AJ20" s="265"/>
      <c r="AK20" s="265"/>
      <c r="AL20" s="265"/>
      <c r="AM20" s="265"/>
    </row>
    <row r="21" spans="2:39" ht="37.5" customHeight="1">
      <c r="B21" s="273"/>
      <c r="C21" s="1104" t="s">
        <v>632</v>
      </c>
      <c r="D21" s="1104"/>
      <c r="E21" s="1104"/>
      <c r="F21" s="1104"/>
      <c r="G21" s="1104"/>
      <c r="H21" s="1104"/>
      <c r="I21" s="1104"/>
      <c r="J21" s="1104"/>
      <c r="K21" s="1104"/>
      <c r="L21" s="1104"/>
      <c r="M21" s="1104"/>
      <c r="N21" s="1104"/>
      <c r="O21" s="1104"/>
      <c r="P21" s="1104"/>
      <c r="Q21" s="1104"/>
      <c r="R21" s="1104"/>
      <c r="S21" s="1104"/>
      <c r="T21" s="1104"/>
      <c r="U21" s="1104"/>
      <c r="V21" s="1104"/>
      <c r="W21" s="1104"/>
      <c r="X21" s="1104"/>
      <c r="Y21" s="606"/>
      <c r="Z21" s="606"/>
      <c r="AA21" s="606"/>
      <c r="AB21" s="606"/>
      <c r="AC21" s="606"/>
      <c r="AD21" s="606"/>
      <c r="AE21" s="276"/>
      <c r="AF21" s="265"/>
      <c r="AG21" s="265"/>
      <c r="AH21" s="265"/>
      <c r="AI21" s="265"/>
      <c r="AJ21" s="265"/>
      <c r="AK21" s="265"/>
      <c r="AL21" s="265"/>
      <c r="AM21" s="265"/>
    </row>
    <row r="22" spans="2:39" ht="54.75" customHeight="1">
      <c r="B22" s="273"/>
      <c r="C22" s="1104" t="s">
        <v>616</v>
      </c>
      <c r="D22" s="1104"/>
      <c r="E22" s="1104"/>
      <c r="F22" s="1104"/>
      <c r="G22" s="1104"/>
      <c r="H22" s="1104"/>
      <c r="I22" s="1104"/>
      <c r="J22" s="1104"/>
      <c r="K22" s="1104"/>
      <c r="L22" s="1104"/>
      <c r="M22" s="1104"/>
      <c r="N22" s="1104"/>
      <c r="O22" s="1104"/>
      <c r="P22" s="1104"/>
      <c r="Q22" s="1104"/>
      <c r="R22" s="1104"/>
      <c r="S22" s="1104"/>
      <c r="T22" s="1104"/>
      <c r="U22" s="1104"/>
      <c r="V22" s="1104"/>
      <c r="W22" s="1104"/>
      <c r="X22" s="1104"/>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1105"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1105"/>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095" t="s">
        <v>211</v>
      </c>
      <c r="C34" s="1097" t="s">
        <v>33</v>
      </c>
      <c r="D34" s="284" t="s">
        <v>421</v>
      </c>
      <c r="E34" s="1099" t="s">
        <v>209</v>
      </c>
      <c r="F34" s="1100"/>
      <c r="G34" s="1100"/>
      <c r="H34" s="1100"/>
      <c r="I34" s="1100"/>
      <c r="J34" s="1100"/>
      <c r="K34" s="1100"/>
      <c r="L34" s="1100"/>
      <c r="M34" s="1101"/>
      <c r="N34" s="1102" t="s">
        <v>213</v>
      </c>
      <c r="O34" s="284" t="s">
        <v>422</v>
      </c>
      <c r="P34" s="1099" t="s">
        <v>212</v>
      </c>
      <c r="Q34" s="1100"/>
      <c r="R34" s="1100"/>
      <c r="S34" s="1100"/>
      <c r="T34" s="1100"/>
      <c r="U34" s="1100"/>
      <c r="V34" s="1100"/>
      <c r="W34" s="1100"/>
      <c r="X34" s="1101"/>
      <c r="Y34" s="1092" t="s">
        <v>243</v>
      </c>
      <c r="Z34" s="1093"/>
      <c r="AA34" s="1093"/>
      <c r="AB34" s="1093"/>
      <c r="AC34" s="1093"/>
      <c r="AD34" s="1093"/>
      <c r="AE34" s="1093"/>
      <c r="AF34" s="1093"/>
      <c r="AG34" s="1093"/>
      <c r="AH34" s="1093"/>
      <c r="AI34" s="1093"/>
      <c r="AJ34" s="1093"/>
      <c r="AK34" s="1093"/>
      <c r="AL34" s="1093"/>
      <c r="AM34" s="1094"/>
    </row>
    <row r="35" spans="1:39" ht="65.25" customHeight="1">
      <c r="B35" s="1096"/>
      <c r="C35" s="1098"/>
      <c r="D35" s="285">
        <v>2015</v>
      </c>
      <c r="E35" s="285">
        <v>2016</v>
      </c>
      <c r="F35" s="285">
        <v>2017</v>
      </c>
      <c r="G35" s="285">
        <v>2018</v>
      </c>
      <c r="H35" s="285">
        <v>2019</v>
      </c>
      <c r="I35" s="285">
        <v>2020</v>
      </c>
      <c r="J35" s="285">
        <v>2021</v>
      </c>
      <c r="K35" s="285">
        <v>2022</v>
      </c>
      <c r="L35" s="285">
        <v>2023</v>
      </c>
      <c r="M35" s="429">
        <v>2024</v>
      </c>
      <c r="N35" s="110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50 - 4,999 kW</v>
      </c>
      <c r="AB35" s="285" t="str">
        <f>'1.  LRAMVA Summary'!G52</f>
        <v>Co-Generation 1,000 - 4,999 kW</v>
      </c>
      <c r="AC35" s="285" t="str">
        <f>'1.  LRAMVA Summary'!H52</f>
        <v>Large User</v>
      </c>
      <c r="AD35" s="285" t="str">
        <f>'1.  LRAMVA Summary'!I52</f>
        <v>Street Lighting</v>
      </c>
      <c r="AE35" s="285" t="str">
        <f>'1.  LRAMVA Summary'!J52</f>
        <v>Sentinel Lighting</v>
      </c>
      <c r="AF35" s="285" t="str">
        <f>'1.  LRAMVA Summary'!K52</f>
        <v>Unmetered Scattered Load</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kWh</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f>+'7.  Persistence Report'!AU117</f>
        <v>553646</v>
      </c>
      <c r="E38" s="295">
        <f>+'7.  Persistence Report'!AV117</f>
        <v>548755</v>
      </c>
      <c r="F38" s="295">
        <f>+'7.  Persistence Report'!AW117</f>
        <v>548755</v>
      </c>
      <c r="G38" s="295">
        <f>+'7.  Persistence Report'!AX117</f>
        <v>548755</v>
      </c>
      <c r="H38" s="295">
        <f>+'7.  Persistence Report'!AY117</f>
        <v>548755</v>
      </c>
      <c r="I38" s="295">
        <f>+'7.  Persistence Report'!AZ117</f>
        <v>548755</v>
      </c>
      <c r="J38" s="295">
        <f>+'7.  Persistence Report'!BA117</f>
        <v>548755</v>
      </c>
      <c r="K38" s="295">
        <f>+'7.  Persistence Report'!BB117</f>
        <v>548629</v>
      </c>
      <c r="L38" s="295">
        <f>+'7.  Persistence Report'!BC117</f>
        <v>548629</v>
      </c>
      <c r="M38" s="295">
        <f>+'7.  Persistence Report'!BD117</f>
        <v>548629</v>
      </c>
      <c r="N38" s="291"/>
      <c r="O38" s="295">
        <f>+'7.  Persistence Report'!P117</f>
        <v>36</v>
      </c>
      <c r="P38" s="295">
        <f>+'7.  Persistence Report'!Q117</f>
        <v>35</v>
      </c>
      <c r="Q38" s="295">
        <f>+'7.  Persistence Report'!R117</f>
        <v>35</v>
      </c>
      <c r="R38" s="295">
        <f>+'7.  Persistence Report'!S117</f>
        <v>35</v>
      </c>
      <c r="S38" s="295">
        <f>+'7.  Persistence Report'!T117</f>
        <v>35</v>
      </c>
      <c r="T38" s="295">
        <f>+'7.  Persistence Report'!U117</f>
        <v>35</v>
      </c>
      <c r="U38" s="295">
        <f>+'7.  Persistence Report'!V117</f>
        <v>35</v>
      </c>
      <c r="V38" s="295">
        <f>+'7.  Persistence Report'!W117</f>
        <v>35</v>
      </c>
      <c r="W38" s="295">
        <f>+'7.  Persistence Report'!X117</f>
        <v>35</v>
      </c>
      <c r="X38" s="295">
        <f>+'7.  Persistence Report'!Y117</f>
        <v>35</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f>+'7.  Persistence Report'!AU148</f>
        <v>6140</v>
      </c>
      <c r="E39" s="295">
        <f>+'7.  Persistence Report'!AV148</f>
        <v>6140</v>
      </c>
      <c r="F39" s="295">
        <f>+'7.  Persistence Report'!AW148</f>
        <v>6140</v>
      </c>
      <c r="G39" s="295">
        <f>+'7.  Persistence Report'!AX148</f>
        <v>6140</v>
      </c>
      <c r="H39" s="295">
        <f>+'7.  Persistence Report'!AY148</f>
        <v>6140</v>
      </c>
      <c r="I39" s="295">
        <f>+'7.  Persistence Report'!AZ148</f>
        <v>6140</v>
      </c>
      <c r="J39" s="295">
        <f>+'7.  Persistence Report'!BA148</f>
        <v>6140</v>
      </c>
      <c r="K39" s="295">
        <f>+'7.  Persistence Report'!BB148</f>
        <v>6140</v>
      </c>
      <c r="L39" s="295">
        <f>+'7.  Persistence Report'!BC148</f>
        <v>6140</v>
      </c>
      <c r="M39" s="295">
        <f>+'7.  Persistence Report'!BD148</f>
        <v>6140</v>
      </c>
      <c r="N39" s="468"/>
      <c r="O39" s="295">
        <f>+'7.  Persistence Report'!P148</f>
        <v>0</v>
      </c>
      <c r="P39" s="295">
        <f>+'7.  Persistence Report'!Q148</f>
        <v>0</v>
      </c>
      <c r="Q39" s="295">
        <f>+'7.  Persistence Report'!R148</f>
        <v>0</v>
      </c>
      <c r="R39" s="295">
        <f>+'7.  Persistence Report'!S148</f>
        <v>0</v>
      </c>
      <c r="S39" s="295">
        <f>+'7.  Persistence Report'!T148</f>
        <v>0</v>
      </c>
      <c r="T39" s="295">
        <f>+'7.  Persistence Report'!U148</f>
        <v>0</v>
      </c>
      <c r="U39" s="295">
        <f>+'7.  Persistence Report'!V148</f>
        <v>0</v>
      </c>
      <c r="V39" s="295">
        <f>+'7.  Persistence Report'!W148</f>
        <v>0</v>
      </c>
      <c r="W39" s="295">
        <f>+'7.  Persistence Report'!X148</f>
        <v>0</v>
      </c>
      <c r="X39" s="295">
        <f>+'7.  Persistence Report'!Y148</f>
        <v>0</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f>+'7.  Persistence Report'!AU118</f>
        <v>927828</v>
      </c>
      <c r="E41" s="295">
        <f>+'7.  Persistence Report'!AV118</f>
        <v>895832</v>
      </c>
      <c r="F41" s="295">
        <f>+'7.  Persistence Report'!AW118</f>
        <v>895832</v>
      </c>
      <c r="G41" s="295">
        <f>+'7.  Persistence Report'!AX118</f>
        <v>895832</v>
      </c>
      <c r="H41" s="295">
        <f>+'7.  Persistence Report'!AY118</f>
        <v>895832</v>
      </c>
      <c r="I41" s="295">
        <f>+'7.  Persistence Report'!AZ118</f>
        <v>895832</v>
      </c>
      <c r="J41" s="295">
        <f>+'7.  Persistence Report'!BA118</f>
        <v>895832</v>
      </c>
      <c r="K41" s="295">
        <f>+'7.  Persistence Report'!BB118</f>
        <v>895832</v>
      </c>
      <c r="L41" s="295">
        <f>+'7.  Persistence Report'!BC118</f>
        <v>895832</v>
      </c>
      <c r="M41" s="295">
        <f>+'7.  Persistence Report'!BD118</f>
        <v>895832</v>
      </c>
      <c r="N41" s="291"/>
      <c r="O41" s="295">
        <f>+'7.  Persistence Report'!P118</f>
        <v>69</v>
      </c>
      <c r="P41" s="295">
        <f>+'7.  Persistence Report'!Q118</f>
        <v>67</v>
      </c>
      <c r="Q41" s="295">
        <f>+'7.  Persistence Report'!R118</f>
        <v>67</v>
      </c>
      <c r="R41" s="295">
        <f>+'7.  Persistence Report'!S118</f>
        <v>67</v>
      </c>
      <c r="S41" s="295">
        <f>+'7.  Persistence Report'!T118</f>
        <v>67</v>
      </c>
      <c r="T41" s="295">
        <f>+'7.  Persistence Report'!U118</f>
        <v>67</v>
      </c>
      <c r="U41" s="295">
        <f>+'7.  Persistence Report'!V118</f>
        <v>67</v>
      </c>
      <c r="V41" s="295">
        <f>+'7.  Persistence Report'!W118</f>
        <v>67</v>
      </c>
      <c r="W41" s="295">
        <f>+'7.  Persistence Report'!X118</f>
        <v>67</v>
      </c>
      <c r="X41" s="295">
        <f>+'7.  Persistence Report'!Y118</f>
        <v>67</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f>+'7.  Persistence Report'!AU119</f>
        <v>1086356</v>
      </c>
      <c r="E44" s="295">
        <f>+'7.  Persistence Report'!AV119</f>
        <v>1086356</v>
      </c>
      <c r="F44" s="295">
        <f>+'7.  Persistence Report'!AW119</f>
        <v>1086356</v>
      </c>
      <c r="G44" s="295">
        <f>+'7.  Persistence Report'!AX119</f>
        <v>1072574</v>
      </c>
      <c r="H44" s="295">
        <f>+'7.  Persistence Report'!AY119</f>
        <v>848136</v>
      </c>
      <c r="I44" s="295">
        <f>+'7.  Persistence Report'!AZ119</f>
        <v>0</v>
      </c>
      <c r="J44" s="295">
        <f>+'7.  Persistence Report'!BA119</f>
        <v>0</v>
      </c>
      <c r="K44" s="295">
        <f>+'7.  Persistence Report'!BB119</f>
        <v>0</v>
      </c>
      <c r="L44" s="295">
        <f>+'7.  Persistence Report'!BC119</f>
        <v>0</v>
      </c>
      <c r="M44" s="295">
        <f>+'7.  Persistence Report'!BD119</f>
        <v>0</v>
      </c>
      <c r="N44" s="291"/>
      <c r="O44" s="295">
        <f>+'7.  Persistence Report'!P119</f>
        <v>198</v>
      </c>
      <c r="P44" s="295">
        <f>+'7.  Persistence Report'!Q119</f>
        <v>198</v>
      </c>
      <c r="Q44" s="295">
        <f>+'7.  Persistence Report'!R119</f>
        <v>198</v>
      </c>
      <c r="R44" s="295">
        <f>+'7.  Persistence Report'!S119</f>
        <v>183</v>
      </c>
      <c r="S44" s="295">
        <f>+'7.  Persistence Report'!T119</f>
        <v>125</v>
      </c>
      <c r="T44" s="295">
        <f>+'7.  Persistence Report'!U119</f>
        <v>0</v>
      </c>
      <c r="U44" s="295">
        <f>+'7.  Persistence Report'!V119</f>
        <v>0</v>
      </c>
      <c r="V44" s="295">
        <f>+'7.  Persistence Report'!W119</f>
        <v>0</v>
      </c>
      <c r="W44" s="295">
        <f>+'7.  Persistence Report'!X119</f>
        <v>0</v>
      </c>
      <c r="X44" s="295">
        <f>+'7.  Persistence Report'!Y119</f>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675</v>
      </c>
      <c r="C47" s="291" t="s">
        <v>25</v>
      </c>
      <c r="D47" s="295">
        <f>+'7.  Persistence Report'!AU120</f>
        <v>969515</v>
      </c>
      <c r="E47" s="295">
        <f>+'7.  Persistence Report'!AV120</f>
        <v>969515</v>
      </c>
      <c r="F47" s="295">
        <f>+'7.  Persistence Report'!AW120</f>
        <v>969515</v>
      </c>
      <c r="G47" s="295">
        <f>+'7.  Persistence Report'!AX120</f>
        <v>969515</v>
      </c>
      <c r="H47" s="295">
        <f>+'7.  Persistence Report'!AY120</f>
        <v>969515</v>
      </c>
      <c r="I47" s="295">
        <f>+'7.  Persistence Report'!AZ120</f>
        <v>969515</v>
      </c>
      <c r="J47" s="295">
        <f>+'7.  Persistence Report'!BA120</f>
        <v>969515</v>
      </c>
      <c r="K47" s="295">
        <f>+'7.  Persistence Report'!BB120</f>
        <v>969515</v>
      </c>
      <c r="L47" s="295">
        <f>+'7.  Persistence Report'!BC120</f>
        <v>969515</v>
      </c>
      <c r="M47" s="295">
        <f>+'7.  Persistence Report'!BD120</f>
        <v>969515</v>
      </c>
      <c r="N47" s="291"/>
      <c r="O47" s="295">
        <f>+'7.  Persistence Report'!P120</f>
        <v>514</v>
      </c>
      <c r="P47" s="295">
        <f>+'7.  Persistence Report'!Q120</f>
        <v>514</v>
      </c>
      <c r="Q47" s="295">
        <f>+'7.  Persistence Report'!R120</f>
        <v>514</v>
      </c>
      <c r="R47" s="295">
        <f>+'7.  Persistence Report'!S120</f>
        <v>514</v>
      </c>
      <c r="S47" s="295">
        <f>+'7.  Persistence Report'!T120</f>
        <v>514</v>
      </c>
      <c r="T47" s="295">
        <f>+'7.  Persistence Report'!U120</f>
        <v>514</v>
      </c>
      <c r="U47" s="295">
        <f>+'7.  Persistence Report'!V120</f>
        <v>514</v>
      </c>
      <c r="V47" s="295">
        <f>+'7.  Persistence Report'!W120</f>
        <v>514</v>
      </c>
      <c r="W47" s="295">
        <f>+'7.  Persistence Report'!X120</f>
        <v>514</v>
      </c>
      <c r="X47" s="295">
        <f>+'7.  Persistence Report'!Y120</f>
        <v>514</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f>+'7.  Persistence Report'!AU150</f>
        <v>12833</v>
      </c>
      <c r="E48" s="295">
        <f>+'7.  Persistence Report'!AV150</f>
        <v>12833</v>
      </c>
      <c r="F48" s="295">
        <f>+'7.  Persistence Report'!AW150</f>
        <v>12833</v>
      </c>
      <c r="G48" s="295">
        <f>+'7.  Persistence Report'!AX150</f>
        <v>12833</v>
      </c>
      <c r="H48" s="295">
        <f>+'7.  Persistence Report'!AY150</f>
        <v>12833</v>
      </c>
      <c r="I48" s="295">
        <f>+'7.  Persistence Report'!AZ150</f>
        <v>12833</v>
      </c>
      <c r="J48" s="295">
        <f>+'7.  Persistence Report'!BA150</f>
        <v>12833</v>
      </c>
      <c r="K48" s="295">
        <f>+'7.  Persistence Report'!BB150</f>
        <v>12833</v>
      </c>
      <c r="L48" s="295">
        <f>+'7.  Persistence Report'!BC150</f>
        <v>12833</v>
      </c>
      <c r="M48" s="295">
        <f>+'7.  Persistence Report'!BD150</f>
        <v>12833</v>
      </c>
      <c r="N48" s="468"/>
      <c r="O48" s="295">
        <f>+'7.  Persistence Report'!P150</f>
        <v>7</v>
      </c>
      <c r="P48" s="295">
        <f>+'7.  Persistence Report'!Q150</f>
        <v>7</v>
      </c>
      <c r="Q48" s="295">
        <f>+'7.  Persistence Report'!R150</f>
        <v>7</v>
      </c>
      <c r="R48" s="295">
        <f>+'7.  Persistence Report'!S150</f>
        <v>7</v>
      </c>
      <c r="S48" s="295">
        <f>+'7.  Persistence Report'!T150</f>
        <v>7</v>
      </c>
      <c r="T48" s="295">
        <f>+'7.  Persistence Report'!U150</f>
        <v>7</v>
      </c>
      <c r="U48" s="295">
        <f>+'7.  Persistence Report'!V150</f>
        <v>7</v>
      </c>
      <c r="V48" s="295">
        <f>+'7.  Persistence Report'!W150</f>
        <v>7</v>
      </c>
      <c r="W48" s="295">
        <f>+'7.  Persistence Report'!X150</f>
        <v>7</v>
      </c>
      <c r="X48" s="295">
        <f>+'7.  Persistence Report'!Y150</f>
        <v>7</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f>+'7.  Persistence Report'!AU122</f>
        <v>142541</v>
      </c>
      <c r="E54" s="295">
        <f>+'7.  Persistence Report'!AV122</f>
        <v>142541</v>
      </c>
      <c r="F54" s="295">
        <f>+'7.  Persistence Report'!AW122</f>
        <v>142541</v>
      </c>
      <c r="G54" s="295">
        <f>+'7.  Persistence Report'!AX122</f>
        <v>142541</v>
      </c>
      <c r="H54" s="295">
        <f>+'7.  Persistence Report'!AY122</f>
        <v>0</v>
      </c>
      <c r="I54" s="295">
        <f>+'7.  Persistence Report'!AZ122</f>
        <v>0</v>
      </c>
      <c r="J54" s="295">
        <f>+'7.  Persistence Report'!BA122</f>
        <v>0</v>
      </c>
      <c r="K54" s="295">
        <f>+'7.  Persistence Report'!BB122</f>
        <v>0</v>
      </c>
      <c r="L54" s="295">
        <f>+'7.  Persistence Report'!BC122</f>
        <v>0</v>
      </c>
      <c r="M54" s="295">
        <f>+'7.  Persistence Report'!BD122</f>
        <v>0</v>
      </c>
      <c r="N54" s="295">
        <v>12</v>
      </c>
      <c r="O54" s="295">
        <f>+'7.  Persistence Report'!P122</f>
        <v>30</v>
      </c>
      <c r="P54" s="295">
        <f>+'7.  Persistence Report'!Q122</f>
        <v>30</v>
      </c>
      <c r="Q54" s="295">
        <f>+'7.  Persistence Report'!R122</f>
        <v>30</v>
      </c>
      <c r="R54" s="295">
        <f>+'7.  Persistence Report'!S122</f>
        <v>30</v>
      </c>
      <c r="S54" s="295">
        <f>+'7.  Persistence Report'!T122</f>
        <v>0</v>
      </c>
      <c r="T54" s="295">
        <f>+'7.  Persistence Report'!U122</f>
        <v>0</v>
      </c>
      <c r="U54" s="295">
        <f>+'7.  Persistence Report'!V122</f>
        <v>0</v>
      </c>
      <c r="V54" s="295">
        <f>+'7.  Persistence Report'!W122</f>
        <v>0</v>
      </c>
      <c r="W54" s="295">
        <f>+'7.  Persistence Report'!X122</f>
        <v>0</v>
      </c>
      <c r="X54" s="295">
        <f>+'7.  Persistence Report'!Y122</f>
        <v>0</v>
      </c>
      <c r="Y54" s="415"/>
      <c r="Z54" s="410">
        <v>1</v>
      </c>
      <c r="AA54" s="410"/>
      <c r="AB54" s="410"/>
      <c r="AC54" s="410"/>
      <c r="AD54" s="410"/>
      <c r="AE54" s="410"/>
      <c r="AF54" s="415"/>
      <c r="AG54" s="415"/>
      <c r="AH54" s="415"/>
      <c r="AI54" s="415"/>
      <c r="AJ54" s="415"/>
      <c r="AK54" s="415"/>
      <c r="AL54" s="415"/>
      <c r="AM54" s="296">
        <f>SUM(Y54:AL54)</f>
        <v>1</v>
      </c>
    </row>
    <row r="55" spans="1:39" ht="15.5" outlineLevel="1">
      <c r="B55" s="294" t="s">
        <v>267</v>
      </c>
      <c r="C55" s="291" t="s">
        <v>163</v>
      </c>
      <c r="D55" s="295">
        <f>+'7.  Persistence Report'!AU152</f>
        <v>161725</v>
      </c>
      <c r="E55" s="295">
        <f>+'7.  Persistence Report'!AV152</f>
        <v>161725</v>
      </c>
      <c r="F55" s="295">
        <f>+'7.  Persistence Report'!AW152</f>
        <v>161725</v>
      </c>
      <c r="G55" s="295">
        <f>+'7.  Persistence Report'!AX152</f>
        <v>161725</v>
      </c>
      <c r="H55" s="295">
        <f>+'7.  Persistence Report'!AY152</f>
        <v>304266</v>
      </c>
      <c r="I55" s="295">
        <f>+'7.  Persistence Report'!AZ152</f>
        <v>304266</v>
      </c>
      <c r="J55" s="295">
        <f>+'7.  Persistence Report'!BA152</f>
        <v>304266</v>
      </c>
      <c r="K55" s="295">
        <f>+'7.  Persistence Report'!BB152</f>
        <v>304266</v>
      </c>
      <c r="L55" s="295">
        <f>+'7.  Persistence Report'!BC152</f>
        <v>304266</v>
      </c>
      <c r="M55" s="295">
        <f>+'7.  Persistence Report'!BD152</f>
        <v>304266</v>
      </c>
      <c r="N55" s="295">
        <f>N54</f>
        <v>12</v>
      </c>
      <c r="O55" s="295">
        <f>+'7.  Persistence Report'!P152</f>
        <v>34</v>
      </c>
      <c r="P55" s="295">
        <f>+'7.  Persistence Report'!Q152</f>
        <v>34</v>
      </c>
      <c r="Q55" s="295">
        <f>+'7.  Persistence Report'!R152</f>
        <v>34</v>
      </c>
      <c r="R55" s="295">
        <f>+'7.  Persistence Report'!S152</f>
        <v>34</v>
      </c>
      <c r="S55" s="295">
        <f>+'7.  Persistence Report'!T152</f>
        <v>69</v>
      </c>
      <c r="T55" s="295">
        <f>+'7.  Persistence Report'!U152</f>
        <v>69</v>
      </c>
      <c r="U55" s="295">
        <f>+'7.  Persistence Report'!V152</f>
        <v>69</v>
      </c>
      <c r="V55" s="295">
        <f>+'7.  Persistence Report'!W152</f>
        <v>69</v>
      </c>
      <c r="W55" s="295">
        <f>+'7.  Persistence Report'!X152</f>
        <v>69</v>
      </c>
      <c r="X55" s="295">
        <f>+'7.  Persistence Report'!Y152</f>
        <v>69</v>
      </c>
      <c r="Y55" s="411">
        <f>Y54</f>
        <v>0</v>
      </c>
      <c r="Z55" s="410">
        <v>0</v>
      </c>
      <c r="AA55" s="410">
        <v>0.53</v>
      </c>
      <c r="AB55" s="410">
        <v>0.47</v>
      </c>
      <c r="AC55" s="411">
        <f t="shared" ref="AC55" si="53">AC54</f>
        <v>0</v>
      </c>
      <c r="AD55" s="411">
        <f t="shared" ref="AD55" si="54">AD54</f>
        <v>0</v>
      </c>
      <c r="AE55" s="411">
        <f t="shared" ref="AE55" si="55">AE54</f>
        <v>0</v>
      </c>
      <c r="AF55" s="411">
        <f t="shared" ref="AF55" si="56">AF54</f>
        <v>0</v>
      </c>
      <c r="AG55" s="411">
        <f t="shared" ref="AG55" si="57">AG54</f>
        <v>0</v>
      </c>
      <c r="AH55" s="411">
        <f t="shared" ref="AH55" si="58">AH54</f>
        <v>0</v>
      </c>
      <c r="AI55" s="411">
        <f t="shared" ref="AI55" si="59">AI54</f>
        <v>0</v>
      </c>
      <c r="AJ55" s="411">
        <f t="shared" ref="AJ55" si="60">AJ54</f>
        <v>0</v>
      </c>
      <c r="AK55" s="411">
        <f t="shared" ref="AK55" si="61">AK54</f>
        <v>0</v>
      </c>
      <c r="AL55" s="411">
        <f t="shared" ref="AL55" si="62">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Report'!AU123</f>
        <v>16903061</v>
      </c>
      <c r="E57" s="295">
        <f>+'7.  Persistence Report'!AV123</f>
        <v>16903061</v>
      </c>
      <c r="F57" s="295">
        <f>+'7.  Persistence Report'!AW123</f>
        <v>16654946</v>
      </c>
      <c r="G57" s="295">
        <f>+'7.  Persistence Report'!AX123</f>
        <v>16552977</v>
      </c>
      <c r="H57" s="295">
        <f>+'7.  Persistence Report'!AY123</f>
        <v>16552977</v>
      </c>
      <c r="I57" s="295">
        <f>+'7.  Persistence Report'!AZ123</f>
        <v>16551878</v>
      </c>
      <c r="J57" s="295">
        <f>+'7.  Persistence Report'!BA123</f>
        <v>16060278</v>
      </c>
      <c r="K57" s="295">
        <f>+'7.  Persistence Report'!BB123</f>
        <v>16060278</v>
      </c>
      <c r="L57" s="295">
        <f>+'7.  Persistence Report'!BC123</f>
        <v>15865010</v>
      </c>
      <c r="M57" s="295">
        <f>+'7.  Persistence Report'!BD123</f>
        <v>14226540</v>
      </c>
      <c r="N57" s="295">
        <v>12</v>
      </c>
      <c r="O57" s="295">
        <f>+'7.  Persistence Report'!P123</f>
        <v>2064</v>
      </c>
      <c r="P57" s="295">
        <f>+'7.  Persistence Report'!Q123</f>
        <v>2064</v>
      </c>
      <c r="Q57" s="295">
        <f>+'7.  Persistence Report'!R123</f>
        <v>1986</v>
      </c>
      <c r="R57" s="295">
        <f>+'7.  Persistence Report'!S123</f>
        <v>1954</v>
      </c>
      <c r="S57" s="295">
        <f>+'7.  Persistence Report'!T123</f>
        <v>1954</v>
      </c>
      <c r="T57" s="295">
        <f>+'7.  Persistence Report'!U123</f>
        <v>1954</v>
      </c>
      <c r="U57" s="295">
        <f>+'7.  Persistence Report'!V123</f>
        <v>1870</v>
      </c>
      <c r="V57" s="295">
        <f>+'7.  Persistence Report'!W123</f>
        <v>1870</v>
      </c>
      <c r="W57" s="295">
        <f>+'7.  Persistence Report'!X123</f>
        <v>1832</v>
      </c>
      <c r="X57" s="295">
        <f>+'7.  Persistence Report'!Y123</f>
        <v>1560</v>
      </c>
      <c r="Y57" s="533"/>
      <c r="Z57" s="410">
        <v>1</v>
      </c>
      <c r="AA57" s="533"/>
      <c r="AB57" s="410"/>
      <c r="AC57" s="533"/>
      <c r="AD57" s="410"/>
      <c r="AE57" s="410"/>
      <c r="AF57" s="415"/>
      <c r="AG57" s="415"/>
      <c r="AH57" s="415"/>
      <c r="AI57" s="415"/>
      <c r="AJ57" s="415"/>
      <c r="AK57" s="415"/>
      <c r="AL57" s="415"/>
      <c r="AM57" s="296">
        <f>SUM(Y57:AL57)</f>
        <v>1</v>
      </c>
    </row>
    <row r="58" spans="1:39" ht="15.5" outlineLevel="1">
      <c r="B58" s="294" t="s">
        <v>267</v>
      </c>
      <c r="C58" s="291" t="s">
        <v>163</v>
      </c>
      <c r="D58" s="295">
        <f>+'7.  Persistence Report'!AU153+'7.  Persistence Report'!AU170</f>
        <v>2156781</v>
      </c>
      <c r="E58" s="295">
        <f>+'7.  Persistence Report'!AV153+'7.  Persistence Report'!AV170</f>
        <v>2156781</v>
      </c>
      <c r="F58" s="295">
        <f>+'7.  Persistence Report'!AW153+'7.  Persistence Report'!AW170</f>
        <v>2404896</v>
      </c>
      <c r="G58" s="295">
        <f>+'7.  Persistence Report'!AX153+'7.  Persistence Report'!AX170</f>
        <v>2473761</v>
      </c>
      <c r="H58" s="295">
        <f>+'7.  Persistence Report'!AY153+'7.  Persistence Report'!AY170</f>
        <v>2473761</v>
      </c>
      <c r="I58" s="295">
        <f>+'7.  Persistence Report'!AZ153+'7.  Persistence Report'!AZ170</f>
        <v>2473761</v>
      </c>
      <c r="J58" s="295">
        <f>+'7.  Persistence Report'!BA153+'7.  Persistence Report'!BA170</f>
        <v>2965361</v>
      </c>
      <c r="K58" s="295">
        <f>+'7.  Persistence Report'!BB153+'7.  Persistence Report'!BB170</f>
        <v>2965361</v>
      </c>
      <c r="L58" s="295">
        <f>+'7.  Persistence Report'!BC153+'7.  Persistence Report'!BC170</f>
        <v>3033679</v>
      </c>
      <c r="M58" s="295">
        <f>+'7.  Persistence Report'!BD153+'7.  Persistence Report'!BD170</f>
        <v>2667930</v>
      </c>
      <c r="N58" s="295">
        <f>N57</f>
        <v>12</v>
      </c>
      <c r="O58" s="295">
        <f>+'7.  Persistence Report'!P153+'7.  Persistence Report'!P170</f>
        <v>534</v>
      </c>
      <c r="P58" s="295">
        <f>+'7.  Persistence Report'!Q153+'7.  Persistence Report'!Q170</f>
        <v>534</v>
      </c>
      <c r="Q58" s="295">
        <f>+'7.  Persistence Report'!R153+'7.  Persistence Report'!R170</f>
        <v>612</v>
      </c>
      <c r="R58" s="295">
        <f>+'7.  Persistence Report'!S153+'7.  Persistence Report'!S170</f>
        <v>634</v>
      </c>
      <c r="S58" s="295">
        <f>+'7.  Persistence Report'!T153+'7.  Persistence Report'!T170</f>
        <v>634</v>
      </c>
      <c r="T58" s="295">
        <f>+'7.  Persistence Report'!U153+'7.  Persistence Report'!U170</f>
        <v>634</v>
      </c>
      <c r="U58" s="295">
        <f>+'7.  Persistence Report'!V153+'7.  Persistence Report'!V170</f>
        <v>717</v>
      </c>
      <c r="V58" s="295">
        <f>+'7.  Persistence Report'!W153+'7.  Persistence Report'!W170</f>
        <v>717</v>
      </c>
      <c r="W58" s="295">
        <f>+'7.  Persistence Report'!X153+'7.  Persistence Report'!X170</f>
        <v>716</v>
      </c>
      <c r="X58" s="295">
        <f>+'7.  Persistence Report'!Y153+'7.  Persistence Report'!Y170</f>
        <v>645</v>
      </c>
      <c r="Y58" s="411">
        <f>Y57</f>
        <v>0</v>
      </c>
      <c r="Z58" s="410">
        <v>0.86</v>
      </c>
      <c r="AA58" s="410">
        <v>0.14000000000000001</v>
      </c>
      <c r="AB58" s="411">
        <f t="shared" ref="AB58" si="63">AB57</f>
        <v>0</v>
      </c>
      <c r="AC58" s="411">
        <f t="shared" ref="AC58" si="64">AC57</f>
        <v>0</v>
      </c>
      <c r="AD58" s="411">
        <f t="shared" ref="AD58" si="65">AD57</f>
        <v>0</v>
      </c>
      <c r="AE58" s="411">
        <f t="shared" ref="AE58" si="66">AE57</f>
        <v>0</v>
      </c>
      <c r="AF58" s="411">
        <f t="shared" ref="AF58" si="67">AF57</f>
        <v>0</v>
      </c>
      <c r="AG58" s="411">
        <f t="shared" ref="AG58" si="68">AG57</f>
        <v>0</v>
      </c>
      <c r="AH58" s="411">
        <f t="shared" ref="AH58" si="69">AH57</f>
        <v>0</v>
      </c>
      <c r="AI58" s="411">
        <f t="shared" ref="AI58" si="70">AI57</f>
        <v>0</v>
      </c>
      <c r="AJ58" s="411">
        <f t="shared" ref="AJ58" si="71">AJ57</f>
        <v>0</v>
      </c>
      <c r="AK58" s="411">
        <f t="shared" ref="AK58" si="72">AK57</f>
        <v>0</v>
      </c>
      <c r="AL58" s="411">
        <f t="shared" ref="AL58" si="73">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f>+'7.  Persistence Report'!AU124</f>
        <v>1271626</v>
      </c>
      <c r="E60" s="295">
        <f>+'7.  Persistence Report'!AV124</f>
        <v>1161353</v>
      </c>
      <c r="F60" s="295">
        <f>+'7.  Persistence Report'!AW124</f>
        <v>870565</v>
      </c>
      <c r="G60" s="295">
        <f>+'7.  Persistence Report'!AX124</f>
        <v>859908</v>
      </c>
      <c r="H60" s="295">
        <f>+'7.  Persistence Report'!AY124</f>
        <v>859908</v>
      </c>
      <c r="I60" s="295">
        <f>+'7.  Persistence Report'!AZ124</f>
        <v>859908</v>
      </c>
      <c r="J60" s="295">
        <f>+'7.  Persistence Report'!BA124</f>
        <v>859908</v>
      </c>
      <c r="K60" s="295">
        <f>+'7.  Persistence Report'!BB124</f>
        <v>859908</v>
      </c>
      <c r="L60" s="295">
        <f>+'7.  Persistence Report'!BC124</f>
        <v>859908</v>
      </c>
      <c r="M60" s="295">
        <f>+'7.  Persistence Report'!BD124</f>
        <v>859908</v>
      </c>
      <c r="N60" s="295">
        <v>12</v>
      </c>
      <c r="O60" s="295">
        <f>+'7.  Persistence Report'!P124</f>
        <v>304</v>
      </c>
      <c r="P60" s="295">
        <f>+'7.  Persistence Report'!Q124</f>
        <v>278</v>
      </c>
      <c r="Q60" s="295">
        <f>+'7.  Persistence Report'!R124</f>
        <v>198</v>
      </c>
      <c r="R60" s="295">
        <f>+'7.  Persistence Report'!S124</f>
        <v>195</v>
      </c>
      <c r="S60" s="295">
        <f>+'7.  Persistence Report'!T124</f>
        <v>195</v>
      </c>
      <c r="T60" s="295">
        <f>+'7.  Persistence Report'!U124</f>
        <v>195</v>
      </c>
      <c r="U60" s="295">
        <f>+'7.  Persistence Report'!V124</f>
        <v>195</v>
      </c>
      <c r="V60" s="295">
        <f>+'7.  Persistence Report'!W124</f>
        <v>195</v>
      </c>
      <c r="W60" s="295">
        <f>+'7.  Persistence Report'!X124</f>
        <v>195</v>
      </c>
      <c r="X60" s="295">
        <f>+'7.  Persistence Report'!Y124</f>
        <v>195</v>
      </c>
      <c r="Y60" s="415"/>
      <c r="Z60" s="410">
        <v>1</v>
      </c>
      <c r="AA60" s="410"/>
      <c r="AB60" s="410"/>
      <c r="AC60" s="410"/>
      <c r="AD60" s="410"/>
      <c r="AE60" s="410"/>
      <c r="AF60" s="415"/>
      <c r="AG60" s="415"/>
      <c r="AH60" s="415"/>
      <c r="AI60" s="415"/>
      <c r="AJ60" s="415"/>
      <c r="AK60" s="415"/>
      <c r="AL60" s="415"/>
      <c r="AM60" s="296">
        <f>SUM(Y60:AL60)</f>
        <v>1</v>
      </c>
    </row>
    <row r="61" spans="1:39" ht="15.5" outlineLevel="1">
      <c r="B61" s="294" t="s">
        <v>267</v>
      </c>
      <c r="C61" s="291" t="s">
        <v>163</v>
      </c>
      <c r="D61" s="295">
        <f>+'7.  Persistence Report'!AU171</f>
        <v>-378034</v>
      </c>
      <c r="E61" s="295">
        <f>+'7.  Persistence Report'!AV171</f>
        <v>-267762</v>
      </c>
      <c r="F61" s="295">
        <f>+'7.  Persistence Report'!AW171</f>
        <v>23027</v>
      </c>
      <c r="G61" s="295">
        <f>+'7.  Persistence Report'!AX171</f>
        <v>59819</v>
      </c>
      <c r="H61" s="295">
        <f>+'7.  Persistence Report'!AY171</f>
        <v>59819</v>
      </c>
      <c r="I61" s="295">
        <f>+'7.  Persistence Report'!AZ171</f>
        <v>59819</v>
      </c>
      <c r="J61" s="295">
        <f>+'7.  Persistence Report'!BA171</f>
        <v>59819</v>
      </c>
      <c r="K61" s="295">
        <f>+'7.  Persistence Report'!BB171</f>
        <v>59819</v>
      </c>
      <c r="L61" s="295">
        <f>+'7.  Persistence Report'!BC171</f>
        <v>59819</v>
      </c>
      <c r="M61" s="295">
        <f>+'7.  Persistence Report'!BD171</f>
        <v>59819</v>
      </c>
      <c r="N61" s="295">
        <f>N60</f>
        <v>12</v>
      </c>
      <c r="O61" s="295">
        <f>+'7.  Persistence Report'!P171</f>
        <v>-98</v>
      </c>
      <c r="P61" s="295">
        <f>+'7.  Persistence Report'!Q171</f>
        <v>-72</v>
      </c>
      <c r="Q61" s="295">
        <f>+'7.  Persistence Report'!R171</f>
        <v>9</v>
      </c>
      <c r="R61" s="295">
        <f>+'7.  Persistence Report'!S171</f>
        <v>17</v>
      </c>
      <c r="S61" s="295">
        <f>+'7.  Persistence Report'!T171</f>
        <v>17</v>
      </c>
      <c r="T61" s="295">
        <f>+'7.  Persistence Report'!U171</f>
        <v>17</v>
      </c>
      <c r="U61" s="295">
        <f>+'7.  Persistence Report'!V171</f>
        <v>17</v>
      </c>
      <c r="V61" s="295">
        <f>+'7.  Persistence Report'!W171</f>
        <v>17</v>
      </c>
      <c r="W61" s="295">
        <f>+'7.  Persistence Report'!X171</f>
        <v>17</v>
      </c>
      <c r="X61" s="295">
        <f>+'7.  Persistence Report'!Y171</f>
        <v>17</v>
      </c>
      <c r="Y61" s="411">
        <f>Y60</f>
        <v>0</v>
      </c>
      <c r="Z61" s="411">
        <f t="shared" ref="Z61" si="74">Z60</f>
        <v>1</v>
      </c>
      <c r="AA61" s="411">
        <f t="shared" ref="AA61" si="75">AA60</f>
        <v>0</v>
      </c>
      <c r="AB61" s="411">
        <f t="shared" ref="AB61" si="76">AB60</f>
        <v>0</v>
      </c>
      <c r="AC61" s="411">
        <f t="shared" ref="AC61" si="77">AC60</f>
        <v>0</v>
      </c>
      <c r="AD61" s="411">
        <f t="shared" ref="AD61" si="78">AD60</f>
        <v>0</v>
      </c>
      <c r="AE61" s="411">
        <f t="shared" ref="AE61" si="79">AE60</f>
        <v>0</v>
      </c>
      <c r="AF61" s="411">
        <f t="shared" ref="AF61" si="80">AF60</f>
        <v>0</v>
      </c>
      <c r="AG61" s="411">
        <f t="shared" ref="AG61" si="81">AG60</f>
        <v>0</v>
      </c>
      <c r="AH61" s="411">
        <f t="shared" ref="AH61" si="82">AH60</f>
        <v>0</v>
      </c>
      <c r="AI61" s="411">
        <f t="shared" ref="AI61" si="83">AI60</f>
        <v>0</v>
      </c>
      <c r="AJ61" s="411">
        <f t="shared" ref="AJ61" si="84">AJ60</f>
        <v>0</v>
      </c>
      <c r="AK61" s="411">
        <f t="shared" ref="AK61" si="85">AK60</f>
        <v>0</v>
      </c>
      <c r="AL61" s="411">
        <f t="shared" ref="AL61" si="86">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ht="15.5" outlineLevel="1">
      <c r="B64" s="294" t="s">
        <v>267</v>
      </c>
      <c r="C64" s="291" t="s">
        <v>163</v>
      </c>
      <c r="D64" s="295">
        <f>+'7.  Persistence Report'!AU155</f>
        <v>178249</v>
      </c>
      <c r="E64" s="295">
        <f>+'7.  Persistence Report'!AV155</f>
        <v>178249</v>
      </c>
      <c r="F64" s="295">
        <f>+'7.  Persistence Report'!AW155</f>
        <v>178249</v>
      </c>
      <c r="G64" s="295">
        <f>+'7.  Persistence Report'!AX155</f>
        <v>178249</v>
      </c>
      <c r="H64" s="295">
        <f>+'7.  Persistence Report'!AY155</f>
        <v>178249</v>
      </c>
      <c r="I64" s="295">
        <f>+'7.  Persistence Report'!AZ155</f>
        <v>178249</v>
      </c>
      <c r="J64" s="295">
        <f>+'7.  Persistence Report'!BA155</f>
        <v>178249</v>
      </c>
      <c r="K64" s="295">
        <f>+'7.  Persistence Report'!BB155</f>
        <v>178249</v>
      </c>
      <c r="L64" s="295">
        <f>+'7.  Persistence Report'!BC155</f>
        <v>178249</v>
      </c>
      <c r="M64" s="295">
        <f>+'7.  Persistence Report'!BD155</f>
        <v>178249</v>
      </c>
      <c r="N64" s="295">
        <f>N63</f>
        <v>12</v>
      </c>
      <c r="O64" s="295">
        <f>+'7.  Persistence Report'!P155</f>
        <v>21</v>
      </c>
      <c r="P64" s="295">
        <f>+'7.  Persistence Report'!Q155</f>
        <v>21</v>
      </c>
      <c r="Q64" s="295">
        <f>+'7.  Persistence Report'!R155</f>
        <v>21</v>
      </c>
      <c r="R64" s="295">
        <f>+'7.  Persistence Report'!S155</f>
        <v>21</v>
      </c>
      <c r="S64" s="295">
        <f>+'7.  Persistence Report'!T155</f>
        <v>21</v>
      </c>
      <c r="T64" s="295">
        <f>+'7.  Persistence Report'!U155</f>
        <v>21</v>
      </c>
      <c r="U64" s="295">
        <f>+'7.  Persistence Report'!V155</f>
        <v>21</v>
      </c>
      <c r="V64" s="295">
        <f>+'7.  Persistence Report'!W155</f>
        <v>21</v>
      </c>
      <c r="W64" s="295">
        <f>+'7.  Persistence Report'!X155</f>
        <v>21</v>
      </c>
      <c r="X64" s="295">
        <f>+'7.  Persistence Report'!Y155</f>
        <v>21</v>
      </c>
      <c r="Y64" s="411">
        <f>Y63</f>
        <v>0</v>
      </c>
      <c r="Z64" s="411">
        <f t="shared" ref="Z64" si="87">Z63</f>
        <v>0</v>
      </c>
      <c r="AA64" s="411">
        <f t="shared" ref="AA64" si="88">AA63</f>
        <v>1</v>
      </c>
      <c r="AB64" s="411">
        <f t="shared" ref="AB64" si="89">AB63</f>
        <v>0</v>
      </c>
      <c r="AC64" s="411">
        <f t="shared" ref="AC64" si="90">AC63</f>
        <v>0</v>
      </c>
      <c r="AD64" s="411">
        <f t="shared" ref="AD64" si="91">AD63</f>
        <v>0</v>
      </c>
      <c r="AE64" s="411">
        <f t="shared" ref="AE64" si="92">AE63</f>
        <v>0</v>
      </c>
      <c r="AF64" s="411">
        <f t="shared" ref="AF64" si="93">AF63</f>
        <v>0</v>
      </c>
      <c r="AG64" s="411">
        <f t="shared" ref="AG64" si="94">AG63</f>
        <v>0</v>
      </c>
      <c r="AH64" s="411">
        <f t="shared" ref="AH64" si="95">AH63</f>
        <v>0</v>
      </c>
      <c r="AI64" s="411">
        <f t="shared" ref="AI64" si="96">AI63</f>
        <v>0</v>
      </c>
      <c r="AJ64" s="411">
        <f t="shared" ref="AJ64" si="97">AJ63</f>
        <v>0</v>
      </c>
      <c r="AK64" s="411">
        <f t="shared" ref="AK64" si="98">AK63</f>
        <v>0</v>
      </c>
      <c r="AL64" s="411">
        <f t="shared" ref="AL64" si="99">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0">Z66</f>
        <v>0</v>
      </c>
      <c r="AA67" s="411">
        <f t="shared" ref="AA67" si="101">AA66</f>
        <v>0</v>
      </c>
      <c r="AB67" s="411">
        <f t="shared" ref="AB67" si="102">AB66</f>
        <v>0</v>
      </c>
      <c r="AC67" s="411">
        <f t="shared" ref="AC67" si="103">AC66</f>
        <v>0</v>
      </c>
      <c r="AD67" s="411">
        <f t="shared" ref="AD67" si="104">AD66</f>
        <v>0</v>
      </c>
      <c r="AE67" s="411">
        <f t="shared" ref="AE67" si="105">AE66</f>
        <v>0</v>
      </c>
      <c r="AF67" s="411">
        <f t="shared" ref="AF67" si="106">AF66</f>
        <v>0</v>
      </c>
      <c r="AG67" s="411">
        <f t="shared" ref="AG67" si="107">AG66</f>
        <v>0</v>
      </c>
      <c r="AH67" s="411">
        <f t="shared" ref="AH67" si="108">AH66</f>
        <v>0</v>
      </c>
      <c r="AI67" s="411">
        <f t="shared" ref="AI67" si="109">AI66</f>
        <v>0</v>
      </c>
      <c r="AJ67" s="411">
        <f t="shared" ref="AJ67" si="110">AJ66</f>
        <v>0</v>
      </c>
      <c r="AK67" s="411">
        <f t="shared" ref="AK67" si="111">AK66</f>
        <v>0</v>
      </c>
      <c r="AL67" s="411">
        <f t="shared" ref="AL67" si="112">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f>+'7.  Persistence Report'!AU127</f>
        <v>1686160</v>
      </c>
      <c r="E70" s="295">
        <f>+'7.  Persistence Report'!AV127</f>
        <v>1686160</v>
      </c>
      <c r="F70" s="295">
        <f>+'7.  Persistence Report'!AW127</f>
        <v>1686160</v>
      </c>
      <c r="G70" s="295">
        <f>+'7.  Persistence Report'!AX127</f>
        <v>1686160</v>
      </c>
      <c r="H70" s="295">
        <f>+'7.  Persistence Report'!AY127</f>
        <v>1686160</v>
      </c>
      <c r="I70" s="295">
        <f>+'7.  Persistence Report'!AZ127</f>
        <v>1686160</v>
      </c>
      <c r="J70" s="295">
        <f>+'7.  Persistence Report'!BA127</f>
        <v>1686160</v>
      </c>
      <c r="K70" s="295">
        <f>+'7.  Persistence Report'!BB127</f>
        <v>1686160</v>
      </c>
      <c r="L70" s="295">
        <f>+'7.  Persistence Report'!BC127</f>
        <v>1686160</v>
      </c>
      <c r="M70" s="295">
        <f>+'7.  Persistence Report'!BD127</f>
        <v>1686160</v>
      </c>
      <c r="N70" s="295">
        <v>12</v>
      </c>
      <c r="O70" s="295">
        <f>+'7.  Persistence Report'!P127</f>
        <v>192</v>
      </c>
      <c r="P70" s="295">
        <f>+'7.  Persistence Report'!Q127</f>
        <v>192</v>
      </c>
      <c r="Q70" s="295">
        <f>+'7.  Persistence Report'!R127</f>
        <v>192</v>
      </c>
      <c r="R70" s="295">
        <f>+'7.  Persistence Report'!S127</f>
        <v>192</v>
      </c>
      <c r="S70" s="295">
        <f>+'7.  Persistence Report'!T127</f>
        <v>192</v>
      </c>
      <c r="T70" s="295">
        <f>+'7.  Persistence Report'!U127</f>
        <v>192</v>
      </c>
      <c r="U70" s="295">
        <f>+'7.  Persistence Report'!V127</f>
        <v>192</v>
      </c>
      <c r="V70" s="295">
        <f>+'7.  Persistence Report'!W127</f>
        <v>192</v>
      </c>
      <c r="W70" s="295">
        <f>+'7.  Persistence Report'!X127</f>
        <v>192</v>
      </c>
      <c r="X70" s="295">
        <f>+'7.  Persistence Report'!Y127</f>
        <v>192</v>
      </c>
      <c r="Y70" s="426"/>
      <c r="Z70" s="410"/>
      <c r="AA70" s="410">
        <v>1</v>
      </c>
      <c r="AB70" s="410"/>
      <c r="AC70" s="410"/>
      <c r="AD70" s="410"/>
      <c r="AE70" s="410"/>
      <c r="AF70" s="415"/>
      <c r="AG70" s="415"/>
      <c r="AH70" s="415"/>
      <c r="AI70" s="415"/>
      <c r="AJ70" s="415"/>
      <c r="AK70" s="415"/>
      <c r="AL70" s="415"/>
      <c r="AM70" s="296">
        <f>SUM(Y70:AL70)</f>
        <v>1</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3">Z70</f>
        <v>0</v>
      </c>
      <c r="AA71" s="411">
        <f t="shared" ref="AA71" si="114">AA70</f>
        <v>1</v>
      </c>
      <c r="AB71" s="411">
        <f t="shared" ref="AB71" si="115">AB70</f>
        <v>0</v>
      </c>
      <c r="AC71" s="411">
        <f t="shared" ref="AC71" si="116">AC70</f>
        <v>0</v>
      </c>
      <c r="AD71" s="411">
        <f t="shared" ref="AD71" si="117">AD70</f>
        <v>0</v>
      </c>
      <c r="AE71" s="411">
        <f t="shared" ref="AE71" si="118">AE70</f>
        <v>0</v>
      </c>
      <c r="AF71" s="411">
        <f t="shared" ref="AF71" si="119">AF70</f>
        <v>0</v>
      </c>
      <c r="AG71" s="411">
        <f t="shared" ref="AG71" si="120">AG70</f>
        <v>0</v>
      </c>
      <c r="AH71" s="411">
        <f t="shared" ref="AH71" si="121">AH70</f>
        <v>0</v>
      </c>
      <c r="AI71" s="411">
        <f t="shared" ref="AI71" si="122">AI70</f>
        <v>0</v>
      </c>
      <c r="AJ71" s="411">
        <f t="shared" ref="AJ71" si="123">AJ70</f>
        <v>0</v>
      </c>
      <c r="AK71" s="411">
        <f t="shared" ref="AK71" si="124">AK70</f>
        <v>0</v>
      </c>
      <c r="AL71" s="411">
        <f t="shared" ref="AL71" si="125">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f>+'7.  Persistence Report'!AU129</f>
        <v>1125000</v>
      </c>
      <c r="E73" s="295">
        <f>+'7.  Persistence Report'!AV129</f>
        <v>0</v>
      </c>
      <c r="F73" s="295">
        <f>+'7.  Persistence Report'!AW129</f>
        <v>0</v>
      </c>
      <c r="G73" s="295">
        <f>+'7.  Persistence Report'!AX129</f>
        <v>0</v>
      </c>
      <c r="H73" s="295">
        <f>+'7.  Persistence Report'!AY129</f>
        <v>0</v>
      </c>
      <c r="I73" s="295">
        <f>+'7.  Persistence Report'!AZ129</f>
        <v>0</v>
      </c>
      <c r="J73" s="295">
        <f>+'7.  Persistence Report'!BA129</f>
        <v>0</v>
      </c>
      <c r="K73" s="295">
        <f>+'7.  Persistence Report'!BB129</f>
        <v>0</v>
      </c>
      <c r="L73" s="295">
        <f>+'7.  Persistence Report'!BC129</f>
        <v>0</v>
      </c>
      <c r="M73" s="295">
        <f>+'7.  Persistence Report'!BD129</f>
        <v>0</v>
      </c>
      <c r="N73" s="295">
        <v>12</v>
      </c>
      <c r="O73" s="295">
        <f>+'7.  Persistence Report'!P129</f>
        <v>0</v>
      </c>
      <c r="P73" s="295">
        <f>+'7.  Persistence Report'!Q129</f>
        <v>0</v>
      </c>
      <c r="Q73" s="295">
        <f>+'7.  Persistence Report'!R129</f>
        <v>0</v>
      </c>
      <c r="R73" s="295">
        <f>+'7.  Persistence Report'!S129</f>
        <v>0</v>
      </c>
      <c r="S73" s="295">
        <f>+'7.  Persistence Report'!T129</f>
        <v>0</v>
      </c>
      <c r="T73" s="295">
        <f>+'7.  Persistence Report'!U129</f>
        <v>0</v>
      </c>
      <c r="U73" s="295">
        <f>+'7.  Persistence Report'!V129</f>
        <v>0</v>
      </c>
      <c r="V73" s="295">
        <f>+'7.  Persistence Report'!W129</f>
        <v>0</v>
      </c>
      <c r="W73" s="295">
        <f>+'7.  Persistence Report'!X129</f>
        <v>0</v>
      </c>
      <c r="X73" s="295">
        <f>+'7.  Persistence Report'!Y129</f>
        <v>0</v>
      </c>
      <c r="Y73" s="410"/>
      <c r="Z73" s="410"/>
      <c r="AA73" s="410">
        <v>1</v>
      </c>
      <c r="AB73" s="410"/>
      <c r="AC73" s="410"/>
      <c r="AD73" s="410"/>
      <c r="AE73" s="410"/>
      <c r="AF73" s="415"/>
      <c r="AG73" s="415"/>
      <c r="AH73" s="415"/>
      <c r="AI73" s="415"/>
      <c r="AJ73" s="415"/>
      <c r="AK73" s="415"/>
      <c r="AL73" s="415"/>
      <c r="AM73" s="296">
        <f>SUM(Y73:AL73)</f>
        <v>1</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26">Z73</f>
        <v>0</v>
      </c>
      <c r="AA74" s="411">
        <f t="shared" ref="AA74" si="127">AA73</f>
        <v>1</v>
      </c>
      <c r="AB74" s="411">
        <f t="shared" ref="AB74" si="128">AB73</f>
        <v>0</v>
      </c>
      <c r="AC74" s="411">
        <f t="shared" ref="AC74" si="129">AC73</f>
        <v>0</v>
      </c>
      <c r="AD74" s="411">
        <f t="shared" ref="AD74" si="130">AD73</f>
        <v>0</v>
      </c>
      <c r="AE74" s="411">
        <f t="shared" ref="AE74" si="131">AE73</f>
        <v>0</v>
      </c>
      <c r="AF74" s="411">
        <f t="shared" ref="AF74" si="132">AF73</f>
        <v>0</v>
      </c>
      <c r="AG74" s="411">
        <f t="shared" ref="AG74" si="133">AG73</f>
        <v>0</v>
      </c>
      <c r="AH74" s="411">
        <f t="shared" ref="AH74" si="134">AH73</f>
        <v>0</v>
      </c>
      <c r="AI74" s="411">
        <f t="shared" ref="AI74" si="135">AI73</f>
        <v>0</v>
      </c>
      <c r="AJ74" s="411">
        <f t="shared" ref="AJ74" si="136">AJ73</f>
        <v>0</v>
      </c>
      <c r="AK74" s="411">
        <f t="shared" ref="AK74" si="137">AK73</f>
        <v>0</v>
      </c>
      <c r="AL74" s="411">
        <f t="shared" ref="AL74" si="138">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f>+'7.  Persistence Report'!AU128</f>
        <v>2241334</v>
      </c>
      <c r="E76" s="295">
        <f>+'7.  Persistence Report'!AV128</f>
        <v>2241334</v>
      </c>
      <c r="F76" s="295">
        <f>+'7.  Persistence Report'!AW128</f>
        <v>2241334</v>
      </c>
      <c r="G76" s="295">
        <f>+'7.  Persistence Report'!AX128</f>
        <v>2241334</v>
      </c>
      <c r="H76" s="295">
        <f>+'7.  Persistence Report'!AY128</f>
        <v>2241334</v>
      </c>
      <c r="I76" s="295">
        <f>+'7.  Persistence Report'!AZ128</f>
        <v>2241334</v>
      </c>
      <c r="J76" s="295">
        <f>+'7.  Persistence Report'!BA128</f>
        <v>2241334</v>
      </c>
      <c r="K76" s="295">
        <f>+'7.  Persistence Report'!BB128</f>
        <v>2241334</v>
      </c>
      <c r="L76" s="295">
        <f>+'7.  Persistence Report'!BC128</f>
        <v>439555</v>
      </c>
      <c r="M76" s="295">
        <f>+'7.  Persistence Report'!BD128</f>
        <v>413680</v>
      </c>
      <c r="N76" s="295">
        <v>12</v>
      </c>
      <c r="O76" s="295">
        <f>+'7.  Persistence Report'!P128</f>
        <v>313</v>
      </c>
      <c r="P76" s="295">
        <f>+'7.  Persistence Report'!Q128</f>
        <v>313</v>
      </c>
      <c r="Q76" s="295">
        <f>+'7.  Persistence Report'!R128</f>
        <v>313</v>
      </c>
      <c r="R76" s="295">
        <f>+'7.  Persistence Report'!S128</f>
        <v>313</v>
      </c>
      <c r="S76" s="295">
        <f>+'7.  Persistence Report'!T128</f>
        <v>313</v>
      </c>
      <c r="T76" s="295">
        <f>+'7.  Persistence Report'!U128</f>
        <v>313</v>
      </c>
      <c r="U76" s="295">
        <f>+'7.  Persistence Report'!V128</f>
        <v>313</v>
      </c>
      <c r="V76" s="295">
        <f>+'7.  Persistence Report'!W128</f>
        <v>313</v>
      </c>
      <c r="W76" s="295">
        <f>+'7.  Persistence Report'!X128</f>
        <v>47</v>
      </c>
      <c r="X76" s="295">
        <f>+'7.  Persistence Report'!Y128</f>
        <v>47</v>
      </c>
      <c r="Y76" s="410"/>
      <c r="Z76" s="410"/>
      <c r="AA76" s="410">
        <v>1</v>
      </c>
      <c r="AB76" s="410"/>
      <c r="AC76" s="410"/>
      <c r="AD76" s="410"/>
      <c r="AE76" s="410"/>
      <c r="AF76" s="415"/>
      <c r="AG76" s="415"/>
      <c r="AH76" s="415"/>
      <c r="AI76" s="415"/>
      <c r="AJ76" s="415"/>
      <c r="AK76" s="415"/>
      <c r="AL76" s="415"/>
      <c r="AM76" s="296">
        <f>SUM(Y76:AL76)</f>
        <v>1</v>
      </c>
    </row>
    <row r="77" spans="1:39" ht="15.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39">Z76</f>
        <v>0</v>
      </c>
      <c r="AA77" s="411">
        <f t="shared" si="139"/>
        <v>1</v>
      </c>
      <c r="AB77" s="411">
        <f t="shared" si="139"/>
        <v>0</v>
      </c>
      <c r="AC77" s="411">
        <f t="shared" si="139"/>
        <v>0</v>
      </c>
      <c r="AD77" s="411">
        <f t="shared" si="139"/>
        <v>0</v>
      </c>
      <c r="AE77" s="411">
        <f t="shared" si="139"/>
        <v>0</v>
      </c>
      <c r="AF77" s="411">
        <f t="shared" si="139"/>
        <v>0</v>
      </c>
      <c r="AG77" s="411">
        <f t="shared" si="139"/>
        <v>0</v>
      </c>
      <c r="AH77" s="411">
        <f t="shared" si="139"/>
        <v>0</v>
      </c>
      <c r="AI77" s="411">
        <f t="shared" si="139"/>
        <v>0</v>
      </c>
      <c r="AJ77" s="411">
        <f t="shared" si="139"/>
        <v>0</v>
      </c>
      <c r="AK77" s="411">
        <f t="shared" si="139"/>
        <v>0</v>
      </c>
      <c r="AL77" s="411">
        <f t="shared" si="139"/>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f>+'7.  Persistence Report'!AU130</f>
        <v>905582</v>
      </c>
      <c r="E80" s="295">
        <f>+'7.  Persistence Report'!AV130</f>
        <v>745372</v>
      </c>
      <c r="F80" s="295">
        <f>+'7.  Persistence Report'!AW130</f>
        <v>712383</v>
      </c>
      <c r="G80" s="295">
        <f>+'7.  Persistence Report'!AX130</f>
        <v>679393</v>
      </c>
      <c r="H80" s="295">
        <f>+'7.  Persistence Report'!AY130</f>
        <v>679393</v>
      </c>
      <c r="I80" s="295">
        <f>+'7.  Persistence Report'!AZ130</f>
        <v>679393</v>
      </c>
      <c r="J80" s="295">
        <f>+'7.  Persistence Report'!BA130</f>
        <v>679393</v>
      </c>
      <c r="K80" s="295">
        <f>+'7.  Persistence Report'!BB130</f>
        <v>679393</v>
      </c>
      <c r="L80" s="295">
        <f>+'7.  Persistence Report'!BC130</f>
        <v>446526</v>
      </c>
      <c r="M80" s="295">
        <f>+'7.  Persistence Report'!BD130</f>
        <v>411387</v>
      </c>
      <c r="N80" s="295">
        <v>12</v>
      </c>
      <c r="O80" s="295">
        <f>+'7.  Persistence Report'!P130</f>
        <v>117</v>
      </c>
      <c r="P80" s="295">
        <f>+'7.  Persistence Report'!Q130</f>
        <v>108</v>
      </c>
      <c r="Q80" s="295">
        <f>+'7.  Persistence Report'!R130</f>
        <v>107</v>
      </c>
      <c r="R80" s="295">
        <f>+'7.  Persistence Report'!S130</f>
        <v>105</v>
      </c>
      <c r="S80" s="295">
        <f>+'7.  Persistence Report'!T130</f>
        <v>105</v>
      </c>
      <c r="T80" s="295">
        <f>+'7.  Persistence Report'!U130</f>
        <v>105</v>
      </c>
      <c r="U80" s="295">
        <f>+'7.  Persistence Report'!V130</f>
        <v>105</v>
      </c>
      <c r="V80" s="295">
        <f>+'7.  Persistence Report'!W130</f>
        <v>105</v>
      </c>
      <c r="W80" s="295">
        <f>+'7.  Persistence Report'!X130</f>
        <v>93</v>
      </c>
      <c r="X80" s="295">
        <f>+'7.  Persistence Report'!Y130</f>
        <v>55</v>
      </c>
      <c r="Y80" s="410">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0">Z80</f>
        <v>0</v>
      </c>
      <c r="AA81" s="411">
        <f t="shared" ref="AA81" si="141">AA80</f>
        <v>0</v>
      </c>
      <c r="AB81" s="411">
        <f t="shared" ref="AB81" si="142">AB80</f>
        <v>0</v>
      </c>
      <c r="AC81" s="411">
        <f t="shared" ref="AC81" si="143">AC80</f>
        <v>0</v>
      </c>
      <c r="AD81" s="411">
        <f>AD80</f>
        <v>0</v>
      </c>
      <c r="AE81" s="411">
        <f t="shared" ref="AE81" si="144">AE80</f>
        <v>0</v>
      </c>
      <c r="AF81" s="411">
        <f t="shared" ref="AF81" si="145">AF80</f>
        <v>0</v>
      </c>
      <c r="AG81" s="411">
        <f t="shared" ref="AG81" si="146">AG80</f>
        <v>0</v>
      </c>
      <c r="AH81" s="411">
        <f t="shared" ref="AH81" si="147">AH80</f>
        <v>0</v>
      </c>
      <c r="AI81" s="411">
        <f t="shared" ref="AI81" si="148">AI80</f>
        <v>0</v>
      </c>
      <c r="AJ81" s="411">
        <f t="shared" ref="AJ81" si="149">AJ80</f>
        <v>0</v>
      </c>
      <c r="AK81" s="411">
        <f t="shared" ref="AK81" si="150">AK80</f>
        <v>0</v>
      </c>
      <c r="AL81" s="411">
        <f t="shared" ref="AL81" si="151">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2">Z84</f>
        <v>0</v>
      </c>
      <c r="AA85" s="411">
        <f t="shared" si="152"/>
        <v>0</v>
      </c>
      <c r="AB85" s="411">
        <f t="shared" si="152"/>
        <v>0</v>
      </c>
      <c r="AC85" s="411">
        <f t="shared" si="152"/>
        <v>0</v>
      </c>
      <c r="AD85" s="411">
        <f>AD84</f>
        <v>0</v>
      </c>
      <c r="AE85" s="411">
        <f t="shared" ref="AE85:AL85" si="153">AE84</f>
        <v>0</v>
      </c>
      <c r="AF85" s="411">
        <f t="shared" si="153"/>
        <v>0</v>
      </c>
      <c r="AG85" s="411">
        <f t="shared" si="153"/>
        <v>0</v>
      </c>
      <c r="AH85" s="411">
        <f t="shared" si="153"/>
        <v>0</v>
      </c>
      <c r="AI85" s="411">
        <f t="shared" si="153"/>
        <v>0</v>
      </c>
      <c r="AJ85" s="411">
        <f t="shared" si="153"/>
        <v>0</v>
      </c>
      <c r="AK85" s="411">
        <f t="shared" si="153"/>
        <v>0</v>
      </c>
      <c r="AL85" s="411">
        <f t="shared" si="153"/>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4">Z87</f>
        <v>0</v>
      </c>
      <c r="AA88" s="411">
        <f t="shared" si="154"/>
        <v>0</v>
      </c>
      <c r="AB88" s="411">
        <f t="shared" si="154"/>
        <v>0</v>
      </c>
      <c r="AC88" s="411">
        <f t="shared" si="154"/>
        <v>0</v>
      </c>
      <c r="AD88" s="411">
        <f>AD87</f>
        <v>0</v>
      </c>
      <c r="AE88" s="411">
        <f t="shared" ref="AE88:AL88" si="155">AE87</f>
        <v>0</v>
      </c>
      <c r="AF88" s="411">
        <f t="shared" si="155"/>
        <v>0</v>
      </c>
      <c r="AG88" s="411">
        <f t="shared" si="155"/>
        <v>0</v>
      </c>
      <c r="AH88" s="411">
        <f t="shared" si="155"/>
        <v>0</v>
      </c>
      <c r="AI88" s="411">
        <f t="shared" si="155"/>
        <v>0</v>
      </c>
      <c r="AJ88" s="411">
        <f t="shared" si="155"/>
        <v>0</v>
      </c>
      <c r="AK88" s="411">
        <f t="shared" si="155"/>
        <v>0</v>
      </c>
      <c r="AL88" s="411">
        <f t="shared" si="155"/>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56">Z91</f>
        <v>0</v>
      </c>
      <c r="AA92" s="411">
        <f t="shared" si="156"/>
        <v>0</v>
      </c>
      <c r="AB92" s="411">
        <f t="shared" si="156"/>
        <v>0</v>
      </c>
      <c r="AC92" s="411">
        <f t="shared" si="156"/>
        <v>0</v>
      </c>
      <c r="AD92" s="411">
        <f t="shared" si="156"/>
        <v>0</v>
      </c>
      <c r="AE92" s="411">
        <f t="shared" si="156"/>
        <v>0</v>
      </c>
      <c r="AF92" s="411">
        <f t="shared" si="156"/>
        <v>0</v>
      </c>
      <c r="AG92" s="411">
        <f t="shared" si="156"/>
        <v>0</v>
      </c>
      <c r="AH92" s="411">
        <f t="shared" si="156"/>
        <v>0</v>
      </c>
      <c r="AI92" s="411">
        <f t="shared" si="156"/>
        <v>0</v>
      </c>
      <c r="AJ92" s="411">
        <f t="shared" si="156"/>
        <v>0</v>
      </c>
      <c r="AK92" s="411">
        <f t="shared" si="156"/>
        <v>0</v>
      </c>
      <c r="AL92" s="411">
        <f t="shared" si="156"/>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57">Z94</f>
        <v>0</v>
      </c>
      <c r="AA95" s="411">
        <f t="shared" ref="AA95" si="158">AA94</f>
        <v>0</v>
      </c>
      <c r="AB95" s="411">
        <f t="shared" ref="AB95" si="159">AB94</f>
        <v>0</v>
      </c>
      <c r="AC95" s="411">
        <f t="shared" ref="AC95" si="160">AC94</f>
        <v>0</v>
      </c>
      <c r="AD95" s="411">
        <f t="shared" ref="AD95" si="161">AD94</f>
        <v>0</v>
      </c>
      <c r="AE95" s="411">
        <f t="shared" ref="AE95" si="162">AE94</f>
        <v>0</v>
      </c>
      <c r="AF95" s="411">
        <f t="shared" ref="AF95" si="163">AF94</f>
        <v>0</v>
      </c>
      <c r="AG95" s="411">
        <f t="shared" ref="AG95" si="164">AG94</f>
        <v>0</v>
      </c>
      <c r="AH95" s="411">
        <f t="shared" ref="AH95" si="165">AH94</f>
        <v>0</v>
      </c>
      <c r="AI95" s="411">
        <f t="shared" ref="AI95" si="166">AI94</f>
        <v>0</v>
      </c>
      <c r="AJ95" s="411">
        <f t="shared" ref="AJ95" si="167">AJ94</f>
        <v>0</v>
      </c>
      <c r="AK95" s="411">
        <f t="shared" ref="AK95" si="168">AK94</f>
        <v>0</v>
      </c>
      <c r="AL95" s="411">
        <f t="shared" ref="AL95" si="169">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0">Z97</f>
        <v>0</v>
      </c>
      <c r="AA98" s="411">
        <f t="shared" si="170"/>
        <v>0</v>
      </c>
      <c r="AB98" s="411">
        <f t="shared" si="170"/>
        <v>0</v>
      </c>
      <c r="AC98" s="411">
        <f t="shared" si="170"/>
        <v>0</v>
      </c>
      <c r="AD98" s="411">
        <f t="shared" si="170"/>
        <v>0</v>
      </c>
      <c r="AE98" s="411">
        <f t="shared" si="170"/>
        <v>0</v>
      </c>
      <c r="AF98" s="411">
        <f t="shared" si="170"/>
        <v>0</v>
      </c>
      <c r="AG98" s="411">
        <f t="shared" si="170"/>
        <v>0</v>
      </c>
      <c r="AH98" s="411">
        <f t="shared" si="170"/>
        <v>0</v>
      </c>
      <c r="AI98" s="411">
        <f t="shared" si="170"/>
        <v>0</v>
      </c>
      <c r="AJ98" s="411">
        <f t="shared" si="170"/>
        <v>0</v>
      </c>
      <c r="AK98" s="411">
        <f t="shared" si="170"/>
        <v>0</v>
      </c>
      <c r="AL98" s="411">
        <f t="shared" si="170"/>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1">Y100</f>
        <v>0</v>
      </c>
      <c r="Z101" s="411">
        <f t="shared" si="171"/>
        <v>0</v>
      </c>
      <c r="AA101" s="411">
        <f t="shared" si="171"/>
        <v>0</v>
      </c>
      <c r="AB101" s="411">
        <f t="shared" si="171"/>
        <v>0</v>
      </c>
      <c r="AC101" s="411">
        <f t="shared" si="171"/>
        <v>0</v>
      </c>
      <c r="AD101" s="411">
        <f t="shared" si="171"/>
        <v>0</v>
      </c>
      <c r="AE101" s="411">
        <f t="shared" si="171"/>
        <v>0</v>
      </c>
      <c r="AF101" s="411">
        <f t="shared" si="171"/>
        <v>0</v>
      </c>
      <c r="AG101" s="411">
        <f t="shared" si="171"/>
        <v>0</v>
      </c>
      <c r="AH101" s="411">
        <f t="shared" si="171"/>
        <v>0</v>
      </c>
      <c r="AI101" s="411">
        <f t="shared" si="171"/>
        <v>0</v>
      </c>
      <c r="AJ101" s="411">
        <f t="shared" si="171"/>
        <v>0</v>
      </c>
      <c r="AK101" s="411">
        <f t="shared" si="171"/>
        <v>0</v>
      </c>
      <c r="AL101" s="411">
        <f t="shared" si="171"/>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f>+'7.  Persistence Report'!AU137</f>
        <v>2402517</v>
      </c>
      <c r="E105" s="295">
        <f>+'7.  Persistence Report'!AV137</f>
        <v>2382204</v>
      </c>
      <c r="F105" s="295">
        <f>+'7.  Persistence Report'!AW137</f>
        <v>2382204</v>
      </c>
      <c r="G105" s="295">
        <f>+'7.  Persistence Report'!AX137</f>
        <v>2382204</v>
      </c>
      <c r="H105" s="295">
        <f>+'7.  Persistence Report'!AY137</f>
        <v>2382204</v>
      </c>
      <c r="I105" s="295">
        <f>+'7.  Persistence Report'!AZ137</f>
        <v>2382204</v>
      </c>
      <c r="J105" s="295">
        <f>+'7.  Persistence Report'!BA137</f>
        <v>2382204</v>
      </c>
      <c r="K105" s="295">
        <f>+'7.  Persistence Report'!BB137</f>
        <v>2380739</v>
      </c>
      <c r="L105" s="295">
        <f>+'7.  Persistence Report'!BC137</f>
        <v>2380739</v>
      </c>
      <c r="M105" s="295">
        <f>+'7.  Persistence Report'!BD137</f>
        <v>2380739</v>
      </c>
      <c r="N105" s="291"/>
      <c r="O105" s="295">
        <f>+'7.  Persistence Report'!P137</f>
        <v>154</v>
      </c>
      <c r="P105" s="295">
        <f>+'7.  Persistence Report'!Q137</f>
        <v>153</v>
      </c>
      <c r="Q105" s="295">
        <f>+'7.  Persistence Report'!R137</f>
        <v>153</v>
      </c>
      <c r="R105" s="295">
        <f>+'7.  Persistence Report'!S137</f>
        <v>153</v>
      </c>
      <c r="S105" s="295">
        <f>+'7.  Persistence Report'!T137</f>
        <v>153</v>
      </c>
      <c r="T105" s="295">
        <f>+'7.  Persistence Report'!U137</f>
        <v>153</v>
      </c>
      <c r="U105" s="295">
        <f>+'7.  Persistence Report'!V137</f>
        <v>153</v>
      </c>
      <c r="V105" s="295">
        <f>+'7.  Persistence Report'!W137</f>
        <v>152</v>
      </c>
      <c r="W105" s="295">
        <f>+'7.  Persistence Report'!X137</f>
        <v>152</v>
      </c>
      <c r="X105" s="295">
        <f>+'7.  Persistence Report'!Y137</f>
        <v>152</v>
      </c>
      <c r="Y105" s="533">
        <v>1</v>
      </c>
      <c r="Z105" s="410"/>
      <c r="AA105" s="410"/>
      <c r="AB105" s="410"/>
      <c r="AC105" s="410"/>
      <c r="AD105" s="410"/>
      <c r="AE105" s="410"/>
      <c r="AF105" s="410"/>
      <c r="AG105" s="410"/>
      <c r="AH105" s="410"/>
      <c r="AI105" s="410"/>
      <c r="AJ105" s="410"/>
      <c r="AK105" s="410"/>
      <c r="AL105" s="410"/>
      <c r="AM105" s="296">
        <f>SUM(Y105:AL105)</f>
        <v>1</v>
      </c>
    </row>
    <row r="106" spans="1:39" ht="15.5" outlineLevel="1">
      <c r="B106" s="294" t="s">
        <v>267</v>
      </c>
      <c r="C106" s="291" t="s">
        <v>163</v>
      </c>
      <c r="D106" s="295">
        <f>+'7.  Persistence Report'!AU142</f>
        <v>240363</v>
      </c>
      <c r="E106" s="295">
        <f>+'7.  Persistence Report'!AV142</f>
        <v>236779</v>
      </c>
      <c r="F106" s="295">
        <f>+'7.  Persistence Report'!AW142</f>
        <v>236779</v>
      </c>
      <c r="G106" s="295">
        <f>+'7.  Persistence Report'!AX142</f>
        <v>236779</v>
      </c>
      <c r="H106" s="295">
        <f>+'7.  Persistence Report'!AY142</f>
        <v>236779</v>
      </c>
      <c r="I106" s="295">
        <f>+'7.  Persistence Report'!AZ142</f>
        <v>236779</v>
      </c>
      <c r="J106" s="295">
        <f>+'7.  Persistence Report'!BA142</f>
        <v>236779</v>
      </c>
      <c r="K106" s="295">
        <f>+'7.  Persistence Report'!BB142</f>
        <v>236622</v>
      </c>
      <c r="L106" s="295">
        <f>+'7.  Persistence Report'!BC142</f>
        <v>236622</v>
      </c>
      <c r="M106" s="295">
        <f>+'7.  Persistence Report'!BD142</f>
        <v>236622</v>
      </c>
      <c r="N106" s="291"/>
      <c r="O106" s="295">
        <f>+'7.  Persistence Report'!P142</f>
        <v>15</v>
      </c>
      <c r="P106" s="295">
        <f>+'7.  Persistence Report'!Q142</f>
        <v>15</v>
      </c>
      <c r="Q106" s="295">
        <f>+'7.  Persistence Report'!R142</f>
        <v>15</v>
      </c>
      <c r="R106" s="295">
        <f>+'7.  Persistence Report'!S142</f>
        <v>15</v>
      </c>
      <c r="S106" s="295">
        <f>+'7.  Persistence Report'!T142</f>
        <v>15</v>
      </c>
      <c r="T106" s="295">
        <f>+'7.  Persistence Report'!U142</f>
        <v>15</v>
      </c>
      <c r="U106" s="295">
        <f>+'7.  Persistence Report'!V142</f>
        <v>15</v>
      </c>
      <c r="V106" s="295">
        <f>+'7.  Persistence Report'!W142</f>
        <v>15</v>
      </c>
      <c r="W106" s="295">
        <f>+'7.  Persistence Report'!X142</f>
        <v>15</v>
      </c>
      <c r="X106" s="295">
        <f>+'7.  Persistence Report'!Y142</f>
        <v>15</v>
      </c>
      <c r="Y106" s="411">
        <f>Y105</f>
        <v>1</v>
      </c>
      <c r="Z106" s="411">
        <f t="shared" ref="Z106" si="172">Z105</f>
        <v>0</v>
      </c>
      <c r="AA106" s="411">
        <f t="shared" ref="AA106" si="173">AA105</f>
        <v>0</v>
      </c>
      <c r="AB106" s="411">
        <f t="shared" ref="AB106" si="174">AB105</f>
        <v>0</v>
      </c>
      <c r="AC106" s="411">
        <f t="shared" ref="AC106" si="175">AC105</f>
        <v>0</v>
      </c>
      <c r="AD106" s="411">
        <f t="shared" ref="AD106" si="176">AD105</f>
        <v>0</v>
      </c>
      <c r="AE106" s="411">
        <f t="shared" ref="AE106" si="177">AE105</f>
        <v>0</v>
      </c>
      <c r="AF106" s="411">
        <f t="shared" ref="AF106" si="178">AF105</f>
        <v>0</v>
      </c>
      <c r="AG106" s="411">
        <f t="shared" ref="AG106" si="179">AG105</f>
        <v>0</v>
      </c>
      <c r="AH106" s="411">
        <f t="shared" ref="AH106" si="180">AH105</f>
        <v>0</v>
      </c>
      <c r="AI106" s="411">
        <f t="shared" ref="AI106" si="181">AI105</f>
        <v>0</v>
      </c>
      <c r="AJ106" s="411">
        <f t="shared" ref="AJ106" si="182">AJ105</f>
        <v>0</v>
      </c>
      <c r="AK106" s="411">
        <f t="shared" ref="AK106" si="183">AK105</f>
        <v>0</v>
      </c>
      <c r="AL106" s="411">
        <f t="shared" ref="AL106" si="184">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f>+'7.  Persistence Report'!AU138</f>
        <v>469163</v>
      </c>
      <c r="E108" s="295">
        <f>+'7.  Persistence Report'!AV138</f>
        <v>469163</v>
      </c>
      <c r="F108" s="295">
        <f>+'7.  Persistence Report'!AW138</f>
        <v>469163</v>
      </c>
      <c r="G108" s="295">
        <f>+'7.  Persistence Report'!AX138</f>
        <v>469163</v>
      </c>
      <c r="H108" s="295">
        <f>+'7.  Persistence Report'!AY138</f>
        <v>469163</v>
      </c>
      <c r="I108" s="295">
        <f>+'7.  Persistence Report'!AZ138</f>
        <v>469163</v>
      </c>
      <c r="J108" s="295">
        <f>+'7.  Persistence Report'!BA138</f>
        <v>469163</v>
      </c>
      <c r="K108" s="295">
        <f>+'7.  Persistence Report'!BB138</f>
        <v>469163</v>
      </c>
      <c r="L108" s="295">
        <f>+'7.  Persistence Report'!BC138</f>
        <v>469163</v>
      </c>
      <c r="M108" s="295">
        <f>+'7.  Persistence Report'!BD138</f>
        <v>469163</v>
      </c>
      <c r="N108" s="291"/>
      <c r="O108" s="295">
        <f>+'7.  Persistence Report'!P138</f>
        <v>245</v>
      </c>
      <c r="P108" s="295">
        <f>+'7.  Persistence Report'!Q138</f>
        <v>245</v>
      </c>
      <c r="Q108" s="295">
        <f>+'7.  Persistence Report'!R138</f>
        <v>245</v>
      </c>
      <c r="R108" s="295">
        <f>+'7.  Persistence Report'!S138</f>
        <v>245</v>
      </c>
      <c r="S108" s="295">
        <f>+'7.  Persistence Report'!T138</f>
        <v>245</v>
      </c>
      <c r="T108" s="295">
        <f>+'7.  Persistence Report'!U138</f>
        <v>245</v>
      </c>
      <c r="U108" s="295">
        <f>+'7.  Persistence Report'!V138</f>
        <v>245</v>
      </c>
      <c r="V108" s="295">
        <f>+'7.  Persistence Report'!W138</f>
        <v>245</v>
      </c>
      <c r="W108" s="295">
        <f>+'7.  Persistence Report'!X138</f>
        <v>245</v>
      </c>
      <c r="X108" s="295">
        <f>+'7.  Persistence Report'!Y138</f>
        <v>245</v>
      </c>
      <c r="Y108" s="533">
        <v>1</v>
      </c>
      <c r="Z108" s="410"/>
      <c r="AA108" s="410"/>
      <c r="AB108" s="410"/>
      <c r="AC108" s="410"/>
      <c r="AD108" s="410"/>
      <c r="AE108" s="410"/>
      <c r="AF108" s="410"/>
      <c r="AG108" s="410"/>
      <c r="AH108" s="410"/>
      <c r="AI108" s="410"/>
      <c r="AJ108" s="410"/>
      <c r="AK108" s="410"/>
      <c r="AL108" s="410"/>
      <c r="AM108" s="296">
        <f>SUM(Y108:AL108)</f>
        <v>1</v>
      </c>
    </row>
    <row r="109" spans="1:39" ht="15.5" outlineLevel="1">
      <c r="B109" s="294" t="s">
        <v>267</v>
      </c>
      <c r="C109" s="291" t="s">
        <v>163</v>
      </c>
      <c r="D109" s="295">
        <f>+'7.  Persistence Report'!AU143</f>
        <v>58661</v>
      </c>
      <c r="E109" s="295">
        <f>+'7.  Persistence Report'!AV143</f>
        <v>58661</v>
      </c>
      <c r="F109" s="295">
        <f>+'7.  Persistence Report'!AW143</f>
        <v>58661</v>
      </c>
      <c r="G109" s="295">
        <f>+'7.  Persistence Report'!AX143</f>
        <v>58661</v>
      </c>
      <c r="H109" s="295">
        <f>+'7.  Persistence Report'!AY143</f>
        <v>58661</v>
      </c>
      <c r="I109" s="295">
        <f>+'7.  Persistence Report'!AZ143</f>
        <v>58661</v>
      </c>
      <c r="J109" s="295">
        <f>+'7.  Persistence Report'!BA143</f>
        <v>58661</v>
      </c>
      <c r="K109" s="295">
        <f>+'7.  Persistence Report'!BB143</f>
        <v>58661</v>
      </c>
      <c r="L109" s="295">
        <f>+'7.  Persistence Report'!BC143</f>
        <v>58661</v>
      </c>
      <c r="M109" s="295">
        <f>+'7.  Persistence Report'!BD143</f>
        <v>58661</v>
      </c>
      <c r="N109" s="291"/>
      <c r="O109" s="295">
        <f>+'7.  Persistence Report'!P143</f>
        <v>30</v>
      </c>
      <c r="P109" s="295">
        <f>+'7.  Persistence Report'!Q143</f>
        <v>30</v>
      </c>
      <c r="Q109" s="295">
        <f>+'7.  Persistence Report'!R143</f>
        <v>30</v>
      </c>
      <c r="R109" s="295">
        <f>+'7.  Persistence Report'!S143</f>
        <v>30</v>
      </c>
      <c r="S109" s="295">
        <f>+'7.  Persistence Report'!T143</f>
        <v>30</v>
      </c>
      <c r="T109" s="295">
        <f>+'7.  Persistence Report'!U143</f>
        <v>30</v>
      </c>
      <c r="U109" s="295">
        <f>+'7.  Persistence Report'!V143</f>
        <v>30</v>
      </c>
      <c r="V109" s="295">
        <f>+'7.  Persistence Report'!W143</f>
        <v>30</v>
      </c>
      <c r="W109" s="295">
        <f>+'7.  Persistence Report'!X143</f>
        <v>30</v>
      </c>
      <c r="X109" s="295">
        <f>+'7.  Persistence Report'!Y143</f>
        <v>30</v>
      </c>
      <c r="Y109" s="411">
        <f>Y108</f>
        <v>1</v>
      </c>
      <c r="Z109" s="411">
        <f t="shared" ref="Z109" si="185">Z108</f>
        <v>0</v>
      </c>
      <c r="AA109" s="411">
        <f t="shared" ref="AA109" si="186">AA108</f>
        <v>0</v>
      </c>
      <c r="AB109" s="411">
        <f t="shared" ref="AB109" si="187">AB108</f>
        <v>0</v>
      </c>
      <c r="AC109" s="411">
        <f t="shared" ref="AC109" si="188">AC108</f>
        <v>0</v>
      </c>
      <c r="AD109" s="411">
        <f t="shared" ref="AD109" si="189">AD108</f>
        <v>0</v>
      </c>
      <c r="AE109" s="411">
        <f t="shared" ref="AE109" si="190">AE108</f>
        <v>0</v>
      </c>
      <c r="AF109" s="411">
        <f t="shared" ref="AF109" si="191">AF108</f>
        <v>0</v>
      </c>
      <c r="AG109" s="411">
        <f t="shared" ref="AG109" si="192">AG108</f>
        <v>0</v>
      </c>
      <c r="AH109" s="411">
        <f t="shared" ref="AH109" si="193">AH108</f>
        <v>0</v>
      </c>
      <c r="AI109" s="411">
        <f t="shared" ref="AI109" si="194">AI108</f>
        <v>0</v>
      </c>
      <c r="AJ109" s="411">
        <f t="shared" ref="AJ109" si="195">AJ108</f>
        <v>0</v>
      </c>
      <c r="AK109" s="411">
        <f t="shared" ref="AK109" si="196">AK108</f>
        <v>0</v>
      </c>
      <c r="AL109" s="411">
        <f t="shared" ref="AL109" si="197">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198">Z111</f>
        <v>0</v>
      </c>
      <c r="AA112" s="411">
        <f t="shared" ref="AA112" si="199">AA111</f>
        <v>0</v>
      </c>
      <c r="AB112" s="411">
        <f t="shared" ref="AB112" si="200">AB111</f>
        <v>0</v>
      </c>
      <c r="AC112" s="411">
        <f t="shared" ref="AC112" si="201">AC111</f>
        <v>0</v>
      </c>
      <c r="AD112" s="411">
        <f t="shared" ref="AD112" si="202">AD111</f>
        <v>0</v>
      </c>
      <c r="AE112" s="411">
        <f t="shared" ref="AE112" si="203">AE111</f>
        <v>0</v>
      </c>
      <c r="AF112" s="411">
        <f t="shared" ref="AF112" si="204">AF111</f>
        <v>0</v>
      </c>
      <c r="AG112" s="411">
        <f t="shared" ref="AG112" si="205">AG111</f>
        <v>0</v>
      </c>
      <c r="AH112" s="411">
        <f t="shared" ref="AH112" si="206">AH111</f>
        <v>0</v>
      </c>
      <c r="AI112" s="411">
        <f t="shared" ref="AI112" si="207">AI111</f>
        <v>0</v>
      </c>
      <c r="AJ112" s="411">
        <f t="shared" ref="AJ112" si="208">AJ111</f>
        <v>0</v>
      </c>
      <c r="AK112" s="411">
        <f t="shared" ref="AK112" si="209">AK111</f>
        <v>0</v>
      </c>
      <c r="AL112" s="411">
        <f t="shared" ref="AL112" si="210">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f>+'7.  Persistence Report'!AU139</f>
        <v>235875</v>
      </c>
      <c r="E114" s="295">
        <f>+'7.  Persistence Report'!AV139</f>
        <v>196006</v>
      </c>
      <c r="F114" s="295">
        <f>+'7.  Persistence Report'!AW139</f>
        <v>187797</v>
      </c>
      <c r="G114" s="295">
        <f>+'7.  Persistence Report'!AX139</f>
        <v>179587</v>
      </c>
      <c r="H114" s="295">
        <f>+'7.  Persistence Report'!AY139</f>
        <v>179587</v>
      </c>
      <c r="I114" s="295">
        <f>+'7.  Persistence Report'!AZ139</f>
        <v>179587</v>
      </c>
      <c r="J114" s="295">
        <f>+'7.  Persistence Report'!BA139</f>
        <v>179587</v>
      </c>
      <c r="K114" s="295">
        <f>+'7.  Persistence Report'!BB139</f>
        <v>179587</v>
      </c>
      <c r="L114" s="295">
        <f>+'7.  Persistence Report'!BC139</f>
        <v>121637</v>
      </c>
      <c r="M114" s="295">
        <f>+'7.  Persistence Report'!BD139</f>
        <v>113653</v>
      </c>
      <c r="N114" s="291"/>
      <c r="O114" s="295">
        <f>+'7.  Persistence Report'!P139</f>
        <v>30</v>
      </c>
      <c r="P114" s="295">
        <f>+'7.  Persistence Report'!Q139</f>
        <v>28</v>
      </c>
      <c r="Q114" s="295">
        <f>+'7.  Persistence Report'!R139</f>
        <v>28</v>
      </c>
      <c r="R114" s="295">
        <f>+'7.  Persistence Report'!S139</f>
        <v>28</v>
      </c>
      <c r="S114" s="295">
        <f>+'7.  Persistence Report'!T139</f>
        <v>28</v>
      </c>
      <c r="T114" s="295">
        <f>+'7.  Persistence Report'!U139</f>
        <v>28</v>
      </c>
      <c r="U114" s="295">
        <f>+'7.  Persistence Report'!V139</f>
        <v>28</v>
      </c>
      <c r="V114" s="295">
        <f>+'7.  Persistence Report'!W139</f>
        <v>28</v>
      </c>
      <c r="W114" s="295">
        <f>+'7.  Persistence Report'!X139</f>
        <v>25</v>
      </c>
      <c r="X114" s="295">
        <f>+'7.  Persistence Report'!Y139</f>
        <v>16</v>
      </c>
      <c r="Y114" s="410">
        <v>1</v>
      </c>
      <c r="Z114" s="410"/>
      <c r="AA114" s="410"/>
      <c r="AB114" s="410"/>
      <c r="AC114" s="410"/>
      <c r="AD114" s="410"/>
      <c r="AE114" s="410"/>
      <c r="AF114" s="410"/>
      <c r="AG114" s="410"/>
      <c r="AH114" s="410"/>
      <c r="AI114" s="410"/>
      <c r="AJ114" s="410"/>
      <c r="AK114" s="410"/>
      <c r="AL114" s="410"/>
      <c r="AM114" s="296">
        <f>SUM(Y114:AL114)</f>
        <v>1</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 si="211">Z114</f>
        <v>0</v>
      </c>
      <c r="AA115" s="411">
        <f t="shared" ref="AA115" si="212">AA114</f>
        <v>0</v>
      </c>
      <c r="AB115" s="411">
        <f t="shared" ref="AB115" si="213">AB114</f>
        <v>0</v>
      </c>
      <c r="AC115" s="411">
        <f t="shared" ref="AC115" si="214">AC114</f>
        <v>0</v>
      </c>
      <c r="AD115" s="411">
        <f t="shared" ref="AD115" si="215">AD114</f>
        <v>0</v>
      </c>
      <c r="AE115" s="411">
        <f t="shared" ref="AE115" si="216">AE114</f>
        <v>0</v>
      </c>
      <c r="AF115" s="411">
        <f t="shared" ref="AF115" si="217">AF114</f>
        <v>0</v>
      </c>
      <c r="AG115" s="411">
        <f t="shared" ref="AG115" si="218">AG114</f>
        <v>0</v>
      </c>
      <c r="AH115" s="411">
        <f t="shared" ref="AH115" si="219">AH114</f>
        <v>0</v>
      </c>
      <c r="AI115" s="411">
        <f t="shared" ref="AI115" si="220">AI114</f>
        <v>0</v>
      </c>
      <c r="AJ115" s="411">
        <f t="shared" ref="AJ115" si="221">AJ114</f>
        <v>0</v>
      </c>
      <c r="AK115" s="411">
        <f t="shared" ref="AK115" si="222">AK114</f>
        <v>0</v>
      </c>
      <c r="AL115" s="411">
        <f t="shared" ref="AL115" si="223">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4">Z118</f>
        <v>0</v>
      </c>
      <c r="AA119" s="411">
        <f t="shared" ref="AA119" si="225">AA118</f>
        <v>0</v>
      </c>
      <c r="AB119" s="411">
        <f t="shared" ref="AB119" si="226">AB118</f>
        <v>0</v>
      </c>
      <c r="AC119" s="411">
        <f t="shared" ref="AC119" si="227">AC118</f>
        <v>0</v>
      </c>
      <c r="AD119" s="411">
        <f t="shared" ref="AD119" si="228">AD118</f>
        <v>0</v>
      </c>
      <c r="AE119" s="411">
        <f t="shared" ref="AE119" si="229">AE118</f>
        <v>0</v>
      </c>
      <c r="AF119" s="411">
        <f t="shared" ref="AF119" si="230">AF118</f>
        <v>0</v>
      </c>
      <c r="AG119" s="411">
        <f t="shared" ref="AG119" si="231">AG118</f>
        <v>0</v>
      </c>
      <c r="AH119" s="411">
        <f t="shared" ref="AH119" si="232">AH118</f>
        <v>0</v>
      </c>
      <c r="AI119" s="411">
        <f t="shared" ref="AI119" si="233">AI118</f>
        <v>0</v>
      </c>
      <c r="AJ119" s="411">
        <f t="shared" ref="AJ119" si="234">AJ118</f>
        <v>0</v>
      </c>
      <c r="AK119" s="411">
        <f t="shared" ref="AK119" si="235">AK118</f>
        <v>0</v>
      </c>
      <c r="AL119" s="411">
        <f t="shared" ref="AL119" si="236">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f>+'7.  Persistence Report'!AU141</f>
        <v>1075128</v>
      </c>
      <c r="E121" s="295">
        <f>+'7.  Persistence Report'!AV141</f>
        <v>1075128</v>
      </c>
      <c r="F121" s="295">
        <f>+'7.  Persistence Report'!AW141</f>
        <v>1070864</v>
      </c>
      <c r="G121" s="295">
        <f>+'7.  Persistence Report'!AX141</f>
        <v>1070864</v>
      </c>
      <c r="H121" s="295">
        <f>+'7.  Persistence Report'!AY141</f>
        <v>1070864</v>
      </c>
      <c r="I121" s="295">
        <f>+'7.  Persistence Report'!AZ141</f>
        <v>1070864</v>
      </c>
      <c r="J121" s="295">
        <f>+'7.  Persistence Report'!BA141</f>
        <v>1009983</v>
      </c>
      <c r="K121" s="295">
        <f>+'7.  Persistence Report'!BB141</f>
        <v>1009983</v>
      </c>
      <c r="L121" s="295">
        <f>+'7.  Persistence Report'!BC141</f>
        <v>1009515</v>
      </c>
      <c r="M121" s="295">
        <f>+'7.  Persistence Report'!BD141</f>
        <v>810895</v>
      </c>
      <c r="N121" s="295">
        <v>12</v>
      </c>
      <c r="O121" s="295">
        <f>+'7.  Persistence Report'!P141</f>
        <v>147</v>
      </c>
      <c r="P121" s="295">
        <f>+'7.  Persistence Report'!Q141</f>
        <v>147</v>
      </c>
      <c r="Q121" s="295">
        <f>+'7.  Persistence Report'!R141</f>
        <v>146</v>
      </c>
      <c r="R121" s="295">
        <f>+'7.  Persistence Report'!S141</f>
        <v>146</v>
      </c>
      <c r="S121" s="295">
        <f>+'7.  Persistence Report'!T141</f>
        <v>146</v>
      </c>
      <c r="T121" s="295">
        <f>+'7.  Persistence Report'!U141</f>
        <v>146</v>
      </c>
      <c r="U121" s="295">
        <f>+'7.  Persistence Report'!V141</f>
        <v>138</v>
      </c>
      <c r="V121" s="295">
        <f>+'7.  Persistence Report'!W141</f>
        <v>138</v>
      </c>
      <c r="W121" s="295">
        <f>+'7.  Persistence Report'!X141</f>
        <v>138</v>
      </c>
      <c r="X121" s="295">
        <f>+'7.  Persistence Report'!Y141</f>
        <v>112</v>
      </c>
      <c r="Y121" s="426"/>
      <c r="Z121" s="960">
        <v>8.2000000000000003E-2</v>
      </c>
      <c r="AA121" s="960">
        <v>0.91800000000000004</v>
      </c>
      <c r="AB121" s="410"/>
      <c r="AC121" s="533"/>
      <c r="AD121" s="410"/>
      <c r="AE121" s="410"/>
      <c r="AF121" s="415"/>
      <c r="AG121" s="415"/>
      <c r="AH121" s="415"/>
      <c r="AI121" s="415"/>
      <c r="AJ121" s="415"/>
      <c r="AK121" s="415"/>
      <c r="AL121" s="415"/>
      <c r="AM121" s="296">
        <f>SUM(Y121:AL121)</f>
        <v>1</v>
      </c>
    </row>
    <row r="122" spans="1:39" ht="15.5" outlineLevel="1">
      <c r="B122" s="294" t="s">
        <v>267</v>
      </c>
      <c r="C122" s="291" t="s">
        <v>163</v>
      </c>
      <c r="D122" s="295">
        <f>+'7.  Persistence Report'!AU147+'7.  Persistence Report'!AU169</f>
        <v>1792895</v>
      </c>
      <c r="E122" s="295">
        <f>+'7.  Persistence Report'!AV147+'7.  Persistence Report'!AV169</f>
        <v>1792895</v>
      </c>
      <c r="F122" s="295">
        <f>+'7.  Persistence Report'!AW147+'7.  Persistence Report'!AW169</f>
        <v>1797160</v>
      </c>
      <c r="G122" s="295">
        <f>+'7.  Persistence Report'!AX147+'7.  Persistence Report'!AX169</f>
        <v>1797198</v>
      </c>
      <c r="H122" s="295">
        <f>+'7.  Persistence Report'!AY147+'7.  Persistence Report'!AY169</f>
        <v>1797198</v>
      </c>
      <c r="I122" s="295">
        <f>+'7.  Persistence Report'!AZ147+'7.  Persistence Report'!AZ169</f>
        <v>1797198</v>
      </c>
      <c r="J122" s="295">
        <f>+'7.  Persistence Report'!BA147+'7.  Persistence Report'!BA169</f>
        <v>1858079</v>
      </c>
      <c r="K122" s="295">
        <f>+'7.  Persistence Report'!BB147+'7.  Persistence Report'!BB169</f>
        <v>1858079</v>
      </c>
      <c r="L122" s="295">
        <f>+'7.  Persistence Report'!BC147+'7.  Persistence Report'!BC169</f>
        <v>1840170</v>
      </c>
      <c r="M122" s="295">
        <f>+'7.  Persistence Report'!BD147+'7.  Persistence Report'!BD169</f>
        <v>1640235</v>
      </c>
      <c r="N122" s="295">
        <f>N121</f>
        <v>12</v>
      </c>
      <c r="O122" s="295">
        <f>+'7.  Persistence Report'!P147+'7.  Persistence Report'!P169</f>
        <v>268</v>
      </c>
      <c r="P122" s="295">
        <f>+'7.  Persistence Report'!Q147+'7.  Persistence Report'!Q169</f>
        <v>268</v>
      </c>
      <c r="Q122" s="295">
        <f>+'7.  Persistence Report'!R147+'7.  Persistence Report'!R169</f>
        <v>269</v>
      </c>
      <c r="R122" s="295">
        <f>+'7.  Persistence Report'!S147+'7.  Persistence Report'!S169</f>
        <v>269</v>
      </c>
      <c r="S122" s="295">
        <f>+'7.  Persistence Report'!T147+'7.  Persistence Report'!T169</f>
        <v>269</v>
      </c>
      <c r="T122" s="295">
        <f>+'7.  Persistence Report'!U147+'7.  Persistence Report'!U169</f>
        <v>269</v>
      </c>
      <c r="U122" s="295">
        <f>+'7.  Persistence Report'!V147+'7.  Persistence Report'!V169</f>
        <v>277</v>
      </c>
      <c r="V122" s="295">
        <f>+'7.  Persistence Report'!W147+'7.  Persistence Report'!W169</f>
        <v>277</v>
      </c>
      <c r="W122" s="295">
        <f>+'7.  Persistence Report'!X147+'7.  Persistence Report'!X169</f>
        <v>272</v>
      </c>
      <c r="X122" s="295">
        <f>+'7.  Persistence Report'!Y147+'7.  Persistence Report'!Y169</f>
        <v>234</v>
      </c>
      <c r="Y122" s="411">
        <f>Y121</f>
        <v>0</v>
      </c>
      <c r="Z122" s="960">
        <v>0.16</v>
      </c>
      <c r="AA122" s="960">
        <v>0.84</v>
      </c>
      <c r="AB122" s="411">
        <f t="shared" ref="Z122:AB123" si="237">AB121</f>
        <v>0</v>
      </c>
      <c r="AC122" s="411">
        <f t="shared" ref="AC122" si="238">AC121</f>
        <v>0</v>
      </c>
      <c r="AD122" s="411">
        <f t="shared" ref="AD122" si="239">AD121</f>
        <v>0</v>
      </c>
      <c r="AE122" s="411">
        <f t="shared" ref="AE122" si="240">AE121</f>
        <v>0</v>
      </c>
      <c r="AF122" s="411">
        <f t="shared" ref="AF122" si="241">AF121</f>
        <v>0</v>
      </c>
      <c r="AG122" s="411">
        <f t="shared" ref="AG122" si="242">AG121</f>
        <v>0</v>
      </c>
      <c r="AH122" s="411">
        <f t="shared" ref="AH122" si="243">AH121</f>
        <v>0</v>
      </c>
      <c r="AI122" s="411">
        <f t="shared" ref="AI122" si="244">AI121</f>
        <v>0</v>
      </c>
      <c r="AJ122" s="411">
        <f t="shared" ref="AJ122" si="245">AJ121</f>
        <v>0</v>
      </c>
      <c r="AK122" s="411">
        <f t="shared" ref="AK122" si="246">AK121</f>
        <v>0</v>
      </c>
      <c r="AL122" s="411">
        <f t="shared" ref="AL122" si="247">AL121</f>
        <v>0</v>
      </c>
      <c r="AM122" s="306"/>
    </row>
    <row r="123" spans="1:39" ht="15.5" outlineLevel="1">
      <c r="B123" s="294" t="s">
        <v>267</v>
      </c>
      <c r="C123" s="981" t="s">
        <v>819</v>
      </c>
      <c r="D123" s="977">
        <f>'7.  Persistence Report'!AU186</f>
        <v>28705.395931047486</v>
      </c>
      <c r="E123" s="977">
        <f>'7.  Persistence Report'!AV186</f>
        <v>28705.395931047486</v>
      </c>
      <c r="F123" s="977">
        <f>'7.  Persistence Report'!AW186</f>
        <v>28563.444758841859</v>
      </c>
      <c r="G123" s="977">
        <f>'7.  Persistence Report'!AX186</f>
        <v>28563.444758841859</v>
      </c>
      <c r="H123" s="977">
        <f>'7.  Persistence Report'!AY186</f>
        <v>28563.444758841859</v>
      </c>
      <c r="I123" s="977">
        <f>'7.  Persistence Report'!AZ186</f>
        <v>28562.681505168712</v>
      </c>
      <c r="J123" s="977">
        <f>'7.  Persistence Report'!BA186</f>
        <v>0</v>
      </c>
      <c r="K123" s="977">
        <f>'7.  Persistence Report'!BB186</f>
        <v>0</v>
      </c>
      <c r="L123" s="977">
        <f>'7.  Persistence Report'!BC186</f>
        <v>0</v>
      </c>
      <c r="M123" s="977">
        <f>'7.  Persistence Report'!BD186</f>
        <v>0</v>
      </c>
      <c r="N123" s="295">
        <f>N122</f>
        <v>12</v>
      </c>
      <c r="O123" s="977">
        <f>'7.  Persistence Report'!P186</f>
        <v>4.1536414845294845</v>
      </c>
      <c r="P123" s="977">
        <f>'7.  Persistence Report'!Q186</f>
        <v>4.1536414845294845</v>
      </c>
      <c r="Q123" s="977">
        <f>'7.  Persistence Report'!R186</f>
        <v>4.1330998537388011</v>
      </c>
      <c r="R123" s="977">
        <f>'7.  Persistence Report'!S186</f>
        <v>4.1330450927906615</v>
      </c>
      <c r="S123" s="977">
        <f>'7.  Persistence Report'!T186</f>
        <v>4.1330450927906615</v>
      </c>
      <c r="T123" s="977">
        <f>'7.  Persistence Report'!U186</f>
        <v>4.1329346522651935</v>
      </c>
      <c r="U123" s="977">
        <f>'7.  Persistence Report'!V186</f>
        <v>0</v>
      </c>
      <c r="V123" s="977">
        <f>'7.  Persistence Report'!W186</f>
        <v>0</v>
      </c>
      <c r="W123" s="977">
        <f>'7.  Persistence Report'!X186</f>
        <v>0</v>
      </c>
      <c r="X123" s="977">
        <f>'7.  Persistence Report'!Y186</f>
        <v>0</v>
      </c>
      <c r="Y123" s="411"/>
      <c r="Z123" s="960">
        <f t="shared" si="237"/>
        <v>0.16</v>
      </c>
      <c r="AA123" s="960">
        <f t="shared" si="237"/>
        <v>0.84</v>
      </c>
      <c r="AB123" s="411"/>
      <c r="AC123" s="411"/>
      <c r="AD123" s="411"/>
      <c r="AE123" s="411"/>
      <c r="AF123" s="411"/>
      <c r="AG123" s="411"/>
      <c r="AH123" s="411"/>
      <c r="AI123" s="411"/>
      <c r="AJ123" s="411"/>
      <c r="AK123" s="411"/>
      <c r="AL123" s="411"/>
      <c r="AM123" s="306"/>
    </row>
    <row r="124" spans="1:39" ht="15.5" outlineLevel="1">
      <c r="B124" s="294"/>
      <c r="C124" s="291"/>
      <c r="D124" s="291"/>
      <c r="E124" s="291"/>
      <c r="F124" s="291"/>
      <c r="G124" s="291"/>
      <c r="H124" s="291"/>
      <c r="I124" s="291"/>
      <c r="J124" s="291"/>
      <c r="K124" s="291"/>
      <c r="L124" s="291"/>
      <c r="M124" s="291"/>
      <c r="N124" s="291"/>
      <c r="O124" s="291"/>
      <c r="P124" s="291"/>
      <c r="Q124" s="291"/>
      <c r="R124" s="291"/>
      <c r="S124" s="291"/>
      <c r="T124" s="291"/>
      <c r="U124" s="291"/>
      <c r="V124" s="291"/>
      <c r="W124" s="291"/>
      <c r="X124" s="291"/>
      <c r="Y124" s="412"/>
      <c r="Z124" s="425"/>
      <c r="AA124" s="425"/>
      <c r="AB124" s="425"/>
      <c r="AC124" s="425"/>
      <c r="AD124" s="425"/>
      <c r="AE124" s="425"/>
      <c r="AF124" s="425"/>
      <c r="AG124" s="425"/>
      <c r="AH124" s="425"/>
      <c r="AI124" s="425"/>
      <c r="AJ124" s="425"/>
      <c r="AK124" s="425"/>
      <c r="AL124" s="425"/>
      <c r="AM124" s="306"/>
    </row>
    <row r="125" spans="1:39" ht="31" outlineLevel="1">
      <c r="A125" s="522">
        <v>27</v>
      </c>
      <c r="B125" s="520" t="s">
        <v>119</v>
      </c>
      <c r="C125" s="291" t="s">
        <v>25</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26"/>
      <c r="Z125" s="410"/>
      <c r="AA125" s="410"/>
      <c r="AB125" s="410"/>
      <c r="AC125" s="410"/>
      <c r="AD125" s="410"/>
      <c r="AE125" s="410"/>
      <c r="AF125" s="415"/>
      <c r="AG125" s="415"/>
      <c r="AH125" s="415"/>
      <c r="AI125" s="415"/>
      <c r="AJ125" s="415"/>
      <c r="AK125" s="415"/>
      <c r="AL125" s="415"/>
      <c r="AM125" s="296">
        <f>SUM(Y125:AL125)</f>
        <v>0</v>
      </c>
    </row>
    <row r="126" spans="1:39" ht="15.5" outlineLevel="1">
      <c r="B126" s="294" t="s">
        <v>267</v>
      </c>
      <c r="C126" s="291" t="s">
        <v>163</v>
      </c>
      <c r="D126" s="295"/>
      <c r="E126" s="295"/>
      <c r="F126" s="295"/>
      <c r="G126" s="295"/>
      <c r="H126" s="295"/>
      <c r="I126" s="295"/>
      <c r="J126" s="295"/>
      <c r="K126" s="295"/>
      <c r="L126" s="295"/>
      <c r="M126" s="295"/>
      <c r="N126" s="295">
        <f>N125</f>
        <v>12</v>
      </c>
      <c r="O126" s="295"/>
      <c r="P126" s="295"/>
      <c r="Q126" s="295"/>
      <c r="R126" s="295"/>
      <c r="S126" s="295"/>
      <c r="T126" s="295"/>
      <c r="U126" s="295"/>
      <c r="V126" s="295"/>
      <c r="W126" s="295"/>
      <c r="X126" s="295"/>
      <c r="Y126" s="411">
        <f>Y125</f>
        <v>0</v>
      </c>
      <c r="Z126" s="411">
        <f t="shared" ref="Z126" si="248">Z125</f>
        <v>0</v>
      </c>
      <c r="AA126" s="411">
        <f t="shared" ref="AA126" si="249">AA125</f>
        <v>0</v>
      </c>
      <c r="AB126" s="411">
        <f t="shared" ref="AB126" si="250">AB125</f>
        <v>0</v>
      </c>
      <c r="AC126" s="411">
        <f t="shared" ref="AC126" si="251">AC125</f>
        <v>0</v>
      </c>
      <c r="AD126" s="411">
        <f t="shared" ref="AD126" si="252">AD125</f>
        <v>0</v>
      </c>
      <c r="AE126" s="411">
        <f t="shared" ref="AE126" si="253">AE125</f>
        <v>0</v>
      </c>
      <c r="AF126" s="411">
        <f t="shared" ref="AF126" si="254">AF125</f>
        <v>0</v>
      </c>
      <c r="AG126" s="411">
        <f t="shared" ref="AG126" si="255">AG125</f>
        <v>0</v>
      </c>
      <c r="AH126" s="411">
        <f t="shared" ref="AH126" si="256">AH125</f>
        <v>0</v>
      </c>
      <c r="AI126" s="411">
        <f t="shared" ref="AI126" si="257">AI125</f>
        <v>0</v>
      </c>
      <c r="AJ126" s="411">
        <f t="shared" ref="AJ126" si="258">AJ125</f>
        <v>0</v>
      </c>
      <c r="AK126" s="411">
        <f t="shared" ref="AK126" si="259">AK125</f>
        <v>0</v>
      </c>
      <c r="AL126" s="411">
        <f t="shared" ref="AL126" si="260">AL125</f>
        <v>0</v>
      </c>
      <c r="AM126" s="306"/>
    </row>
    <row r="127" spans="1:39" ht="15.5" outlineLevel="1">
      <c r="B127" s="294"/>
      <c r="C127" s="291"/>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412"/>
      <c r="Z127" s="425"/>
      <c r="AA127" s="425"/>
      <c r="AB127" s="425"/>
      <c r="AC127" s="425"/>
      <c r="AD127" s="425"/>
      <c r="AE127" s="425"/>
      <c r="AF127" s="425"/>
      <c r="AG127" s="425"/>
      <c r="AH127" s="425"/>
      <c r="AI127" s="425"/>
      <c r="AJ127" s="425"/>
      <c r="AK127" s="425"/>
      <c r="AL127" s="425"/>
      <c r="AM127" s="306"/>
    </row>
    <row r="128" spans="1:39" ht="31" outlineLevel="1">
      <c r="A128" s="522">
        <v>28</v>
      </c>
      <c r="B128" s="520" t="s">
        <v>120</v>
      </c>
      <c r="C128" s="291" t="s">
        <v>25</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26"/>
      <c r="Z128" s="410"/>
      <c r="AA128" s="410"/>
      <c r="AB128" s="410"/>
      <c r="AC128" s="410"/>
      <c r="AD128" s="410"/>
      <c r="AE128" s="410"/>
      <c r="AF128" s="415"/>
      <c r="AG128" s="415"/>
      <c r="AH128" s="415"/>
      <c r="AI128" s="415"/>
      <c r="AJ128" s="415"/>
      <c r="AK128" s="415"/>
      <c r="AL128" s="415"/>
      <c r="AM128" s="296">
        <f>SUM(Y128:AL128)</f>
        <v>0</v>
      </c>
    </row>
    <row r="129" spans="1:39" ht="15.5" outlineLevel="1">
      <c r="B129" s="294" t="s">
        <v>267</v>
      </c>
      <c r="C129" s="291" t="s">
        <v>163</v>
      </c>
      <c r="D129" s="295"/>
      <c r="E129" s="295"/>
      <c r="F129" s="295"/>
      <c r="G129" s="295"/>
      <c r="H129" s="295"/>
      <c r="I129" s="295"/>
      <c r="J129" s="295"/>
      <c r="K129" s="295"/>
      <c r="L129" s="295"/>
      <c r="M129" s="295"/>
      <c r="N129" s="295">
        <f>N128</f>
        <v>12</v>
      </c>
      <c r="O129" s="295"/>
      <c r="P129" s="295"/>
      <c r="Q129" s="295"/>
      <c r="R129" s="295"/>
      <c r="S129" s="295"/>
      <c r="T129" s="295"/>
      <c r="U129" s="295"/>
      <c r="V129" s="295"/>
      <c r="W129" s="295"/>
      <c r="X129" s="295"/>
      <c r="Y129" s="411">
        <f>Y128</f>
        <v>0</v>
      </c>
      <c r="Z129" s="411">
        <f t="shared" ref="Z129" si="261">Z128</f>
        <v>0</v>
      </c>
      <c r="AA129" s="411">
        <f t="shared" ref="AA129" si="262">AA128</f>
        <v>0</v>
      </c>
      <c r="AB129" s="411">
        <f t="shared" ref="AB129" si="263">AB128</f>
        <v>0</v>
      </c>
      <c r="AC129" s="411">
        <f t="shared" ref="AC129" si="264">AC128</f>
        <v>0</v>
      </c>
      <c r="AD129" s="411">
        <f t="shared" ref="AD129" si="265">AD128</f>
        <v>0</v>
      </c>
      <c r="AE129" s="411">
        <f t="shared" ref="AE129" si="266">AE128</f>
        <v>0</v>
      </c>
      <c r="AF129" s="411">
        <f t="shared" ref="AF129" si="267">AF128</f>
        <v>0</v>
      </c>
      <c r="AG129" s="411">
        <f t="shared" ref="AG129" si="268">AG128</f>
        <v>0</v>
      </c>
      <c r="AH129" s="411">
        <f t="shared" ref="AH129" si="269">AH128</f>
        <v>0</v>
      </c>
      <c r="AI129" s="411">
        <f t="shared" ref="AI129" si="270">AI128</f>
        <v>0</v>
      </c>
      <c r="AJ129" s="411">
        <f t="shared" ref="AJ129" si="271">AJ128</f>
        <v>0</v>
      </c>
      <c r="AK129" s="411">
        <f t="shared" ref="AK129" si="272">AK128</f>
        <v>0</v>
      </c>
      <c r="AL129" s="411">
        <f t="shared" ref="AL129" si="273">AL128</f>
        <v>0</v>
      </c>
      <c r="AM129" s="306"/>
    </row>
    <row r="130" spans="1:39" ht="15.5" outlineLevel="1">
      <c r="B130" s="294"/>
      <c r="C130" s="291"/>
      <c r="D130" s="291"/>
      <c r="E130" s="291"/>
      <c r="F130" s="291"/>
      <c r="G130" s="291"/>
      <c r="H130" s="291"/>
      <c r="I130" s="291"/>
      <c r="J130" s="291"/>
      <c r="K130" s="291"/>
      <c r="L130" s="291"/>
      <c r="M130" s="291"/>
      <c r="N130" s="291"/>
      <c r="O130" s="291"/>
      <c r="P130" s="291"/>
      <c r="Q130" s="291"/>
      <c r="R130" s="291"/>
      <c r="S130" s="291"/>
      <c r="T130" s="291"/>
      <c r="U130" s="291"/>
      <c r="V130" s="291"/>
      <c r="W130" s="291"/>
      <c r="X130" s="291"/>
      <c r="Y130" s="412"/>
      <c r="Z130" s="425"/>
      <c r="AA130" s="425"/>
      <c r="AB130" s="425"/>
      <c r="AC130" s="425"/>
      <c r="AD130" s="425"/>
      <c r="AE130" s="425"/>
      <c r="AF130" s="425"/>
      <c r="AG130" s="425"/>
      <c r="AH130" s="425"/>
      <c r="AI130" s="425"/>
      <c r="AJ130" s="425"/>
      <c r="AK130" s="425"/>
      <c r="AL130" s="425"/>
      <c r="AM130" s="306"/>
    </row>
    <row r="131" spans="1:39" ht="31" outlineLevel="1">
      <c r="A131" s="522">
        <v>29</v>
      </c>
      <c r="B131" s="520" t="s">
        <v>121</v>
      </c>
      <c r="C131" s="291" t="s">
        <v>25</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26"/>
      <c r="Z131" s="410"/>
      <c r="AA131" s="410"/>
      <c r="AB131" s="410"/>
      <c r="AC131" s="410"/>
      <c r="AD131" s="410"/>
      <c r="AE131" s="410"/>
      <c r="AF131" s="415"/>
      <c r="AG131" s="415"/>
      <c r="AH131" s="415"/>
      <c r="AI131" s="415"/>
      <c r="AJ131" s="415"/>
      <c r="AK131" s="415"/>
      <c r="AL131" s="415"/>
      <c r="AM131" s="296">
        <f>SUM(Y131:AL131)</f>
        <v>0</v>
      </c>
    </row>
    <row r="132" spans="1:39" ht="15.5" outlineLevel="1">
      <c r="B132" s="294" t="s">
        <v>267</v>
      </c>
      <c r="C132" s="291" t="s">
        <v>163</v>
      </c>
      <c r="D132" s="295"/>
      <c r="E132" s="295"/>
      <c r="F132" s="295"/>
      <c r="G132" s="295"/>
      <c r="H132" s="295"/>
      <c r="I132" s="295"/>
      <c r="J132" s="295"/>
      <c r="K132" s="295"/>
      <c r="L132" s="295"/>
      <c r="M132" s="295"/>
      <c r="N132" s="295">
        <f>N131</f>
        <v>3</v>
      </c>
      <c r="O132" s="295"/>
      <c r="P132" s="295"/>
      <c r="Q132" s="295"/>
      <c r="R132" s="295"/>
      <c r="S132" s="295"/>
      <c r="T132" s="295"/>
      <c r="U132" s="295"/>
      <c r="V132" s="295"/>
      <c r="W132" s="295"/>
      <c r="X132" s="295"/>
      <c r="Y132" s="411">
        <f>Y131</f>
        <v>0</v>
      </c>
      <c r="Z132" s="411">
        <f t="shared" ref="Z132" si="274">Z131</f>
        <v>0</v>
      </c>
      <c r="AA132" s="411">
        <f t="shared" ref="AA132" si="275">AA131</f>
        <v>0</v>
      </c>
      <c r="AB132" s="411">
        <f t="shared" ref="AB132" si="276">AB131</f>
        <v>0</v>
      </c>
      <c r="AC132" s="411">
        <f t="shared" ref="AC132" si="277">AC131</f>
        <v>0</v>
      </c>
      <c r="AD132" s="411">
        <f t="shared" ref="AD132" si="278">AD131</f>
        <v>0</v>
      </c>
      <c r="AE132" s="411">
        <f t="shared" ref="AE132" si="279">AE131</f>
        <v>0</v>
      </c>
      <c r="AF132" s="411">
        <f t="shared" ref="AF132" si="280">AF131</f>
        <v>0</v>
      </c>
      <c r="AG132" s="411">
        <f t="shared" ref="AG132" si="281">AG131</f>
        <v>0</v>
      </c>
      <c r="AH132" s="411">
        <f t="shared" ref="AH132" si="282">AH131</f>
        <v>0</v>
      </c>
      <c r="AI132" s="411">
        <f t="shared" ref="AI132" si="283">AI131</f>
        <v>0</v>
      </c>
      <c r="AJ132" s="411">
        <f t="shared" ref="AJ132" si="284">AJ131</f>
        <v>0</v>
      </c>
      <c r="AK132" s="411">
        <f t="shared" ref="AK132" si="285">AK131</f>
        <v>0</v>
      </c>
      <c r="AL132" s="411">
        <f t="shared" ref="AL132" si="286">AL131</f>
        <v>0</v>
      </c>
      <c r="AM132" s="306"/>
    </row>
    <row r="133" spans="1:39" ht="15.5" outlineLevel="1">
      <c r="B133" s="294"/>
      <c r="C133" s="291"/>
      <c r="D133" s="291"/>
      <c r="E133" s="291"/>
      <c r="F133" s="291"/>
      <c r="G133" s="291"/>
      <c r="H133" s="291"/>
      <c r="I133" s="291"/>
      <c r="J133" s="291"/>
      <c r="K133" s="291"/>
      <c r="L133" s="291"/>
      <c r="M133" s="291"/>
      <c r="N133" s="291"/>
      <c r="O133" s="291"/>
      <c r="P133" s="291"/>
      <c r="Q133" s="291"/>
      <c r="R133" s="291"/>
      <c r="S133" s="291"/>
      <c r="T133" s="291"/>
      <c r="U133" s="291"/>
      <c r="V133" s="291"/>
      <c r="W133" s="291"/>
      <c r="X133" s="291"/>
      <c r="Y133" s="412"/>
      <c r="Z133" s="425"/>
      <c r="AA133" s="425"/>
      <c r="AB133" s="425"/>
      <c r="AC133" s="425"/>
      <c r="AD133" s="425"/>
      <c r="AE133" s="425"/>
      <c r="AF133" s="425"/>
      <c r="AG133" s="425"/>
      <c r="AH133" s="425"/>
      <c r="AI133" s="425"/>
      <c r="AJ133" s="425"/>
      <c r="AK133" s="425"/>
      <c r="AL133" s="425"/>
      <c r="AM133" s="306"/>
    </row>
    <row r="134" spans="1:39" ht="31" outlineLevel="1">
      <c r="A134" s="522">
        <v>30</v>
      </c>
      <c r="B134" s="520" t="s">
        <v>122</v>
      </c>
      <c r="C134" s="291" t="s">
        <v>25</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26"/>
      <c r="Z134" s="410"/>
      <c r="AA134" s="410"/>
      <c r="AB134" s="410"/>
      <c r="AC134" s="410"/>
      <c r="AD134" s="410"/>
      <c r="AE134" s="410"/>
      <c r="AF134" s="415"/>
      <c r="AG134" s="415"/>
      <c r="AH134" s="415"/>
      <c r="AI134" s="415"/>
      <c r="AJ134" s="415"/>
      <c r="AK134" s="415"/>
      <c r="AL134" s="415"/>
      <c r="AM134" s="296">
        <f>SUM(Y134:AL134)</f>
        <v>0</v>
      </c>
    </row>
    <row r="135" spans="1:39" ht="15.5" outlineLevel="1">
      <c r="B135" s="294" t="s">
        <v>267</v>
      </c>
      <c r="C135" s="291" t="s">
        <v>163</v>
      </c>
      <c r="D135" s="295"/>
      <c r="E135" s="295"/>
      <c r="F135" s="295"/>
      <c r="G135" s="295"/>
      <c r="H135" s="295"/>
      <c r="I135" s="295"/>
      <c r="J135" s="295"/>
      <c r="K135" s="295"/>
      <c r="L135" s="295"/>
      <c r="M135" s="295"/>
      <c r="N135" s="295">
        <f>N134</f>
        <v>12</v>
      </c>
      <c r="O135" s="295"/>
      <c r="P135" s="295"/>
      <c r="Q135" s="295"/>
      <c r="R135" s="295"/>
      <c r="S135" s="295"/>
      <c r="T135" s="295"/>
      <c r="U135" s="295"/>
      <c r="V135" s="295"/>
      <c r="W135" s="295"/>
      <c r="X135" s="295"/>
      <c r="Y135" s="411">
        <f>Y134</f>
        <v>0</v>
      </c>
      <c r="Z135" s="411">
        <f t="shared" ref="Z135" si="287">Z134</f>
        <v>0</v>
      </c>
      <c r="AA135" s="411">
        <f t="shared" ref="AA135" si="288">AA134</f>
        <v>0</v>
      </c>
      <c r="AB135" s="411">
        <f t="shared" ref="AB135" si="289">AB134</f>
        <v>0</v>
      </c>
      <c r="AC135" s="411">
        <f t="shared" ref="AC135" si="290">AC134</f>
        <v>0</v>
      </c>
      <c r="AD135" s="411">
        <f t="shared" ref="AD135" si="291">AD134</f>
        <v>0</v>
      </c>
      <c r="AE135" s="411">
        <f t="shared" ref="AE135" si="292">AE134</f>
        <v>0</v>
      </c>
      <c r="AF135" s="411">
        <f t="shared" ref="AF135" si="293">AF134</f>
        <v>0</v>
      </c>
      <c r="AG135" s="411">
        <f t="shared" ref="AG135" si="294">AG134</f>
        <v>0</v>
      </c>
      <c r="AH135" s="411">
        <f t="shared" ref="AH135" si="295">AH134</f>
        <v>0</v>
      </c>
      <c r="AI135" s="411">
        <f t="shared" ref="AI135" si="296">AI134</f>
        <v>0</v>
      </c>
      <c r="AJ135" s="411">
        <f t="shared" ref="AJ135" si="297">AJ134</f>
        <v>0</v>
      </c>
      <c r="AK135" s="411">
        <f t="shared" ref="AK135" si="298">AK134</f>
        <v>0</v>
      </c>
      <c r="AL135" s="411">
        <f t="shared" ref="AL135" si="299">AL134</f>
        <v>0</v>
      </c>
      <c r="AM135" s="306"/>
    </row>
    <row r="136" spans="1:39" ht="15.5" outlineLevel="1">
      <c r="B136" s="294"/>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412"/>
      <c r="Z136" s="425"/>
      <c r="AA136" s="425"/>
      <c r="AB136" s="425"/>
      <c r="AC136" s="425"/>
      <c r="AD136" s="425"/>
      <c r="AE136" s="425"/>
      <c r="AF136" s="425"/>
      <c r="AG136" s="425"/>
      <c r="AH136" s="425"/>
      <c r="AI136" s="425"/>
      <c r="AJ136" s="425"/>
      <c r="AK136" s="425"/>
      <c r="AL136" s="425"/>
      <c r="AM136" s="306"/>
    </row>
    <row r="137" spans="1:39" ht="31" outlineLevel="1">
      <c r="A137" s="522">
        <v>31</v>
      </c>
      <c r="B137" s="520" t="s">
        <v>123</v>
      </c>
      <c r="C137" s="291" t="s">
        <v>25</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26"/>
      <c r="Z137" s="410"/>
      <c r="AA137" s="410"/>
      <c r="AB137" s="410"/>
      <c r="AC137" s="410"/>
      <c r="AD137" s="410"/>
      <c r="AE137" s="410"/>
      <c r="AF137" s="415"/>
      <c r="AG137" s="415"/>
      <c r="AH137" s="415"/>
      <c r="AI137" s="415"/>
      <c r="AJ137" s="415"/>
      <c r="AK137" s="415"/>
      <c r="AL137" s="415"/>
      <c r="AM137" s="296">
        <f>SUM(Y137:AL137)</f>
        <v>0</v>
      </c>
    </row>
    <row r="138" spans="1:39" ht="15.5" outlineLevel="1">
      <c r="B138" s="294" t="s">
        <v>267</v>
      </c>
      <c r="C138" s="291" t="s">
        <v>163</v>
      </c>
      <c r="D138" s="295"/>
      <c r="E138" s="295"/>
      <c r="F138" s="295"/>
      <c r="G138" s="295"/>
      <c r="H138" s="295"/>
      <c r="I138" s="295"/>
      <c r="J138" s="295"/>
      <c r="K138" s="295"/>
      <c r="L138" s="295"/>
      <c r="M138" s="295"/>
      <c r="N138" s="295">
        <f>N137</f>
        <v>12</v>
      </c>
      <c r="O138" s="295"/>
      <c r="P138" s="295"/>
      <c r="Q138" s="295"/>
      <c r="R138" s="295"/>
      <c r="S138" s="295"/>
      <c r="T138" s="295"/>
      <c r="U138" s="295"/>
      <c r="V138" s="295"/>
      <c r="W138" s="295"/>
      <c r="X138" s="295"/>
      <c r="Y138" s="411">
        <f>Y137</f>
        <v>0</v>
      </c>
      <c r="Z138" s="411">
        <f t="shared" ref="Z138" si="300">Z137</f>
        <v>0</v>
      </c>
      <c r="AA138" s="411">
        <f t="shared" ref="AA138" si="301">AA137</f>
        <v>0</v>
      </c>
      <c r="AB138" s="411">
        <f t="shared" ref="AB138" si="302">AB137</f>
        <v>0</v>
      </c>
      <c r="AC138" s="411">
        <f t="shared" ref="AC138" si="303">AC137</f>
        <v>0</v>
      </c>
      <c r="AD138" s="411">
        <f t="shared" ref="AD138" si="304">AD137</f>
        <v>0</v>
      </c>
      <c r="AE138" s="411">
        <f t="shared" ref="AE138" si="305">AE137</f>
        <v>0</v>
      </c>
      <c r="AF138" s="411">
        <f t="shared" ref="AF138" si="306">AF137</f>
        <v>0</v>
      </c>
      <c r="AG138" s="411">
        <f t="shared" ref="AG138" si="307">AG137</f>
        <v>0</v>
      </c>
      <c r="AH138" s="411">
        <f t="shared" ref="AH138" si="308">AH137</f>
        <v>0</v>
      </c>
      <c r="AI138" s="411">
        <f t="shared" ref="AI138" si="309">AI137</f>
        <v>0</v>
      </c>
      <c r="AJ138" s="411">
        <f t="shared" ref="AJ138" si="310">AJ137</f>
        <v>0</v>
      </c>
      <c r="AK138" s="411">
        <f t="shared" ref="AK138" si="311">AK137</f>
        <v>0</v>
      </c>
      <c r="AL138" s="411">
        <f t="shared" ref="AL138" si="312">AL137</f>
        <v>0</v>
      </c>
      <c r="AM138" s="306"/>
    </row>
    <row r="139" spans="1:39" ht="15.5" outlineLevel="1">
      <c r="B139" s="520"/>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412"/>
      <c r="Z139" s="425"/>
      <c r="AA139" s="425"/>
      <c r="AB139" s="425"/>
      <c r="AC139" s="425"/>
      <c r="AD139" s="425"/>
      <c r="AE139" s="425"/>
      <c r="AF139" s="425"/>
      <c r="AG139" s="425"/>
      <c r="AH139" s="425"/>
      <c r="AI139" s="425"/>
      <c r="AJ139" s="425"/>
      <c r="AK139" s="425"/>
      <c r="AL139" s="425"/>
      <c r="AM139" s="306"/>
    </row>
    <row r="140" spans="1:39" ht="15.75" customHeight="1" outlineLevel="1">
      <c r="A140" s="522">
        <v>32</v>
      </c>
      <c r="B140" s="520" t="s">
        <v>124</v>
      </c>
      <c r="C140" s="291" t="s">
        <v>25</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26"/>
      <c r="Z140" s="410"/>
      <c r="AA140" s="410"/>
      <c r="AB140" s="410"/>
      <c r="AC140" s="410"/>
      <c r="AD140" s="410"/>
      <c r="AE140" s="410"/>
      <c r="AF140" s="415"/>
      <c r="AG140" s="415"/>
      <c r="AH140" s="415"/>
      <c r="AI140" s="415"/>
      <c r="AJ140" s="415"/>
      <c r="AK140" s="415"/>
      <c r="AL140" s="415"/>
      <c r="AM140" s="296">
        <f>SUM(Y140:AL140)</f>
        <v>0</v>
      </c>
    </row>
    <row r="141" spans="1:39" ht="15.5" outlineLevel="1">
      <c r="B141" s="294" t="s">
        <v>267</v>
      </c>
      <c r="C141" s="291" t="s">
        <v>163</v>
      </c>
      <c r="D141" s="295"/>
      <c r="E141" s="295"/>
      <c r="F141" s="295"/>
      <c r="G141" s="295"/>
      <c r="H141" s="295"/>
      <c r="I141" s="295"/>
      <c r="J141" s="295"/>
      <c r="K141" s="295"/>
      <c r="L141" s="295"/>
      <c r="M141" s="295"/>
      <c r="N141" s="295">
        <f>N140</f>
        <v>12</v>
      </c>
      <c r="O141" s="295"/>
      <c r="P141" s="295"/>
      <c r="Q141" s="295"/>
      <c r="R141" s="295"/>
      <c r="S141" s="295"/>
      <c r="T141" s="295"/>
      <c r="U141" s="295"/>
      <c r="V141" s="295"/>
      <c r="W141" s="295"/>
      <c r="X141" s="295"/>
      <c r="Y141" s="411">
        <f>Y140</f>
        <v>0</v>
      </c>
      <c r="Z141" s="411">
        <f t="shared" ref="Z141" si="313">Z140</f>
        <v>0</v>
      </c>
      <c r="AA141" s="411">
        <f t="shared" ref="AA141" si="314">AA140</f>
        <v>0</v>
      </c>
      <c r="AB141" s="411">
        <f t="shared" ref="AB141" si="315">AB140</f>
        <v>0</v>
      </c>
      <c r="AC141" s="411">
        <f t="shared" ref="AC141" si="316">AC140</f>
        <v>0</v>
      </c>
      <c r="AD141" s="411">
        <f t="shared" ref="AD141" si="317">AD140</f>
        <v>0</v>
      </c>
      <c r="AE141" s="411">
        <f t="shared" ref="AE141" si="318">AE140</f>
        <v>0</v>
      </c>
      <c r="AF141" s="411">
        <f t="shared" ref="AF141" si="319">AF140</f>
        <v>0</v>
      </c>
      <c r="AG141" s="411">
        <f t="shared" ref="AG141" si="320">AG140</f>
        <v>0</v>
      </c>
      <c r="AH141" s="411">
        <f t="shared" ref="AH141" si="321">AH140</f>
        <v>0</v>
      </c>
      <c r="AI141" s="411">
        <f t="shared" ref="AI141" si="322">AI140</f>
        <v>0</v>
      </c>
      <c r="AJ141" s="411">
        <f t="shared" ref="AJ141" si="323">AJ140</f>
        <v>0</v>
      </c>
      <c r="AK141" s="411">
        <f t="shared" ref="AK141" si="324">AK140</f>
        <v>0</v>
      </c>
      <c r="AL141" s="411">
        <f t="shared" ref="AL141" si="325">AL140</f>
        <v>0</v>
      </c>
      <c r="AM141" s="306"/>
    </row>
    <row r="142" spans="1:39" ht="15.5" outlineLevel="1">
      <c r="B142" s="520"/>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B143" s="288" t="s">
        <v>500</v>
      </c>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412"/>
      <c r="Z143" s="425"/>
      <c r="AA143" s="425"/>
      <c r="AB143" s="425"/>
      <c r="AC143" s="425"/>
      <c r="AD143" s="425"/>
      <c r="AE143" s="425"/>
      <c r="AF143" s="425"/>
      <c r="AG143" s="425"/>
      <c r="AH143" s="425"/>
      <c r="AI143" s="425"/>
      <c r="AJ143" s="425"/>
      <c r="AK143" s="425"/>
      <c r="AL143" s="425"/>
      <c r="AM143" s="306"/>
    </row>
    <row r="144" spans="1:39" ht="15.5" outlineLevel="1">
      <c r="A144" s="522">
        <v>33</v>
      </c>
      <c r="B144" s="520" t="s">
        <v>125</v>
      </c>
      <c r="C144" s="291" t="s">
        <v>25</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26"/>
      <c r="Z144" s="410"/>
      <c r="AA144" s="410"/>
      <c r="AB144" s="410"/>
      <c r="AC144" s="410"/>
      <c r="AD144" s="410"/>
      <c r="AE144" s="410"/>
      <c r="AF144" s="415"/>
      <c r="AG144" s="415"/>
      <c r="AH144" s="415"/>
      <c r="AI144" s="415"/>
      <c r="AJ144" s="415"/>
      <c r="AK144" s="415"/>
      <c r="AL144" s="415"/>
      <c r="AM144" s="296">
        <f>SUM(Y144:AL144)</f>
        <v>0</v>
      </c>
    </row>
    <row r="145" spans="1:39" ht="15.5" outlineLevel="1">
      <c r="B145" s="294" t="s">
        <v>267</v>
      </c>
      <c r="C145" s="291" t="s">
        <v>163</v>
      </c>
      <c r="D145" s="295"/>
      <c r="E145" s="295"/>
      <c r="F145" s="295"/>
      <c r="G145" s="295"/>
      <c r="H145" s="295"/>
      <c r="I145" s="295"/>
      <c r="J145" s="295"/>
      <c r="K145" s="295"/>
      <c r="L145" s="295"/>
      <c r="M145" s="295"/>
      <c r="N145" s="295">
        <f>N144</f>
        <v>0</v>
      </c>
      <c r="O145" s="295"/>
      <c r="P145" s="295"/>
      <c r="Q145" s="295"/>
      <c r="R145" s="295"/>
      <c r="S145" s="295"/>
      <c r="T145" s="295"/>
      <c r="U145" s="295"/>
      <c r="V145" s="295"/>
      <c r="W145" s="295"/>
      <c r="X145" s="295"/>
      <c r="Y145" s="411">
        <f>Y144</f>
        <v>0</v>
      </c>
      <c r="Z145" s="411">
        <f t="shared" ref="Z145" si="326">Z144</f>
        <v>0</v>
      </c>
      <c r="AA145" s="411">
        <f t="shared" ref="AA145" si="327">AA144</f>
        <v>0</v>
      </c>
      <c r="AB145" s="411">
        <f t="shared" ref="AB145" si="328">AB144</f>
        <v>0</v>
      </c>
      <c r="AC145" s="411">
        <f t="shared" ref="AC145" si="329">AC144</f>
        <v>0</v>
      </c>
      <c r="AD145" s="411">
        <f t="shared" ref="AD145" si="330">AD144</f>
        <v>0</v>
      </c>
      <c r="AE145" s="411">
        <f t="shared" ref="AE145" si="331">AE144</f>
        <v>0</v>
      </c>
      <c r="AF145" s="411">
        <f t="shared" ref="AF145" si="332">AF144</f>
        <v>0</v>
      </c>
      <c r="AG145" s="411">
        <f t="shared" ref="AG145" si="333">AG144</f>
        <v>0</v>
      </c>
      <c r="AH145" s="411">
        <f t="shared" ref="AH145" si="334">AH144</f>
        <v>0</v>
      </c>
      <c r="AI145" s="411">
        <f t="shared" ref="AI145" si="335">AI144</f>
        <v>0</v>
      </c>
      <c r="AJ145" s="411">
        <f t="shared" ref="AJ145" si="336">AJ144</f>
        <v>0</v>
      </c>
      <c r="AK145" s="411">
        <f t="shared" ref="AK145" si="337">AK144</f>
        <v>0</v>
      </c>
      <c r="AL145" s="411">
        <f t="shared" ref="AL145" si="338">AL144</f>
        <v>0</v>
      </c>
      <c r="AM145" s="306"/>
    </row>
    <row r="146" spans="1:39" ht="15.5" outlineLevel="1">
      <c r="B146" s="520"/>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412"/>
      <c r="Z146" s="425"/>
      <c r="AA146" s="425"/>
      <c r="AB146" s="425"/>
      <c r="AC146" s="425"/>
      <c r="AD146" s="425"/>
      <c r="AE146" s="425"/>
      <c r="AF146" s="425"/>
      <c r="AG146" s="425"/>
      <c r="AH146" s="425"/>
      <c r="AI146" s="425"/>
      <c r="AJ146" s="425"/>
      <c r="AK146" s="425"/>
      <c r="AL146" s="425"/>
      <c r="AM146" s="306"/>
    </row>
    <row r="147" spans="1:39" ht="15.5" outlineLevel="1">
      <c r="A147" s="522">
        <v>34</v>
      </c>
      <c r="B147" s="520" t="s">
        <v>126</v>
      </c>
      <c r="C147" s="291" t="s">
        <v>25</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26"/>
      <c r="Z147" s="410"/>
      <c r="AA147" s="410"/>
      <c r="AB147" s="410"/>
      <c r="AC147" s="410"/>
      <c r="AD147" s="410"/>
      <c r="AE147" s="410"/>
      <c r="AF147" s="415"/>
      <c r="AG147" s="415"/>
      <c r="AH147" s="415"/>
      <c r="AI147" s="415"/>
      <c r="AJ147" s="415"/>
      <c r="AK147" s="415"/>
      <c r="AL147" s="415"/>
      <c r="AM147" s="296">
        <f>SUM(Y147:AL147)</f>
        <v>0</v>
      </c>
    </row>
    <row r="148" spans="1:39" ht="15.5" outlineLevel="1">
      <c r="B148" s="294" t="s">
        <v>267</v>
      </c>
      <c r="C148" s="291" t="s">
        <v>163</v>
      </c>
      <c r="D148" s="295"/>
      <c r="E148" s="295"/>
      <c r="F148" s="295"/>
      <c r="G148" s="295"/>
      <c r="H148" s="295"/>
      <c r="I148" s="295"/>
      <c r="J148" s="295"/>
      <c r="K148" s="295"/>
      <c r="L148" s="295"/>
      <c r="M148" s="295"/>
      <c r="N148" s="295">
        <f>N147</f>
        <v>0</v>
      </c>
      <c r="O148" s="295"/>
      <c r="P148" s="295"/>
      <c r="Q148" s="295"/>
      <c r="R148" s="295"/>
      <c r="S148" s="295"/>
      <c r="T148" s="295"/>
      <c r="U148" s="295"/>
      <c r="V148" s="295"/>
      <c r="W148" s="295"/>
      <c r="X148" s="295"/>
      <c r="Y148" s="411">
        <f>Y147</f>
        <v>0</v>
      </c>
      <c r="Z148" s="411">
        <f t="shared" ref="Z148" si="339">Z147</f>
        <v>0</v>
      </c>
      <c r="AA148" s="411">
        <f t="shared" ref="AA148" si="340">AA147</f>
        <v>0</v>
      </c>
      <c r="AB148" s="411">
        <f t="shared" ref="AB148" si="341">AB147</f>
        <v>0</v>
      </c>
      <c r="AC148" s="411">
        <f t="shared" ref="AC148" si="342">AC147</f>
        <v>0</v>
      </c>
      <c r="AD148" s="411">
        <f t="shared" ref="AD148" si="343">AD147</f>
        <v>0</v>
      </c>
      <c r="AE148" s="411">
        <f t="shared" ref="AE148" si="344">AE147</f>
        <v>0</v>
      </c>
      <c r="AF148" s="411">
        <f t="shared" ref="AF148" si="345">AF147</f>
        <v>0</v>
      </c>
      <c r="AG148" s="411">
        <f t="shared" ref="AG148" si="346">AG147</f>
        <v>0</v>
      </c>
      <c r="AH148" s="411">
        <f t="shared" ref="AH148" si="347">AH147</f>
        <v>0</v>
      </c>
      <c r="AI148" s="411">
        <f t="shared" ref="AI148" si="348">AI147</f>
        <v>0</v>
      </c>
      <c r="AJ148" s="411">
        <f t="shared" ref="AJ148" si="349">AJ147</f>
        <v>0</v>
      </c>
      <c r="AK148" s="411">
        <f t="shared" ref="AK148" si="350">AK147</f>
        <v>0</v>
      </c>
      <c r="AL148" s="411">
        <f t="shared" ref="AL148" si="351">AL147</f>
        <v>0</v>
      </c>
      <c r="AM148" s="306"/>
    </row>
    <row r="149" spans="1:39" ht="15.5" outlineLevel="1">
      <c r="B149" s="520"/>
      <c r="C149" s="291"/>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412"/>
      <c r="Z149" s="425"/>
      <c r="AA149" s="425"/>
      <c r="AB149" s="425"/>
      <c r="AC149" s="425"/>
      <c r="AD149" s="425"/>
      <c r="AE149" s="425"/>
      <c r="AF149" s="425"/>
      <c r="AG149" s="425"/>
      <c r="AH149" s="425"/>
      <c r="AI149" s="425"/>
      <c r="AJ149" s="425"/>
      <c r="AK149" s="425"/>
      <c r="AL149" s="425"/>
      <c r="AM149" s="306"/>
    </row>
    <row r="150" spans="1:39" ht="15.5" outlineLevel="1">
      <c r="A150" s="522">
        <v>35</v>
      </c>
      <c r="B150" s="520" t="s">
        <v>127</v>
      </c>
      <c r="C150" s="291" t="s">
        <v>25</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26"/>
      <c r="Z150" s="410"/>
      <c r="AA150" s="410"/>
      <c r="AB150" s="410"/>
      <c r="AC150" s="410"/>
      <c r="AD150" s="410"/>
      <c r="AE150" s="410"/>
      <c r="AF150" s="415"/>
      <c r="AG150" s="415"/>
      <c r="AH150" s="415"/>
      <c r="AI150" s="415"/>
      <c r="AJ150" s="415"/>
      <c r="AK150" s="415"/>
      <c r="AL150" s="415"/>
      <c r="AM150" s="296">
        <f>SUM(Y150:AL150)</f>
        <v>0</v>
      </c>
    </row>
    <row r="151" spans="1:39" ht="15.5" outlineLevel="1">
      <c r="B151" s="294" t="s">
        <v>267</v>
      </c>
      <c r="C151" s="291" t="s">
        <v>163</v>
      </c>
      <c r="D151" s="295"/>
      <c r="E151" s="295"/>
      <c r="F151" s="295"/>
      <c r="G151" s="295"/>
      <c r="H151" s="295"/>
      <c r="I151" s="295"/>
      <c r="J151" s="295"/>
      <c r="K151" s="295"/>
      <c r="L151" s="295"/>
      <c r="M151" s="295"/>
      <c r="N151" s="295">
        <f>N150</f>
        <v>0</v>
      </c>
      <c r="O151" s="295"/>
      <c r="P151" s="295"/>
      <c r="Q151" s="295"/>
      <c r="R151" s="295"/>
      <c r="S151" s="295"/>
      <c r="T151" s="295"/>
      <c r="U151" s="295"/>
      <c r="V151" s="295"/>
      <c r="W151" s="295"/>
      <c r="X151" s="295"/>
      <c r="Y151" s="411">
        <f>Y150</f>
        <v>0</v>
      </c>
      <c r="Z151" s="411">
        <f t="shared" ref="Z151" si="352">Z150</f>
        <v>0</v>
      </c>
      <c r="AA151" s="411">
        <f t="shared" ref="AA151" si="353">AA150</f>
        <v>0</v>
      </c>
      <c r="AB151" s="411">
        <f t="shared" ref="AB151" si="354">AB150</f>
        <v>0</v>
      </c>
      <c r="AC151" s="411">
        <f t="shared" ref="AC151" si="355">AC150</f>
        <v>0</v>
      </c>
      <c r="AD151" s="411">
        <f t="shared" ref="AD151" si="356">AD150</f>
        <v>0</v>
      </c>
      <c r="AE151" s="411">
        <f t="shared" ref="AE151" si="357">AE150</f>
        <v>0</v>
      </c>
      <c r="AF151" s="411">
        <f t="shared" ref="AF151" si="358">AF150</f>
        <v>0</v>
      </c>
      <c r="AG151" s="411">
        <f t="shared" ref="AG151" si="359">AG150</f>
        <v>0</v>
      </c>
      <c r="AH151" s="411">
        <f t="shared" ref="AH151" si="360">AH150</f>
        <v>0</v>
      </c>
      <c r="AI151" s="411">
        <f t="shared" ref="AI151" si="361">AI150</f>
        <v>0</v>
      </c>
      <c r="AJ151" s="411">
        <f t="shared" ref="AJ151" si="362">AJ150</f>
        <v>0</v>
      </c>
      <c r="AK151" s="411">
        <f t="shared" ref="AK151" si="363">AK150</f>
        <v>0</v>
      </c>
      <c r="AL151" s="411">
        <f t="shared" ref="AL151" si="364">AL150</f>
        <v>0</v>
      </c>
      <c r="AM151" s="306"/>
    </row>
    <row r="152" spans="1:39" ht="15.5" outlineLevel="1">
      <c r="B152" s="294"/>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15.5" outlineLevel="1">
      <c r="B153" s="288" t="s">
        <v>501</v>
      </c>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412"/>
      <c r="Z153" s="425"/>
      <c r="AA153" s="425"/>
      <c r="AB153" s="425"/>
      <c r="AC153" s="425"/>
      <c r="AD153" s="425"/>
      <c r="AE153" s="425"/>
      <c r="AF153" s="425"/>
      <c r="AG153" s="425"/>
      <c r="AH153" s="425"/>
      <c r="AI153" s="425"/>
      <c r="AJ153" s="425"/>
      <c r="AK153" s="425"/>
      <c r="AL153" s="425"/>
      <c r="AM153" s="306"/>
    </row>
    <row r="154" spans="1:39" ht="46.5" outlineLevel="1">
      <c r="A154" s="522">
        <v>36</v>
      </c>
      <c r="B154" s="520" t="s">
        <v>128</v>
      </c>
      <c r="C154" s="291" t="s">
        <v>25</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26"/>
      <c r="Z154" s="410"/>
      <c r="AA154" s="410"/>
      <c r="AB154" s="410"/>
      <c r="AC154" s="410"/>
      <c r="AD154" s="410"/>
      <c r="AE154" s="410"/>
      <c r="AF154" s="415"/>
      <c r="AG154" s="415"/>
      <c r="AH154" s="415"/>
      <c r="AI154" s="415"/>
      <c r="AJ154" s="415"/>
      <c r="AK154" s="415"/>
      <c r="AL154" s="415"/>
      <c r="AM154" s="296">
        <f>SUM(Y154:AL154)</f>
        <v>0</v>
      </c>
    </row>
    <row r="155" spans="1:39" ht="15.5" outlineLevel="1">
      <c r="B155" s="294" t="s">
        <v>267</v>
      </c>
      <c r="C155" s="291" t="s">
        <v>163</v>
      </c>
      <c r="D155" s="295"/>
      <c r="E155" s="295"/>
      <c r="F155" s="295"/>
      <c r="G155" s="295"/>
      <c r="H155" s="295"/>
      <c r="I155" s="295"/>
      <c r="J155" s="295"/>
      <c r="K155" s="295"/>
      <c r="L155" s="295"/>
      <c r="M155" s="295"/>
      <c r="N155" s="295">
        <f>N154</f>
        <v>12</v>
      </c>
      <c r="O155" s="295"/>
      <c r="P155" s="295"/>
      <c r="Q155" s="295"/>
      <c r="R155" s="295"/>
      <c r="S155" s="295"/>
      <c r="T155" s="295"/>
      <c r="U155" s="295"/>
      <c r="V155" s="295"/>
      <c r="W155" s="295"/>
      <c r="X155" s="295"/>
      <c r="Y155" s="411">
        <f>Y154</f>
        <v>0</v>
      </c>
      <c r="Z155" s="411">
        <f t="shared" ref="Z155" si="365">Z154</f>
        <v>0</v>
      </c>
      <c r="AA155" s="411">
        <f t="shared" ref="AA155" si="366">AA154</f>
        <v>0</v>
      </c>
      <c r="AB155" s="411">
        <f t="shared" ref="AB155" si="367">AB154</f>
        <v>0</v>
      </c>
      <c r="AC155" s="411">
        <f t="shared" ref="AC155" si="368">AC154</f>
        <v>0</v>
      </c>
      <c r="AD155" s="411">
        <f t="shared" ref="AD155" si="369">AD154</f>
        <v>0</v>
      </c>
      <c r="AE155" s="411">
        <f t="shared" ref="AE155" si="370">AE154</f>
        <v>0</v>
      </c>
      <c r="AF155" s="411">
        <f t="shared" ref="AF155" si="371">AF154</f>
        <v>0</v>
      </c>
      <c r="AG155" s="411">
        <f t="shared" ref="AG155" si="372">AG154</f>
        <v>0</v>
      </c>
      <c r="AH155" s="411">
        <f t="shared" ref="AH155" si="373">AH154</f>
        <v>0</v>
      </c>
      <c r="AI155" s="411">
        <f t="shared" ref="AI155" si="374">AI154</f>
        <v>0</v>
      </c>
      <c r="AJ155" s="411">
        <f t="shared" ref="AJ155" si="375">AJ154</f>
        <v>0</v>
      </c>
      <c r="AK155" s="411">
        <f t="shared" ref="AK155" si="376">AK154</f>
        <v>0</v>
      </c>
      <c r="AL155" s="411">
        <f t="shared" ref="AL155" si="377">AL154</f>
        <v>0</v>
      </c>
      <c r="AM155" s="306"/>
    </row>
    <row r="156" spans="1:39" ht="15.5" outlineLevel="1">
      <c r="B156" s="520"/>
      <c r="C156" s="291"/>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412"/>
      <c r="Z156" s="425"/>
      <c r="AA156" s="425"/>
      <c r="AB156" s="425"/>
      <c r="AC156" s="425"/>
      <c r="AD156" s="425"/>
      <c r="AE156" s="425"/>
      <c r="AF156" s="425"/>
      <c r="AG156" s="425"/>
      <c r="AH156" s="425"/>
      <c r="AI156" s="425"/>
      <c r="AJ156" s="425"/>
      <c r="AK156" s="425"/>
      <c r="AL156" s="425"/>
      <c r="AM156" s="306"/>
    </row>
    <row r="157" spans="1:39" ht="31" outlineLevel="1">
      <c r="A157" s="522">
        <v>37</v>
      </c>
      <c r="B157" s="520" t="s">
        <v>129</v>
      </c>
      <c r="C157" s="291" t="s">
        <v>25</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26"/>
      <c r="Z157" s="410"/>
      <c r="AA157" s="410"/>
      <c r="AB157" s="410"/>
      <c r="AC157" s="410"/>
      <c r="AD157" s="410"/>
      <c r="AE157" s="410"/>
      <c r="AF157" s="415"/>
      <c r="AG157" s="415"/>
      <c r="AH157" s="415"/>
      <c r="AI157" s="415"/>
      <c r="AJ157" s="415"/>
      <c r="AK157" s="415"/>
      <c r="AL157" s="415"/>
      <c r="AM157" s="296">
        <f>SUM(Y157:AL157)</f>
        <v>0</v>
      </c>
    </row>
    <row r="158" spans="1:39" ht="15.5" outlineLevel="1">
      <c r="B158" s="294" t="s">
        <v>267</v>
      </c>
      <c r="C158" s="291" t="s">
        <v>163</v>
      </c>
      <c r="D158" s="295"/>
      <c r="E158" s="295"/>
      <c r="F158" s="295"/>
      <c r="G158" s="295"/>
      <c r="H158" s="295"/>
      <c r="I158" s="295"/>
      <c r="J158" s="295"/>
      <c r="K158" s="295"/>
      <c r="L158" s="295"/>
      <c r="M158" s="295"/>
      <c r="N158" s="295">
        <f>N157</f>
        <v>12</v>
      </c>
      <c r="O158" s="295"/>
      <c r="P158" s="295"/>
      <c r="Q158" s="295"/>
      <c r="R158" s="295"/>
      <c r="S158" s="295"/>
      <c r="T158" s="295"/>
      <c r="U158" s="295"/>
      <c r="V158" s="295"/>
      <c r="W158" s="295"/>
      <c r="X158" s="295"/>
      <c r="Y158" s="411">
        <f>Y157</f>
        <v>0</v>
      </c>
      <c r="Z158" s="411">
        <f t="shared" ref="Z158" si="378">Z157</f>
        <v>0</v>
      </c>
      <c r="AA158" s="411">
        <f t="shared" ref="AA158" si="379">AA157</f>
        <v>0</v>
      </c>
      <c r="AB158" s="411">
        <f t="shared" ref="AB158" si="380">AB157</f>
        <v>0</v>
      </c>
      <c r="AC158" s="411">
        <f t="shared" ref="AC158" si="381">AC157</f>
        <v>0</v>
      </c>
      <c r="AD158" s="411">
        <f t="shared" ref="AD158" si="382">AD157</f>
        <v>0</v>
      </c>
      <c r="AE158" s="411">
        <f t="shared" ref="AE158" si="383">AE157</f>
        <v>0</v>
      </c>
      <c r="AF158" s="411">
        <f t="shared" ref="AF158" si="384">AF157</f>
        <v>0</v>
      </c>
      <c r="AG158" s="411">
        <f t="shared" ref="AG158" si="385">AG157</f>
        <v>0</v>
      </c>
      <c r="AH158" s="411">
        <f t="shared" ref="AH158" si="386">AH157</f>
        <v>0</v>
      </c>
      <c r="AI158" s="411">
        <f t="shared" ref="AI158" si="387">AI157</f>
        <v>0</v>
      </c>
      <c r="AJ158" s="411">
        <f t="shared" ref="AJ158" si="388">AJ157</f>
        <v>0</v>
      </c>
      <c r="AK158" s="411">
        <f t="shared" ref="AK158" si="389">AK157</f>
        <v>0</v>
      </c>
      <c r="AL158" s="411">
        <f t="shared" ref="AL158" si="390">AL157</f>
        <v>0</v>
      </c>
      <c r="AM158" s="306"/>
    </row>
    <row r="159" spans="1:39" ht="15.5" outlineLevel="1">
      <c r="B159" s="520"/>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412"/>
      <c r="Z159" s="425"/>
      <c r="AA159" s="425"/>
      <c r="AB159" s="425"/>
      <c r="AC159" s="425"/>
      <c r="AD159" s="425"/>
      <c r="AE159" s="425"/>
      <c r="AF159" s="425"/>
      <c r="AG159" s="425"/>
      <c r="AH159" s="425"/>
      <c r="AI159" s="425"/>
      <c r="AJ159" s="425"/>
      <c r="AK159" s="425"/>
      <c r="AL159" s="425"/>
      <c r="AM159" s="306"/>
    </row>
    <row r="160" spans="1:39" ht="15.5" outlineLevel="1">
      <c r="A160" s="522">
        <v>38</v>
      </c>
      <c r="B160" s="520" t="s">
        <v>130</v>
      </c>
      <c r="C160" s="291" t="s">
        <v>25</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26"/>
      <c r="Z160" s="410"/>
      <c r="AA160" s="410"/>
      <c r="AB160" s="410"/>
      <c r="AC160" s="410"/>
      <c r="AD160" s="410"/>
      <c r="AE160" s="410"/>
      <c r="AF160" s="415"/>
      <c r="AG160" s="415"/>
      <c r="AH160" s="415"/>
      <c r="AI160" s="415"/>
      <c r="AJ160" s="415"/>
      <c r="AK160" s="415"/>
      <c r="AL160" s="415"/>
      <c r="AM160" s="296">
        <f>SUM(Y160:AL160)</f>
        <v>0</v>
      </c>
    </row>
    <row r="161" spans="1:39" ht="15.5" outlineLevel="1">
      <c r="B161" s="294" t="s">
        <v>267</v>
      </c>
      <c r="C161" s="291" t="s">
        <v>163</v>
      </c>
      <c r="D161" s="295"/>
      <c r="E161" s="295"/>
      <c r="F161" s="295"/>
      <c r="G161" s="295"/>
      <c r="H161" s="295"/>
      <c r="I161" s="295"/>
      <c r="J161" s="295"/>
      <c r="K161" s="295"/>
      <c r="L161" s="295"/>
      <c r="M161" s="295"/>
      <c r="N161" s="295">
        <f>N160</f>
        <v>12</v>
      </c>
      <c r="O161" s="295"/>
      <c r="P161" s="295"/>
      <c r="Q161" s="295"/>
      <c r="R161" s="295"/>
      <c r="S161" s="295"/>
      <c r="T161" s="295"/>
      <c r="U161" s="295"/>
      <c r="V161" s="295"/>
      <c r="W161" s="295"/>
      <c r="X161" s="295"/>
      <c r="Y161" s="411">
        <f>Y160</f>
        <v>0</v>
      </c>
      <c r="Z161" s="411">
        <f t="shared" ref="Z161" si="391">Z160</f>
        <v>0</v>
      </c>
      <c r="AA161" s="411">
        <f t="shared" ref="AA161" si="392">AA160</f>
        <v>0</v>
      </c>
      <c r="AB161" s="411">
        <f t="shared" ref="AB161" si="393">AB160</f>
        <v>0</v>
      </c>
      <c r="AC161" s="411">
        <f t="shared" ref="AC161" si="394">AC160</f>
        <v>0</v>
      </c>
      <c r="AD161" s="411">
        <f t="shared" ref="AD161" si="395">AD160</f>
        <v>0</v>
      </c>
      <c r="AE161" s="411">
        <f t="shared" ref="AE161" si="396">AE160</f>
        <v>0</v>
      </c>
      <c r="AF161" s="411">
        <f t="shared" ref="AF161" si="397">AF160</f>
        <v>0</v>
      </c>
      <c r="AG161" s="411">
        <f t="shared" ref="AG161" si="398">AG160</f>
        <v>0</v>
      </c>
      <c r="AH161" s="411">
        <f t="shared" ref="AH161" si="399">AH160</f>
        <v>0</v>
      </c>
      <c r="AI161" s="411">
        <f t="shared" ref="AI161" si="400">AI160</f>
        <v>0</v>
      </c>
      <c r="AJ161" s="411">
        <f t="shared" ref="AJ161" si="401">AJ160</f>
        <v>0</v>
      </c>
      <c r="AK161" s="411">
        <f t="shared" ref="AK161" si="402">AK160</f>
        <v>0</v>
      </c>
      <c r="AL161" s="411">
        <f t="shared" ref="AL161" si="403">AL160</f>
        <v>0</v>
      </c>
      <c r="AM161" s="306"/>
    </row>
    <row r="162" spans="1:39" ht="15.5" outlineLevel="1">
      <c r="B162" s="520"/>
      <c r="C162" s="291"/>
      <c r="D162" s="291"/>
      <c r="E162" s="291"/>
      <c r="F162" s="291"/>
      <c r="G162" s="291"/>
      <c r="H162" s="291"/>
      <c r="I162" s="291"/>
      <c r="J162" s="291"/>
      <c r="K162" s="291"/>
      <c r="L162" s="291"/>
      <c r="M162" s="291"/>
      <c r="N162" s="291"/>
      <c r="O162" s="291"/>
      <c r="P162" s="291"/>
      <c r="Q162" s="291"/>
      <c r="R162" s="291"/>
      <c r="S162" s="291"/>
      <c r="T162" s="291"/>
      <c r="U162" s="291"/>
      <c r="V162" s="291"/>
      <c r="W162" s="291"/>
      <c r="X162" s="291"/>
      <c r="Y162" s="412"/>
      <c r="Z162" s="425"/>
      <c r="AA162" s="425"/>
      <c r="AB162" s="425"/>
      <c r="AC162" s="425"/>
      <c r="AD162" s="425"/>
      <c r="AE162" s="425"/>
      <c r="AF162" s="425"/>
      <c r="AG162" s="425"/>
      <c r="AH162" s="425"/>
      <c r="AI162" s="425"/>
      <c r="AJ162" s="425"/>
      <c r="AK162" s="425"/>
      <c r="AL162" s="425"/>
      <c r="AM162" s="306"/>
    </row>
    <row r="163" spans="1:39" ht="31" outlineLevel="1">
      <c r="A163" s="522">
        <v>39</v>
      </c>
      <c r="B163" s="520" t="s">
        <v>131</v>
      </c>
      <c r="C163" s="291" t="s">
        <v>25</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26"/>
      <c r="Z163" s="410"/>
      <c r="AA163" s="410"/>
      <c r="AB163" s="410"/>
      <c r="AC163" s="410"/>
      <c r="AD163" s="410"/>
      <c r="AE163" s="410"/>
      <c r="AF163" s="415"/>
      <c r="AG163" s="415"/>
      <c r="AH163" s="415"/>
      <c r="AI163" s="415"/>
      <c r="AJ163" s="415"/>
      <c r="AK163" s="415"/>
      <c r="AL163" s="415"/>
      <c r="AM163" s="296">
        <f>SUM(Y163:AL163)</f>
        <v>0</v>
      </c>
    </row>
    <row r="164" spans="1:39" ht="15.5" outlineLevel="1">
      <c r="B164" s="294" t="s">
        <v>267</v>
      </c>
      <c r="C164" s="291" t="s">
        <v>163</v>
      </c>
      <c r="D164" s="295"/>
      <c r="E164" s="295"/>
      <c r="F164" s="295"/>
      <c r="G164" s="295"/>
      <c r="H164" s="295"/>
      <c r="I164" s="295"/>
      <c r="J164" s="295"/>
      <c r="K164" s="295"/>
      <c r="L164" s="295"/>
      <c r="M164" s="295"/>
      <c r="N164" s="295">
        <f>N163</f>
        <v>12</v>
      </c>
      <c r="O164" s="295"/>
      <c r="P164" s="295"/>
      <c r="Q164" s="295"/>
      <c r="R164" s="295"/>
      <c r="S164" s="295"/>
      <c r="T164" s="295"/>
      <c r="U164" s="295"/>
      <c r="V164" s="295"/>
      <c r="W164" s="295"/>
      <c r="X164" s="295"/>
      <c r="Y164" s="411">
        <f>Y163</f>
        <v>0</v>
      </c>
      <c r="Z164" s="411">
        <f t="shared" ref="Z164" si="404">Z163</f>
        <v>0</v>
      </c>
      <c r="AA164" s="411">
        <f t="shared" ref="AA164" si="405">AA163</f>
        <v>0</v>
      </c>
      <c r="AB164" s="411">
        <f t="shared" ref="AB164" si="406">AB163</f>
        <v>0</v>
      </c>
      <c r="AC164" s="411">
        <f t="shared" ref="AC164" si="407">AC163</f>
        <v>0</v>
      </c>
      <c r="AD164" s="411">
        <f t="shared" ref="AD164" si="408">AD163</f>
        <v>0</v>
      </c>
      <c r="AE164" s="411">
        <f t="shared" ref="AE164" si="409">AE163</f>
        <v>0</v>
      </c>
      <c r="AF164" s="411">
        <f t="shared" ref="AF164" si="410">AF163</f>
        <v>0</v>
      </c>
      <c r="AG164" s="411">
        <f t="shared" ref="AG164" si="411">AG163</f>
        <v>0</v>
      </c>
      <c r="AH164" s="411">
        <f t="shared" ref="AH164" si="412">AH163</f>
        <v>0</v>
      </c>
      <c r="AI164" s="411">
        <f t="shared" ref="AI164" si="413">AI163</f>
        <v>0</v>
      </c>
      <c r="AJ164" s="411">
        <f t="shared" ref="AJ164" si="414">AJ163</f>
        <v>0</v>
      </c>
      <c r="AK164" s="411">
        <f t="shared" ref="AK164" si="415">AK163</f>
        <v>0</v>
      </c>
      <c r="AL164" s="411">
        <f t="shared" ref="AL164" si="416">AL163</f>
        <v>0</v>
      </c>
      <c r="AM164" s="306"/>
    </row>
    <row r="165" spans="1:39" ht="15.5" outlineLevel="1">
      <c r="B165" s="520"/>
      <c r="C165" s="291"/>
      <c r="D165" s="291"/>
      <c r="E165" s="291"/>
      <c r="F165" s="291"/>
      <c r="G165" s="291"/>
      <c r="H165" s="291"/>
      <c r="I165" s="291"/>
      <c r="J165" s="291"/>
      <c r="K165" s="291"/>
      <c r="L165" s="291"/>
      <c r="M165" s="291"/>
      <c r="N165" s="291"/>
      <c r="O165" s="291"/>
      <c r="P165" s="291"/>
      <c r="Q165" s="291"/>
      <c r="R165" s="291"/>
      <c r="S165" s="291"/>
      <c r="T165" s="291"/>
      <c r="U165" s="291"/>
      <c r="V165" s="291"/>
      <c r="W165" s="291"/>
      <c r="X165" s="291"/>
      <c r="Y165" s="412"/>
      <c r="Z165" s="425"/>
      <c r="AA165" s="425"/>
      <c r="AB165" s="425"/>
      <c r="AC165" s="425"/>
      <c r="AD165" s="425"/>
      <c r="AE165" s="425"/>
      <c r="AF165" s="425"/>
      <c r="AG165" s="425"/>
      <c r="AH165" s="425"/>
      <c r="AI165" s="425"/>
      <c r="AJ165" s="425"/>
      <c r="AK165" s="425"/>
      <c r="AL165" s="425"/>
      <c r="AM165" s="306"/>
    </row>
    <row r="166" spans="1:39" ht="31" outlineLevel="1">
      <c r="A166" s="522">
        <v>40</v>
      </c>
      <c r="B166" s="520" t="s">
        <v>132</v>
      </c>
      <c r="C166" s="291" t="s">
        <v>25</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26"/>
      <c r="Z166" s="410"/>
      <c r="AA166" s="410"/>
      <c r="AB166" s="410"/>
      <c r="AC166" s="410"/>
      <c r="AD166" s="410"/>
      <c r="AE166" s="410"/>
      <c r="AF166" s="415"/>
      <c r="AG166" s="415"/>
      <c r="AH166" s="415"/>
      <c r="AI166" s="415"/>
      <c r="AJ166" s="415"/>
      <c r="AK166" s="415"/>
      <c r="AL166" s="415"/>
      <c r="AM166" s="296">
        <f>SUM(Y166:AL166)</f>
        <v>0</v>
      </c>
    </row>
    <row r="167" spans="1:39" ht="15.5" outlineLevel="1">
      <c r="B167" s="294" t="s">
        <v>267</v>
      </c>
      <c r="C167" s="291" t="s">
        <v>163</v>
      </c>
      <c r="D167" s="295"/>
      <c r="E167" s="295"/>
      <c r="F167" s="295"/>
      <c r="G167" s="295"/>
      <c r="H167" s="295"/>
      <c r="I167" s="295"/>
      <c r="J167" s="295"/>
      <c r="K167" s="295"/>
      <c r="L167" s="295"/>
      <c r="M167" s="295"/>
      <c r="N167" s="295">
        <f>N166</f>
        <v>12</v>
      </c>
      <c r="O167" s="295"/>
      <c r="P167" s="295"/>
      <c r="Q167" s="295"/>
      <c r="R167" s="295"/>
      <c r="S167" s="295"/>
      <c r="T167" s="295"/>
      <c r="U167" s="295"/>
      <c r="V167" s="295"/>
      <c r="W167" s="295"/>
      <c r="X167" s="295"/>
      <c r="Y167" s="411">
        <f>Y166</f>
        <v>0</v>
      </c>
      <c r="Z167" s="411">
        <f t="shared" ref="Z167" si="417">Z166</f>
        <v>0</v>
      </c>
      <c r="AA167" s="411">
        <f t="shared" ref="AA167" si="418">AA166</f>
        <v>0</v>
      </c>
      <c r="AB167" s="411">
        <f t="shared" ref="AB167" si="419">AB166</f>
        <v>0</v>
      </c>
      <c r="AC167" s="411">
        <f t="shared" ref="AC167" si="420">AC166</f>
        <v>0</v>
      </c>
      <c r="AD167" s="411">
        <f t="shared" ref="AD167" si="421">AD166</f>
        <v>0</v>
      </c>
      <c r="AE167" s="411">
        <f t="shared" ref="AE167" si="422">AE166</f>
        <v>0</v>
      </c>
      <c r="AF167" s="411">
        <f t="shared" ref="AF167" si="423">AF166</f>
        <v>0</v>
      </c>
      <c r="AG167" s="411">
        <f t="shared" ref="AG167" si="424">AG166</f>
        <v>0</v>
      </c>
      <c r="AH167" s="411">
        <f t="shared" ref="AH167" si="425">AH166</f>
        <v>0</v>
      </c>
      <c r="AI167" s="411">
        <f t="shared" ref="AI167" si="426">AI166</f>
        <v>0</v>
      </c>
      <c r="AJ167" s="411">
        <f t="shared" ref="AJ167" si="427">AJ166</f>
        <v>0</v>
      </c>
      <c r="AK167" s="411">
        <f t="shared" ref="AK167" si="428">AK166</f>
        <v>0</v>
      </c>
      <c r="AL167" s="411">
        <f t="shared" ref="AL167" si="429">AL166</f>
        <v>0</v>
      </c>
      <c r="AM167" s="306"/>
    </row>
    <row r="168" spans="1:39" ht="15.5" outlineLevel="1">
      <c r="B168" s="520"/>
      <c r="C168" s="291"/>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412"/>
      <c r="Z168" s="425"/>
      <c r="AA168" s="425"/>
      <c r="AB168" s="425"/>
      <c r="AC168" s="425"/>
      <c r="AD168" s="425"/>
      <c r="AE168" s="425"/>
      <c r="AF168" s="425"/>
      <c r="AG168" s="425"/>
      <c r="AH168" s="425"/>
      <c r="AI168" s="425"/>
      <c r="AJ168" s="425"/>
      <c r="AK168" s="425"/>
      <c r="AL168" s="425"/>
      <c r="AM168" s="306"/>
    </row>
    <row r="169" spans="1:39" ht="46.5" outlineLevel="1">
      <c r="A169" s="522">
        <v>41</v>
      </c>
      <c r="B169" s="520" t="s">
        <v>133</v>
      </c>
      <c r="C169" s="291" t="s">
        <v>25</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26"/>
      <c r="Z169" s="410"/>
      <c r="AA169" s="410"/>
      <c r="AB169" s="410"/>
      <c r="AC169" s="410"/>
      <c r="AD169" s="410"/>
      <c r="AE169" s="410"/>
      <c r="AF169" s="415"/>
      <c r="AG169" s="415"/>
      <c r="AH169" s="415"/>
      <c r="AI169" s="415"/>
      <c r="AJ169" s="415"/>
      <c r="AK169" s="415"/>
      <c r="AL169" s="415"/>
      <c r="AM169" s="296">
        <f>SUM(Y169:AL169)</f>
        <v>0</v>
      </c>
    </row>
    <row r="170" spans="1:39" ht="15.5" outlineLevel="1">
      <c r="B170" s="294" t="s">
        <v>267</v>
      </c>
      <c r="C170" s="291" t="s">
        <v>163</v>
      </c>
      <c r="D170" s="295"/>
      <c r="E170" s="295"/>
      <c r="F170" s="295"/>
      <c r="G170" s="295"/>
      <c r="H170" s="295"/>
      <c r="I170" s="295"/>
      <c r="J170" s="295"/>
      <c r="K170" s="295"/>
      <c r="L170" s="295"/>
      <c r="M170" s="295"/>
      <c r="N170" s="295">
        <f>N169</f>
        <v>12</v>
      </c>
      <c r="O170" s="295"/>
      <c r="P170" s="295"/>
      <c r="Q170" s="295"/>
      <c r="R170" s="295"/>
      <c r="S170" s="295"/>
      <c r="T170" s="295"/>
      <c r="U170" s="295"/>
      <c r="V170" s="295"/>
      <c r="W170" s="295"/>
      <c r="X170" s="295"/>
      <c r="Y170" s="411">
        <f>Y169</f>
        <v>0</v>
      </c>
      <c r="Z170" s="411">
        <f t="shared" ref="Z170" si="430">Z169</f>
        <v>0</v>
      </c>
      <c r="AA170" s="411">
        <f t="shared" ref="AA170" si="431">AA169</f>
        <v>0</v>
      </c>
      <c r="AB170" s="411">
        <f t="shared" ref="AB170" si="432">AB169</f>
        <v>0</v>
      </c>
      <c r="AC170" s="411">
        <f t="shared" ref="AC170" si="433">AC169</f>
        <v>0</v>
      </c>
      <c r="AD170" s="411">
        <f t="shared" ref="AD170" si="434">AD169</f>
        <v>0</v>
      </c>
      <c r="AE170" s="411">
        <f t="shared" ref="AE170" si="435">AE169</f>
        <v>0</v>
      </c>
      <c r="AF170" s="411">
        <f t="shared" ref="AF170" si="436">AF169</f>
        <v>0</v>
      </c>
      <c r="AG170" s="411">
        <f t="shared" ref="AG170" si="437">AG169</f>
        <v>0</v>
      </c>
      <c r="AH170" s="411">
        <f t="shared" ref="AH170" si="438">AH169</f>
        <v>0</v>
      </c>
      <c r="AI170" s="411">
        <f t="shared" ref="AI170" si="439">AI169</f>
        <v>0</v>
      </c>
      <c r="AJ170" s="411">
        <f t="shared" ref="AJ170" si="440">AJ169</f>
        <v>0</v>
      </c>
      <c r="AK170" s="411">
        <f t="shared" ref="AK170" si="441">AK169</f>
        <v>0</v>
      </c>
      <c r="AL170" s="411">
        <f t="shared" ref="AL170" si="442">AL169</f>
        <v>0</v>
      </c>
      <c r="AM170" s="306"/>
    </row>
    <row r="171" spans="1:39" ht="15.5" outlineLevel="1">
      <c r="B171" s="520"/>
      <c r="C171" s="291"/>
      <c r="D171" s="291"/>
      <c r="E171" s="291"/>
      <c r="F171" s="291"/>
      <c r="G171" s="291"/>
      <c r="H171" s="291"/>
      <c r="I171" s="291"/>
      <c r="J171" s="291"/>
      <c r="K171" s="291"/>
      <c r="L171" s="291"/>
      <c r="M171" s="291"/>
      <c r="N171" s="291"/>
      <c r="O171" s="291"/>
      <c r="P171" s="291"/>
      <c r="Q171" s="291"/>
      <c r="R171" s="291"/>
      <c r="S171" s="291"/>
      <c r="T171" s="291"/>
      <c r="U171" s="291"/>
      <c r="V171" s="291"/>
      <c r="W171" s="291"/>
      <c r="X171" s="291"/>
      <c r="Y171" s="412"/>
      <c r="Z171" s="425"/>
      <c r="AA171" s="425"/>
      <c r="AB171" s="425"/>
      <c r="AC171" s="425"/>
      <c r="AD171" s="425"/>
      <c r="AE171" s="425"/>
      <c r="AF171" s="425"/>
      <c r="AG171" s="425"/>
      <c r="AH171" s="425"/>
      <c r="AI171" s="425"/>
      <c r="AJ171" s="425"/>
      <c r="AK171" s="425"/>
      <c r="AL171" s="425"/>
      <c r="AM171" s="306"/>
    </row>
    <row r="172" spans="1:39" ht="31" outlineLevel="1">
      <c r="A172" s="522">
        <v>42</v>
      </c>
      <c r="B172" s="520" t="s">
        <v>134</v>
      </c>
      <c r="C172" s="291" t="s">
        <v>25</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26"/>
      <c r="Z172" s="410"/>
      <c r="AA172" s="410"/>
      <c r="AB172" s="410"/>
      <c r="AC172" s="410"/>
      <c r="AD172" s="410"/>
      <c r="AE172" s="410"/>
      <c r="AF172" s="415"/>
      <c r="AG172" s="415"/>
      <c r="AH172" s="415"/>
      <c r="AI172" s="415"/>
      <c r="AJ172" s="415"/>
      <c r="AK172" s="415"/>
      <c r="AL172" s="415"/>
      <c r="AM172" s="296">
        <f>SUM(Y172:AL172)</f>
        <v>0</v>
      </c>
    </row>
    <row r="173" spans="1:39" ht="15.5" outlineLevel="1">
      <c r="B173" s="294" t="s">
        <v>267</v>
      </c>
      <c r="C173" s="291" t="s">
        <v>163</v>
      </c>
      <c r="D173" s="295"/>
      <c r="E173" s="295"/>
      <c r="F173" s="295"/>
      <c r="G173" s="295"/>
      <c r="H173" s="295"/>
      <c r="I173" s="295"/>
      <c r="J173" s="295"/>
      <c r="K173" s="295"/>
      <c r="L173" s="295"/>
      <c r="M173" s="295"/>
      <c r="N173" s="468"/>
      <c r="O173" s="295"/>
      <c r="P173" s="295"/>
      <c r="Q173" s="295"/>
      <c r="R173" s="295"/>
      <c r="S173" s="295"/>
      <c r="T173" s="295"/>
      <c r="U173" s="295"/>
      <c r="V173" s="295"/>
      <c r="W173" s="295"/>
      <c r="X173" s="295"/>
      <c r="Y173" s="411">
        <f>Y172</f>
        <v>0</v>
      </c>
      <c r="Z173" s="411">
        <f t="shared" ref="Z173" si="443">Z172</f>
        <v>0</v>
      </c>
      <c r="AA173" s="411">
        <f t="shared" ref="AA173" si="444">AA172</f>
        <v>0</v>
      </c>
      <c r="AB173" s="411">
        <f t="shared" ref="AB173" si="445">AB172</f>
        <v>0</v>
      </c>
      <c r="AC173" s="411">
        <f t="shared" ref="AC173" si="446">AC172</f>
        <v>0</v>
      </c>
      <c r="AD173" s="411">
        <f t="shared" ref="AD173" si="447">AD172</f>
        <v>0</v>
      </c>
      <c r="AE173" s="411">
        <f t="shared" ref="AE173" si="448">AE172</f>
        <v>0</v>
      </c>
      <c r="AF173" s="411">
        <f t="shared" ref="AF173" si="449">AF172</f>
        <v>0</v>
      </c>
      <c r="AG173" s="411">
        <f t="shared" ref="AG173" si="450">AG172</f>
        <v>0</v>
      </c>
      <c r="AH173" s="411">
        <f t="shared" ref="AH173" si="451">AH172</f>
        <v>0</v>
      </c>
      <c r="AI173" s="411">
        <f t="shared" ref="AI173" si="452">AI172</f>
        <v>0</v>
      </c>
      <c r="AJ173" s="411">
        <f t="shared" ref="AJ173" si="453">AJ172</f>
        <v>0</v>
      </c>
      <c r="AK173" s="411">
        <f t="shared" ref="AK173" si="454">AK172</f>
        <v>0</v>
      </c>
      <c r="AL173" s="411">
        <f t="shared" ref="AL173" si="455">AL172</f>
        <v>0</v>
      </c>
      <c r="AM173" s="306"/>
    </row>
    <row r="174" spans="1:39" ht="15.5" outlineLevel="1">
      <c r="B174" s="520"/>
      <c r="C174" s="291"/>
      <c r="D174" s="291"/>
      <c r="E174" s="291"/>
      <c r="F174" s="291"/>
      <c r="G174" s="291"/>
      <c r="H174" s="291"/>
      <c r="I174" s="291"/>
      <c r="J174" s="291"/>
      <c r="K174" s="291"/>
      <c r="L174" s="291"/>
      <c r="M174" s="291"/>
      <c r="N174" s="291"/>
      <c r="O174" s="291"/>
      <c r="P174" s="291"/>
      <c r="Q174" s="291"/>
      <c r="R174" s="291"/>
      <c r="S174" s="291"/>
      <c r="T174" s="291"/>
      <c r="U174" s="291"/>
      <c r="V174" s="291"/>
      <c r="W174" s="291"/>
      <c r="X174" s="291"/>
      <c r="Y174" s="412"/>
      <c r="Z174" s="425"/>
      <c r="AA174" s="425"/>
      <c r="AB174" s="425"/>
      <c r="AC174" s="425"/>
      <c r="AD174" s="425"/>
      <c r="AE174" s="425"/>
      <c r="AF174" s="425"/>
      <c r="AG174" s="425"/>
      <c r="AH174" s="425"/>
      <c r="AI174" s="425"/>
      <c r="AJ174" s="425"/>
      <c r="AK174" s="425"/>
      <c r="AL174" s="425"/>
      <c r="AM174" s="306"/>
    </row>
    <row r="175" spans="1:39" ht="15.5" outlineLevel="1">
      <c r="A175" s="522">
        <v>43</v>
      </c>
      <c r="B175" s="520" t="s">
        <v>135</v>
      </c>
      <c r="C175" s="291" t="s">
        <v>25</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26"/>
      <c r="Z175" s="410"/>
      <c r="AA175" s="410"/>
      <c r="AB175" s="410"/>
      <c r="AC175" s="410"/>
      <c r="AD175" s="410"/>
      <c r="AE175" s="410"/>
      <c r="AF175" s="415"/>
      <c r="AG175" s="415"/>
      <c r="AH175" s="415"/>
      <c r="AI175" s="415"/>
      <c r="AJ175" s="415"/>
      <c r="AK175" s="415"/>
      <c r="AL175" s="415"/>
      <c r="AM175" s="296">
        <f>SUM(Y175:AL175)</f>
        <v>0</v>
      </c>
    </row>
    <row r="176" spans="1:39" ht="15.5" outlineLevel="1">
      <c r="B176" s="294" t="s">
        <v>267</v>
      </c>
      <c r="C176" s="291" t="s">
        <v>163</v>
      </c>
      <c r="D176" s="295"/>
      <c r="E176" s="295"/>
      <c r="F176" s="295"/>
      <c r="G176" s="295"/>
      <c r="H176" s="295"/>
      <c r="I176" s="295"/>
      <c r="J176" s="295"/>
      <c r="K176" s="295"/>
      <c r="L176" s="295"/>
      <c r="M176" s="295"/>
      <c r="N176" s="295">
        <f>N175</f>
        <v>12</v>
      </c>
      <c r="O176" s="295"/>
      <c r="P176" s="295"/>
      <c r="Q176" s="295"/>
      <c r="R176" s="295"/>
      <c r="S176" s="295"/>
      <c r="T176" s="295"/>
      <c r="U176" s="295"/>
      <c r="V176" s="295"/>
      <c r="W176" s="295"/>
      <c r="X176" s="295"/>
      <c r="Y176" s="411">
        <f>Y175</f>
        <v>0</v>
      </c>
      <c r="Z176" s="411">
        <f t="shared" ref="Z176" si="456">Z175</f>
        <v>0</v>
      </c>
      <c r="AA176" s="411">
        <f t="shared" ref="AA176" si="457">AA175</f>
        <v>0</v>
      </c>
      <c r="AB176" s="411">
        <f t="shared" ref="AB176" si="458">AB175</f>
        <v>0</v>
      </c>
      <c r="AC176" s="411">
        <f t="shared" ref="AC176" si="459">AC175</f>
        <v>0</v>
      </c>
      <c r="AD176" s="411">
        <f t="shared" ref="AD176" si="460">AD175</f>
        <v>0</v>
      </c>
      <c r="AE176" s="411">
        <f t="shared" ref="AE176" si="461">AE175</f>
        <v>0</v>
      </c>
      <c r="AF176" s="411">
        <f t="shared" ref="AF176" si="462">AF175</f>
        <v>0</v>
      </c>
      <c r="AG176" s="411">
        <f t="shared" ref="AG176" si="463">AG175</f>
        <v>0</v>
      </c>
      <c r="AH176" s="411">
        <f t="shared" ref="AH176" si="464">AH175</f>
        <v>0</v>
      </c>
      <c r="AI176" s="411">
        <f t="shared" ref="AI176" si="465">AI175</f>
        <v>0</v>
      </c>
      <c r="AJ176" s="411">
        <f t="shared" ref="AJ176" si="466">AJ175</f>
        <v>0</v>
      </c>
      <c r="AK176" s="411">
        <f t="shared" ref="AK176" si="467">AK175</f>
        <v>0</v>
      </c>
      <c r="AL176" s="411">
        <f t="shared" ref="AL176" si="468">AL175</f>
        <v>0</v>
      </c>
      <c r="AM176" s="306"/>
    </row>
    <row r="177" spans="1:39" ht="15.5" outlineLevel="1">
      <c r="B177" s="520"/>
      <c r="C177" s="291"/>
      <c r="D177" s="291"/>
      <c r="E177" s="291"/>
      <c r="F177" s="291"/>
      <c r="G177" s="291"/>
      <c r="H177" s="291"/>
      <c r="I177" s="291"/>
      <c r="J177" s="291"/>
      <c r="K177" s="291"/>
      <c r="L177" s="291"/>
      <c r="M177" s="291"/>
      <c r="N177" s="291"/>
      <c r="O177" s="291"/>
      <c r="P177" s="291"/>
      <c r="Q177" s="291"/>
      <c r="R177" s="291"/>
      <c r="S177" s="291"/>
      <c r="T177" s="291"/>
      <c r="U177" s="291"/>
      <c r="V177" s="291"/>
      <c r="W177" s="291"/>
      <c r="X177" s="291"/>
      <c r="Y177" s="412"/>
      <c r="Z177" s="425"/>
      <c r="AA177" s="425"/>
      <c r="AB177" s="425"/>
      <c r="AC177" s="425"/>
      <c r="AD177" s="425"/>
      <c r="AE177" s="425"/>
      <c r="AF177" s="425"/>
      <c r="AG177" s="425"/>
      <c r="AH177" s="425"/>
      <c r="AI177" s="425"/>
      <c r="AJ177" s="425"/>
      <c r="AK177" s="425"/>
      <c r="AL177" s="425"/>
      <c r="AM177" s="306"/>
    </row>
    <row r="178" spans="1:39" ht="46.5" outlineLevel="1">
      <c r="A178" s="522">
        <v>44</v>
      </c>
      <c r="B178" s="520" t="s">
        <v>136</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26"/>
      <c r="Z178" s="410"/>
      <c r="AA178" s="410"/>
      <c r="AB178" s="410"/>
      <c r="AC178" s="410"/>
      <c r="AD178" s="410"/>
      <c r="AE178" s="410"/>
      <c r="AF178" s="415"/>
      <c r="AG178" s="415"/>
      <c r="AH178" s="415"/>
      <c r="AI178" s="415"/>
      <c r="AJ178" s="415"/>
      <c r="AK178" s="415"/>
      <c r="AL178" s="415"/>
      <c r="AM178" s="296">
        <f>SUM(Y178:AL178)</f>
        <v>0</v>
      </c>
    </row>
    <row r="179" spans="1:39" ht="15.5" outlineLevel="1">
      <c r="B179" s="294" t="s">
        <v>267</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 t="shared" ref="Z179" si="469">Z178</f>
        <v>0</v>
      </c>
      <c r="AA179" s="411">
        <f t="shared" ref="AA179" si="470">AA178</f>
        <v>0</v>
      </c>
      <c r="AB179" s="411">
        <f t="shared" ref="AB179" si="471">AB178</f>
        <v>0</v>
      </c>
      <c r="AC179" s="411">
        <f t="shared" ref="AC179" si="472">AC178</f>
        <v>0</v>
      </c>
      <c r="AD179" s="411">
        <f t="shared" ref="AD179" si="473">AD178</f>
        <v>0</v>
      </c>
      <c r="AE179" s="411">
        <f t="shared" ref="AE179" si="474">AE178</f>
        <v>0</v>
      </c>
      <c r="AF179" s="411">
        <f t="shared" ref="AF179" si="475">AF178</f>
        <v>0</v>
      </c>
      <c r="AG179" s="411">
        <f t="shared" ref="AG179" si="476">AG178</f>
        <v>0</v>
      </c>
      <c r="AH179" s="411">
        <f t="shared" ref="AH179" si="477">AH178</f>
        <v>0</v>
      </c>
      <c r="AI179" s="411">
        <f t="shared" ref="AI179" si="478">AI178</f>
        <v>0</v>
      </c>
      <c r="AJ179" s="411">
        <f t="shared" ref="AJ179" si="479">AJ178</f>
        <v>0</v>
      </c>
      <c r="AK179" s="411">
        <f t="shared" ref="AK179" si="480">AK178</f>
        <v>0</v>
      </c>
      <c r="AL179" s="411">
        <f t="shared" ref="AL179" si="481">AL178</f>
        <v>0</v>
      </c>
      <c r="AM179" s="306"/>
    </row>
    <row r="180" spans="1:39" ht="15.5" outlineLevel="1">
      <c r="B180" s="520"/>
      <c r="C180" s="291"/>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2"/>
      <c r="Z180" s="425"/>
      <c r="AA180" s="425"/>
      <c r="AB180" s="425"/>
      <c r="AC180" s="425"/>
      <c r="AD180" s="425"/>
      <c r="AE180" s="425"/>
      <c r="AF180" s="425"/>
      <c r="AG180" s="425"/>
      <c r="AH180" s="425"/>
      <c r="AI180" s="425"/>
      <c r="AJ180" s="425"/>
      <c r="AK180" s="425"/>
      <c r="AL180" s="425"/>
      <c r="AM180" s="306"/>
    </row>
    <row r="181" spans="1:39" ht="31" outlineLevel="1">
      <c r="A181" s="522">
        <v>45</v>
      </c>
      <c r="B181" s="520" t="s">
        <v>137</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26"/>
      <c r="Z181" s="410"/>
      <c r="AA181" s="410"/>
      <c r="AB181" s="410"/>
      <c r="AC181" s="410"/>
      <c r="AD181" s="410"/>
      <c r="AE181" s="410"/>
      <c r="AF181" s="415"/>
      <c r="AG181" s="415"/>
      <c r="AH181" s="415"/>
      <c r="AI181" s="415"/>
      <c r="AJ181" s="415"/>
      <c r="AK181" s="415"/>
      <c r="AL181" s="415"/>
      <c r="AM181" s="296">
        <f>SUM(Y181:AL181)</f>
        <v>0</v>
      </c>
    </row>
    <row r="182" spans="1:39" ht="15.5" outlineLevel="1">
      <c r="B182" s="294" t="s">
        <v>267</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 t="shared" ref="Z182" si="482">Z181</f>
        <v>0</v>
      </c>
      <c r="AA182" s="411">
        <f t="shared" ref="AA182" si="483">AA181</f>
        <v>0</v>
      </c>
      <c r="AB182" s="411">
        <f t="shared" ref="AB182" si="484">AB181</f>
        <v>0</v>
      </c>
      <c r="AC182" s="411">
        <f t="shared" ref="AC182" si="485">AC181</f>
        <v>0</v>
      </c>
      <c r="AD182" s="411">
        <f t="shared" ref="AD182" si="486">AD181</f>
        <v>0</v>
      </c>
      <c r="AE182" s="411">
        <f t="shared" ref="AE182" si="487">AE181</f>
        <v>0</v>
      </c>
      <c r="AF182" s="411">
        <f t="shared" ref="AF182" si="488">AF181</f>
        <v>0</v>
      </c>
      <c r="AG182" s="411">
        <f t="shared" ref="AG182" si="489">AG181</f>
        <v>0</v>
      </c>
      <c r="AH182" s="411">
        <f t="shared" ref="AH182" si="490">AH181</f>
        <v>0</v>
      </c>
      <c r="AI182" s="411">
        <f t="shared" ref="AI182" si="491">AI181</f>
        <v>0</v>
      </c>
      <c r="AJ182" s="411">
        <f t="shared" ref="AJ182" si="492">AJ181</f>
        <v>0</v>
      </c>
      <c r="AK182" s="411">
        <f t="shared" ref="AK182" si="493">AK181</f>
        <v>0</v>
      </c>
      <c r="AL182" s="411">
        <f t="shared" ref="AL182" si="494">AL181</f>
        <v>0</v>
      </c>
      <c r="AM182" s="306"/>
    </row>
    <row r="183" spans="1:39" ht="15.5" outlineLevel="1">
      <c r="B183" s="520"/>
      <c r="C183" s="291"/>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2"/>
      <c r="Z183" s="425"/>
      <c r="AA183" s="425"/>
      <c r="AB183" s="425"/>
      <c r="AC183" s="425"/>
      <c r="AD183" s="425"/>
      <c r="AE183" s="425"/>
      <c r="AF183" s="425"/>
      <c r="AG183" s="425"/>
      <c r="AH183" s="425"/>
      <c r="AI183" s="425"/>
      <c r="AJ183" s="425"/>
      <c r="AK183" s="425"/>
      <c r="AL183" s="425"/>
      <c r="AM183" s="306"/>
    </row>
    <row r="184" spans="1:39" ht="31" outlineLevel="1">
      <c r="A184" s="522">
        <v>46</v>
      </c>
      <c r="B184" s="520" t="s">
        <v>138</v>
      </c>
      <c r="C184" s="291" t="s">
        <v>25</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26"/>
      <c r="Z184" s="410"/>
      <c r="AA184" s="410"/>
      <c r="AB184" s="410"/>
      <c r="AC184" s="410"/>
      <c r="AD184" s="410"/>
      <c r="AE184" s="410"/>
      <c r="AF184" s="415"/>
      <c r="AG184" s="415"/>
      <c r="AH184" s="415"/>
      <c r="AI184" s="415"/>
      <c r="AJ184" s="415"/>
      <c r="AK184" s="415"/>
      <c r="AL184" s="415"/>
      <c r="AM184" s="296">
        <f>SUM(Y184:AL184)</f>
        <v>0</v>
      </c>
    </row>
    <row r="185" spans="1:39" ht="15.5" outlineLevel="1">
      <c r="B185" s="294" t="s">
        <v>267</v>
      </c>
      <c r="C185" s="291" t="s">
        <v>163</v>
      </c>
      <c r="D185" s="295"/>
      <c r="E185" s="295"/>
      <c r="F185" s="295"/>
      <c r="G185" s="295"/>
      <c r="H185" s="295"/>
      <c r="I185" s="295"/>
      <c r="J185" s="295"/>
      <c r="K185" s="295"/>
      <c r="L185" s="295"/>
      <c r="M185" s="295"/>
      <c r="N185" s="295">
        <f>N184</f>
        <v>12</v>
      </c>
      <c r="O185" s="295"/>
      <c r="P185" s="295"/>
      <c r="Q185" s="295"/>
      <c r="R185" s="295"/>
      <c r="S185" s="295"/>
      <c r="T185" s="295"/>
      <c r="U185" s="295"/>
      <c r="V185" s="295"/>
      <c r="W185" s="295"/>
      <c r="X185" s="295"/>
      <c r="Y185" s="411">
        <f>Y184</f>
        <v>0</v>
      </c>
      <c r="Z185" s="411">
        <f t="shared" ref="Z185" si="495">Z184</f>
        <v>0</v>
      </c>
      <c r="AA185" s="411">
        <f t="shared" ref="AA185" si="496">AA184</f>
        <v>0</v>
      </c>
      <c r="AB185" s="411">
        <f t="shared" ref="AB185" si="497">AB184</f>
        <v>0</v>
      </c>
      <c r="AC185" s="411">
        <f t="shared" ref="AC185" si="498">AC184</f>
        <v>0</v>
      </c>
      <c r="AD185" s="411">
        <f t="shared" ref="AD185" si="499">AD184</f>
        <v>0</v>
      </c>
      <c r="AE185" s="411">
        <f t="shared" ref="AE185" si="500">AE184</f>
        <v>0</v>
      </c>
      <c r="AF185" s="411">
        <f t="shared" ref="AF185" si="501">AF184</f>
        <v>0</v>
      </c>
      <c r="AG185" s="411">
        <f t="shared" ref="AG185" si="502">AG184</f>
        <v>0</v>
      </c>
      <c r="AH185" s="411">
        <f t="shared" ref="AH185" si="503">AH184</f>
        <v>0</v>
      </c>
      <c r="AI185" s="411">
        <f t="shared" ref="AI185" si="504">AI184</f>
        <v>0</v>
      </c>
      <c r="AJ185" s="411">
        <f t="shared" ref="AJ185" si="505">AJ184</f>
        <v>0</v>
      </c>
      <c r="AK185" s="411">
        <f t="shared" ref="AK185" si="506">AK184</f>
        <v>0</v>
      </c>
      <c r="AL185" s="411">
        <f t="shared" ref="AL185" si="507">AL184</f>
        <v>0</v>
      </c>
      <c r="AM185" s="306"/>
    </row>
    <row r="186" spans="1:39" ht="15.5" outlineLevel="1">
      <c r="B186" s="520"/>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412"/>
      <c r="Z186" s="425"/>
      <c r="AA186" s="425"/>
      <c r="AB186" s="425"/>
      <c r="AC186" s="425"/>
      <c r="AD186" s="425"/>
      <c r="AE186" s="425"/>
      <c r="AF186" s="425"/>
      <c r="AG186" s="425"/>
      <c r="AH186" s="425"/>
      <c r="AI186" s="425"/>
      <c r="AJ186" s="425"/>
      <c r="AK186" s="425"/>
      <c r="AL186" s="425"/>
      <c r="AM186" s="306"/>
    </row>
    <row r="187" spans="1:39" ht="31" outlineLevel="1">
      <c r="A187" s="522">
        <v>47</v>
      </c>
      <c r="B187" s="520" t="s">
        <v>139</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26"/>
      <c r="Z187" s="410"/>
      <c r="AA187" s="410"/>
      <c r="AB187" s="410"/>
      <c r="AC187" s="410"/>
      <c r="AD187" s="410"/>
      <c r="AE187" s="410"/>
      <c r="AF187" s="415"/>
      <c r="AG187" s="415"/>
      <c r="AH187" s="415"/>
      <c r="AI187" s="415"/>
      <c r="AJ187" s="415"/>
      <c r="AK187" s="415"/>
      <c r="AL187" s="415"/>
      <c r="AM187" s="296">
        <f>SUM(Y187:AL187)</f>
        <v>0</v>
      </c>
    </row>
    <row r="188" spans="1:39" ht="15.5" outlineLevel="1">
      <c r="B188" s="294" t="s">
        <v>267</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 t="shared" ref="Z188" si="508">Z187</f>
        <v>0</v>
      </c>
      <c r="AA188" s="411">
        <f t="shared" ref="AA188" si="509">AA187</f>
        <v>0</v>
      </c>
      <c r="AB188" s="411">
        <f t="shared" ref="AB188" si="510">AB187</f>
        <v>0</v>
      </c>
      <c r="AC188" s="411">
        <f t="shared" ref="AC188" si="511">AC187</f>
        <v>0</v>
      </c>
      <c r="AD188" s="411">
        <f t="shared" ref="AD188" si="512">AD187</f>
        <v>0</v>
      </c>
      <c r="AE188" s="411">
        <f t="shared" ref="AE188" si="513">AE187</f>
        <v>0</v>
      </c>
      <c r="AF188" s="411">
        <f t="shared" ref="AF188" si="514">AF187</f>
        <v>0</v>
      </c>
      <c r="AG188" s="411">
        <f t="shared" ref="AG188" si="515">AG187</f>
        <v>0</v>
      </c>
      <c r="AH188" s="411">
        <f t="shared" ref="AH188" si="516">AH187</f>
        <v>0</v>
      </c>
      <c r="AI188" s="411">
        <f t="shared" ref="AI188" si="517">AI187</f>
        <v>0</v>
      </c>
      <c r="AJ188" s="411">
        <f t="shared" ref="AJ188" si="518">AJ187</f>
        <v>0</v>
      </c>
      <c r="AK188" s="411">
        <f t="shared" ref="AK188" si="519">AK187</f>
        <v>0</v>
      </c>
      <c r="AL188" s="411">
        <f t="shared" ref="AL188" si="520">AL187</f>
        <v>0</v>
      </c>
      <c r="AM188" s="306"/>
    </row>
    <row r="189" spans="1:39" ht="15.5" outlineLevel="1">
      <c r="B189" s="520"/>
      <c r="C189" s="291"/>
      <c r="D189" s="291"/>
      <c r="E189" s="291"/>
      <c r="F189" s="291"/>
      <c r="G189" s="291"/>
      <c r="H189" s="291"/>
      <c r="I189" s="291"/>
      <c r="J189" s="291"/>
      <c r="K189" s="291"/>
      <c r="L189" s="291"/>
      <c r="M189" s="291"/>
      <c r="N189" s="291"/>
      <c r="O189" s="291"/>
      <c r="P189" s="291"/>
      <c r="Q189" s="291"/>
      <c r="R189" s="291"/>
      <c r="S189" s="291"/>
      <c r="T189" s="291"/>
      <c r="U189" s="291"/>
      <c r="V189" s="291"/>
      <c r="W189" s="291"/>
      <c r="X189" s="291"/>
      <c r="Y189" s="412"/>
      <c r="Z189" s="425"/>
      <c r="AA189" s="425"/>
      <c r="AB189" s="425"/>
      <c r="AC189" s="425"/>
      <c r="AD189" s="425"/>
      <c r="AE189" s="425"/>
      <c r="AF189" s="425"/>
      <c r="AG189" s="425"/>
      <c r="AH189" s="425"/>
      <c r="AI189" s="425"/>
      <c r="AJ189" s="425"/>
      <c r="AK189" s="425"/>
      <c r="AL189" s="425"/>
      <c r="AM189" s="306"/>
    </row>
    <row r="190" spans="1:39" ht="31" outlineLevel="1">
      <c r="A190" s="522">
        <v>48</v>
      </c>
      <c r="B190" s="520" t="s">
        <v>140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26"/>
      <c r="Z190" s="410"/>
      <c r="AA190" s="410"/>
      <c r="AB190" s="410"/>
      <c r="AC190" s="410"/>
      <c r="AD190" s="410"/>
      <c r="AE190" s="410"/>
      <c r="AF190" s="415"/>
      <c r="AG190" s="415"/>
      <c r="AH190" s="415"/>
      <c r="AI190" s="415"/>
      <c r="AJ190" s="415"/>
      <c r="AK190" s="415"/>
      <c r="AL190" s="415"/>
      <c r="AM190" s="296">
        <f>SUM(Y190:AL190)</f>
        <v>0</v>
      </c>
    </row>
    <row r="191" spans="1:39" ht="15.5" outlineLevel="1">
      <c r="B191" s="294" t="s">
        <v>267</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 t="shared" ref="Z191" si="521">Z190</f>
        <v>0</v>
      </c>
      <c r="AA191" s="411">
        <f t="shared" ref="AA191" si="522">AA190</f>
        <v>0</v>
      </c>
      <c r="AB191" s="411">
        <f t="shared" ref="AB191" si="523">AB190</f>
        <v>0</v>
      </c>
      <c r="AC191" s="411">
        <f t="shared" ref="AC191" si="524">AC190</f>
        <v>0</v>
      </c>
      <c r="AD191" s="411">
        <f t="shared" ref="AD191" si="525">AD190</f>
        <v>0</v>
      </c>
      <c r="AE191" s="411">
        <f t="shared" ref="AE191" si="526">AE190</f>
        <v>0</v>
      </c>
      <c r="AF191" s="411">
        <f t="shared" ref="AF191" si="527">AF190</f>
        <v>0</v>
      </c>
      <c r="AG191" s="411">
        <f t="shared" ref="AG191" si="528">AG190</f>
        <v>0</v>
      </c>
      <c r="AH191" s="411">
        <f t="shared" ref="AH191" si="529">AH190</f>
        <v>0</v>
      </c>
      <c r="AI191" s="411">
        <f t="shared" ref="AI191" si="530">AI190</f>
        <v>0</v>
      </c>
      <c r="AJ191" s="411">
        <f t="shared" ref="AJ191" si="531">AJ190</f>
        <v>0</v>
      </c>
      <c r="AK191" s="411">
        <f t="shared" ref="AK191" si="532">AK190</f>
        <v>0</v>
      </c>
      <c r="AL191" s="411">
        <f t="shared" ref="AL191" si="533">AL190</f>
        <v>0</v>
      </c>
      <c r="AM191" s="306"/>
    </row>
    <row r="192" spans="1:39" ht="15.5" outlineLevel="1">
      <c r="B192" s="520"/>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412"/>
      <c r="Z192" s="425"/>
      <c r="AA192" s="425"/>
      <c r="AB192" s="425"/>
      <c r="AC192" s="425"/>
      <c r="AD192" s="425"/>
      <c r="AE192" s="425"/>
      <c r="AF192" s="425"/>
      <c r="AG192" s="425"/>
      <c r="AH192" s="425"/>
      <c r="AI192" s="425"/>
      <c r="AJ192" s="425"/>
      <c r="AK192" s="425"/>
      <c r="AL192" s="425"/>
      <c r="AM192" s="306"/>
    </row>
    <row r="193" spans="1:39" ht="31" outlineLevel="1">
      <c r="A193" s="522">
        <v>49</v>
      </c>
      <c r="B193" s="520" t="s">
        <v>141</v>
      </c>
      <c r="C193" s="291" t="s">
        <v>25</v>
      </c>
      <c r="D193" s="295"/>
      <c r="E193" s="295"/>
      <c r="F193" s="295"/>
      <c r="G193" s="295"/>
      <c r="H193" s="295"/>
      <c r="I193" s="295"/>
      <c r="J193" s="295"/>
      <c r="K193" s="295"/>
      <c r="L193" s="295"/>
      <c r="M193" s="295"/>
      <c r="N193" s="295">
        <v>12</v>
      </c>
      <c r="O193" s="295"/>
      <c r="P193" s="295"/>
      <c r="Q193" s="295"/>
      <c r="R193" s="295"/>
      <c r="S193" s="295"/>
      <c r="T193" s="295"/>
      <c r="U193" s="295"/>
      <c r="V193" s="295"/>
      <c r="W193" s="295"/>
      <c r="X193" s="295"/>
      <c r="Y193" s="426"/>
      <c r="Z193" s="410"/>
      <c r="AA193" s="410"/>
      <c r="AB193" s="410"/>
      <c r="AC193" s="410"/>
      <c r="AD193" s="410"/>
      <c r="AE193" s="410"/>
      <c r="AF193" s="415"/>
      <c r="AG193" s="415"/>
      <c r="AH193" s="415"/>
      <c r="AI193" s="415"/>
      <c r="AJ193" s="415"/>
      <c r="AK193" s="415"/>
      <c r="AL193" s="415"/>
      <c r="AM193" s="296">
        <f>SUM(Y193:AL193)</f>
        <v>0</v>
      </c>
    </row>
    <row r="194" spans="1:39" ht="15.5" outlineLevel="1">
      <c r="B194" s="294" t="s">
        <v>267</v>
      </c>
      <c r="C194" s="291" t="s">
        <v>163</v>
      </c>
      <c r="D194" s="295"/>
      <c r="E194" s="295"/>
      <c r="F194" s="295"/>
      <c r="G194" s="295"/>
      <c r="H194" s="295"/>
      <c r="I194" s="295"/>
      <c r="J194" s="295"/>
      <c r="K194" s="295"/>
      <c r="L194" s="295"/>
      <c r="M194" s="295"/>
      <c r="N194" s="295">
        <f>N193</f>
        <v>12</v>
      </c>
      <c r="O194" s="295"/>
      <c r="P194" s="295"/>
      <c r="Q194" s="295"/>
      <c r="R194" s="295"/>
      <c r="S194" s="295"/>
      <c r="T194" s="295"/>
      <c r="U194" s="295"/>
      <c r="V194" s="295"/>
      <c r="W194" s="295"/>
      <c r="X194" s="295"/>
      <c r="Y194" s="411">
        <f>Y193</f>
        <v>0</v>
      </c>
      <c r="Z194" s="411">
        <f t="shared" ref="Z194" si="534">Z193</f>
        <v>0</v>
      </c>
      <c r="AA194" s="411">
        <f t="shared" ref="AA194" si="535">AA193</f>
        <v>0</v>
      </c>
      <c r="AB194" s="411">
        <f t="shared" ref="AB194" si="536">AB193</f>
        <v>0</v>
      </c>
      <c r="AC194" s="411">
        <f t="shared" ref="AC194" si="537">AC193</f>
        <v>0</v>
      </c>
      <c r="AD194" s="411">
        <f t="shared" ref="AD194" si="538">AD193</f>
        <v>0</v>
      </c>
      <c r="AE194" s="411">
        <f t="shared" ref="AE194" si="539">AE193</f>
        <v>0</v>
      </c>
      <c r="AF194" s="411">
        <f t="shared" ref="AF194" si="540">AF193</f>
        <v>0</v>
      </c>
      <c r="AG194" s="411">
        <f t="shared" ref="AG194" si="541">AG193</f>
        <v>0</v>
      </c>
      <c r="AH194" s="411">
        <f t="shared" ref="AH194" si="542">AH193</f>
        <v>0</v>
      </c>
      <c r="AI194" s="411">
        <f t="shared" ref="AI194" si="543">AI193</f>
        <v>0</v>
      </c>
      <c r="AJ194" s="411">
        <f t="shared" ref="AJ194" si="544">AJ193</f>
        <v>0</v>
      </c>
      <c r="AK194" s="411">
        <f t="shared" ref="AK194" si="545">AK193</f>
        <v>0</v>
      </c>
      <c r="AL194" s="411">
        <f t="shared" ref="AL194" si="546">AL193</f>
        <v>0</v>
      </c>
      <c r="AM194" s="306"/>
    </row>
    <row r="195" spans="1:39" ht="15.5" outlineLevel="1">
      <c r="B195" s="294"/>
      <c r="C195" s="305"/>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301"/>
      <c r="Z195" s="301"/>
      <c r="AA195" s="301"/>
      <c r="AB195" s="301"/>
      <c r="AC195" s="301"/>
      <c r="AD195" s="301"/>
      <c r="AE195" s="301"/>
      <c r="AF195" s="301"/>
      <c r="AG195" s="301"/>
      <c r="AH195" s="301"/>
      <c r="AI195" s="301"/>
      <c r="AJ195" s="301"/>
      <c r="AK195" s="301"/>
      <c r="AL195" s="301"/>
      <c r="AM195" s="306"/>
    </row>
    <row r="196" spans="1:39" ht="15.5">
      <c r="B196" s="327" t="s">
        <v>271</v>
      </c>
      <c r="C196" s="329"/>
      <c r="D196" s="329">
        <f>SUM(D38:D194)</f>
        <v>36253650.39593105</v>
      </c>
      <c r="E196" s="329">
        <f t="shared" ref="E196:M196" si="547">SUM(E38:E194)</f>
        <v>34867786.39593105</v>
      </c>
      <c r="F196" s="329">
        <f t="shared" si="547"/>
        <v>34826448.44475884</v>
      </c>
      <c r="G196" s="329">
        <f t="shared" si="547"/>
        <v>34764535.44475884</v>
      </c>
      <c r="H196" s="329">
        <f t="shared" si="547"/>
        <v>34540097.44475884</v>
      </c>
      <c r="I196" s="329">
        <f t="shared" si="547"/>
        <v>33690861.681505166</v>
      </c>
      <c r="J196" s="329">
        <f t="shared" si="547"/>
        <v>33662299</v>
      </c>
      <c r="K196" s="329">
        <f t="shared" si="547"/>
        <v>33660551</v>
      </c>
      <c r="L196" s="329">
        <f t="shared" si="547"/>
        <v>31422628</v>
      </c>
      <c r="M196" s="329">
        <f t="shared" si="547"/>
        <v>28950856</v>
      </c>
      <c r="N196" s="329"/>
      <c r="O196" s="329">
        <f>SUM(O38:O194)</f>
        <v>5228.1536414845295</v>
      </c>
      <c r="P196" s="329">
        <f t="shared" ref="P196:X196" si="548">SUM(P38:P194)</f>
        <v>5213.1536414845295</v>
      </c>
      <c r="Q196" s="329">
        <f t="shared" si="548"/>
        <v>5213.1330998537387</v>
      </c>
      <c r="R196" s="329">
        <f t="shared" si="548"/>
        <v>5191.1330450927908</v>
      </c>
      <c r="S196" s="329">
        <f t="shared" si="548"/>
        <v>5138.1330450927908</v>
      </c>
      <c r="T196" s="329">
        <f t="shared" si="548"/>
        <v>5013.1329346522652</v>
      </c>
      <c r="U196" s="329">
        <f t="shared" si="548"/>
        <v>5008</v>
      </c>
      <c r="V196" s="329">
        <f t="shared" si="548"/>
        <v>5007</v>
      </c>
      <c r="W196" s="329">
        <f t="shared" si="548"/>
        <v>4682</v>
      </c>
      <c r="X196" s="329">
        <f t="shared" si="548"/>
        <v>4228</v>
      </c>
      <c r="Y196" s="329">
        <f>IF(Y36="kWh",SUMPRODUCT(D38:D194,Y38:Y194))</f>
        <v>7868479</v>
      </c>
      <c r="Z196" s="329">
        <f>IF(Z36="kWh",SUMPRODUCT(D38:D194,Z38:Z194))</f>
        <v>20173642.219348967</v>
      </c>
      <c r="AA196" s="329">
        <f>IF(AA36="kw",SUMPRODUCT(N38:N194,O38:O194,AA38:AA194),SUMPRODUCT(D38:D194,AA38:AA194))</f>
        <v>11788.020706164059</v>
      </c>
      <c r="AB196" s="329">
        <f>IF(AB36="kw",SUMPRODUCT(N38:N194,O38:O194,AB38:AB194),SUMPRODUCT(D38:D194,AB38:AB194))</f>
        <v>191.76</v>
      </c>
      <c r="AC196" s="329">
        <f>IF(AC36="kw",SUMPRODUCT(N38:N194,O38:O194,AC38:AC194),SUMPRODUCT(D38:D194,AC38:AC194))</f>
        <v>0</v>
      </c>
      <c r="AD196" s="329">
        <f>IF(AD36="kw",SUMPRODUCT(N38:N194,O38:O194,AD38:AD194),SUMPRODUCT(D38:D194,AD38:AD194))</f>
        <v>0</v>
      </c>
      <c r="AE196" s="329">
        <f>IF(AE36="kw",SUMPRODUCT(N38:N194,O38:O194,AE38:AE194),SUMPRODUCT(D38:D194,AE38:AE194))</f>
        <v>0</v>
      </c>
      <c r="AF196" s="329">
        <f>IF(AF36="kw",SUMPRODUCT(N38:N194,O38:O194,AF38:AF194),SUMPRODUCT(D38:D194,AF38:AF194))</f>
        <v>0</v>
      </c>
      <c r="AG196" s="329">
        <f>IF(AG36="kw",SUMPRODUCT(N38:N194,O38:O194,AG38:AG194),SUMPRODUCT(D38:D194,AG38:AG194))</f>
        <v>0</v>
      </c>
      <c r="AH196" s="329">
        <f>IF(AH36="kw",SUMPRODUCT(N38:N194,O38:O194,AH38:AH194),SUMPRODUCT(D38:D194,AH38:AH194))</f>
        <v>0</v>
      </c>
      <c r="AI196" s="329">
        <f>IF(AI36="kw",SUMPRODUCT(N38:N194,O38:O194,AI38:AI194),SUMPRODUCT(D38:D194,AI38:AI194))</f>
        <v>0</v>
      </c>
      <c r="AJ196" s="329">
        <f>IF(AJ36="kw",SUMPRODUCT(N38:N194,O38:O194,AJ38:AJ194),SUMPRODUCT(D38:D194,AJ38:AJ194))</f>
        <v>0</v>
      </c>
      <c r="AK196" s="329">
        <f>IF(AK36="kw",SUMPRODUCT(N38:N194,O38:O194,AK38:AK194),SUMPRODUCT(D38:D194,AK38:AK194))</f>
        <v>0</v>
      </c>
      <c r="AL196" s="329">
        <f>IF(AL36="kw",SUMPRODUCT(N38:N194,O38:O194,AL38:AL194),SUMPRODUCT(D38:D194,AL38:AL194))</f>
        <v>0</v>
      </c>
      <c r="AM196" s="330"/>
    </row>
    <row r="197" spans="1:39" ht="15.5">
      <c r="B197" s="391" t="s">
        <v>272</v>
      </c>
      <c r="C197" s="392"/>
      <c r="D197" s="392"/>
      <c r="E197" s="392"/>
      <c r="F197" s="392"/>
      <c r="G197" s="392"/>
      <c r="H197" s="392"/>
      <c r="I197" s="392"/>
      <c r="J197" s="392"/>
      <c r="K197" s="392"/>
      <c r="L197" s="392"/>
      <c r="M197" s="392"/>
      <c r="N197" s="392"/>
      <c r="O197" s="392"/>
      <c r="P197" s="392"/>
      <c r="Q197" s="392"/>
      <c r="R197" s="392"/>
      <c r="S197" s="392"/>
      <c r="T197" s="392"/>
      <c r="U197" s="392"/>
      <c r="V197" s="392"/>
      <c r="W197" s="392"/>
      <c r="X197" s="392"/>
      <c r="Y197" s="392">
        <f>HLOOKUP(Y35,'2. LRAMVA Threshold'!$B$42:$Q$53,7,FALSE)</f>
        <v>14896090</v>
      </c>
      <c r="Z197" s="392">
        <f>HLOOKUP(Z35,'2. LRAMVA Threshold'!$B$42:$Q$53,7,FALSE)</f>
        <v>5412016</v>
      </c>
      <c r="AA197" s="392">
        <f>HLOOKUP(AA35,'2. LRAMVA Threshold'!$B$42:$Q$53,7,FALSE)</f>
        <v>53512</v>
      </c>
      <c r="AB197" s="392">
        <f>HLOOKUP(AB35,'2. LRAMVA Threshold'!$B$42:$Q$53,7,FALSE)</f>
        <v>2704</v>
      </c>
      <c r="AC197" s="392">
        <f>HLOOKUP(AC35,'2. LRAMVA Threshold'!$B$42:$Q$53,7,FALSE)</f>
        <v>5133</v>
      </c>
      <c r="AD197" s="392">
        <f>HLOOKUP(AD35,'2. LRAMVA Threshold'!$B$42:$Q$53,7,FALSE)</f>
        <v>885</v>
      </c>
      <c r="AE197" s="392">
        <f>HLOOKUP(AE35,'2. LRAMVA Threshold'!$B$42:$Q$53,7,FALSE)</f>
        <v>28</v>
      </c>
      <c r="AF197" s="392">
        <f>HLOOKUP(AF35,'2. LRAMVA Threshold'!$B$42:$Q$53,7,FALSE)</f>
        <v>65791</v>
      </c>
      <c r="AG197" s="392">
        <f>HLOOKUP(AG35,'2. LRAMVA Threshold'!$B$42:$Q$53,7,FALSE)</f>
        <v>0</v>
      </c>
      <c r="AH197" s="392">
        <f>HLOOKUP(AH35,'2. LRAMVA Threshold'!$B$42:$Q$53,7,FALSE)</f>
        <v>0</v>
      </c>
      <c r="AI197" s="392">
        <f>HLOOKUP(AI35,'2. LRAMVA Threshold'!$B$42:$Q$53,7,FALSE)</f>
        <v>0</v>
      </c>
      <c r="AJ197" s="392">
        <f>HLOOKUP(AJ35,'2. LRAMVA Threshold'!$B$42:$Q$53,7,FALSE)</f>
        <v>0</v>
      </c>
      <c r="AK197" s="392">
        <f>HLOOKUP(AK35,'2. LRAMVA Threshold'!$B$42:$Q$53,7,FALSE)</f>
        <v>0</v>
      </c>
      <c r="AL197" s="392">
        <f>HLOOKUP(AL35,'2. LRAMVA Threshold'!$B$42:$Q$53,7,FALSE)</f>
        <v>0</v>
      </c>
      <c r="AM197" s="393"/>
    </row>
    <row r="198" spans="1:39" ht="15.5">
      <c r="B198" s="521"/>
      <c r="C198" s="432"/>
      <c r="D198" s="433"/>
      <c r="E198" s="433"/>
      <c r="F198" s="433"/>
      <c r="G198" s="433"/>
      <c r="H198" s="433"/>
      <c r="I198" s="433"/>
      <c r="J198" s="433"/>
      <c r="K198" s="433"/>
      <c r="L198" s="433"/>
      <c r="M198" s="433"/>
      <c r="N198" s="433"/>
      <c r="O198" s="434"/>
      <c r="P198" s="433"/>
      <c r="Q198" s="433"/>
      <c r="R198" s="433"/>
      <c r="S198" s="435"/>
      <c r="T198" s="435"/>
      <c r="U198" s="435"/>
      <c r="V198" s="435"/>
      <c r="W198" s="433"/>
      <c r="X198" s="433"/>
      <c r="Y198" s="436"/>
      <c r="Z198" s="436"/>
      <c r="AA198" s="436"/>
      <c r="AB198" s="436"/>
      <c r="AC198" s="436"/>
      <c r="AD198" s="436"/>
      <c r="AE198" s="436"/>
      <c r="AF198" s="399"/>
      <c r="AG198" s="399"/>
      <c r="AH198" s="399"/>
      <c r="AI198" s="399"/>
      <c r="AJ198" s="399"/>
      <c r="AK198" s="399"/>
      <c r="AL198" s="399"/>
      <c r="AM198" s="400"/>
    </row>
    <row r="199" spans="1:39" ht="15.5">
      <c r="B199" s="324" t="s">
        <v>168</v>
      </c>
      <c r="C199" s="338"/>
      <c r="D199" s="338"/>
      <c r="E199" s="376"/>
      <c r="F199" s="376"/>
      <c r="G199" s="376"/>
      <c r="H199" s="376"/>
      <c r="I199" s="376"/>
      <c r="J199" s="376"/>
      <c r="K199" s="376"/>
      <c r="L199" s="376"/>
      <c r="M199" s="376"/>
      <c r="N199" s="376"/>
      <c r="O199" s="291"/>
      <c r="P199" s="340"/>
      <c r="Q199" s="340"/>
      <c r="R199" s="340"/>
      <c r="S199" s="339"/>
      <c r="T199" s="339"/>
      <c r="U199" s="339"/>
      <c r="V199" s="339"/>
      <c r="W199" s="340"/>
      <c r="X199" s="340"/>
      <c r="Y199" s="341">
        <f>HLOOKUP(Y$35,'3.  Distribution Rates'!$C$122:$P$133,7,FALSE)</f>
        <v>1.5800000000000002E-2</v>
      </c>
      <c r="Z199" s="341">
        <f>HLOOKUP(Z$35,'3.  Distribution Rates'!$C$122:$P$133,7,FALSE)</f>
        <v>1.0200000000000001E-2</v>
      </c>
      <c r="AA199" s="341">
        <f>HLOOKUP(AA$35,'3.  Distribution Rates'!$C$122:$P$133,7,FALSE)</f>
        <v>2.5672000000000001</v>
      </c>
      <c r="AB199" s="341">
        <f>HLOOKUP(AB$35,'3.  Distribution Rates'!$C$122:$P$133,7,FALSE)</f>
        <v>4.3041</v>
      </c>
      <c r="AC199" s="341">
        <f>HLOOKUP(AC$35,'3.  Distribution Rates'!$C$122:$P$133,7,FALSE)</f>
        <v>2.1478999999999999</v>
      </c>
      <c r="AD199" s="341">
        <f>HLOOKUP(AD$35,'3.  Distribution Rates'!$C$122:$P$133,7,FALSE)</f>
        <v>8.3116000000000003</v>
      </c>
      <c r="AE199" s="341">
        <f>HLOOKUP(AE$35,'3.  Distribution Rates'!$C$122:$P$133,7,FALSE)</f>
        <v>11.2104</v>
      </c>
      <c r="AF199" s="341">
        <f>HLOOKUP(AF$35,'3.  Distribution Rates'!$C$122:$P$133,7,FALSE)</f>
        <v>1.7600000000000001E-2</v>
      </c>
      <c r="AG199" s="341">
        <f>HLOOKUP(AG$35,'3.  Distribution Rates'!$C$122:$P$133,7,FALSE)</f>
        <v>0</v>
      </c>
      <c r="AH199" s="341">
        <f>HLOOKUP(AH$35,'3.  Distribution Rates'!$C$122:$P$133,7,FALSE)</f>
        <v>0</v>
      </c>
      <c r="AI199" s="341">
        <f>HLOOKUP(AI$35,'3.  Distribution Rates'!$C$122:$P$133,7,FALSE)</f>
        <v>0</v>
      </c>
      <c r="AJ199" s="341">
        <f>HLOOKUP(AJ$35,'3.  Distribution Rates'!$C$122:$P$133,7,FALSE)</f>
        <v>0</v>
      </c>
      <c r="AK199" s="341">
        <f>HLOOKUP(AK$35,'3.  Distribution Rates'!$C$122:$P$133,7,FALSE)</f>
        <v>0</v>
      </c>
      <c r="AL199" s="341">
        <f>HLOOKUP(AL$35,'3.  Distribution Rates'!$C$122:$P$133,7,FALSE)</f>
        <v>0</v>
      </c>
      <c r="AM199" s="348"/>
    </row>
    <row r="200" spans="1:39" ht="15.5">
      <c r="B200" s="324" t="s">
        <v>149</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LRAM'!Y138*Y199</f>
        <v>56402.127644036707</v>
      </c>
      <c r="Z200" s="378">
        <f>'4.  2011-2014 LRAM'!Z138*Z199</f>
        <v>17062.935816295765</v>
      </c>
      <c r="AA200" s="378">
        <f>'4.  2011-2014 LRAM'!AA138*AA199</f>
        <v>72433.261721101167</v>
      </c>
      <c r="AB200" s="378">
        <f>'4.  2011-2014 LRAM'!AB138*AB199</f>
        <v>0</v>
      </c>
      <c r="AC200" s="378">
        <f>'4.  2011-2014 LRAM'!AC138*AC199</f>
        <v>0</v>
      </c>
      <c r="AD200" s="378">
        <f>'4.  2011-2014 LRAM'!AD138*AD199</f>
        <v>0</v>
      </c>
      <c r="AE200" s="378">
        <f>'4.  2011-2014 LRAM'!AE138*AE199</f>
        <v>0</v>
      </c>
      <c r="AF200" s="378">
        <f>'4.  2011-2014 LRAM'!AF138*AF199</f>
        <v>0</v>
      </c>
      <c r="AG200" s="378">
        <f>'4.  2011-2014 LRAM'!AG138*AG199</f>
        <v>0</v>
      </c>
      <c r="AH200" s="378">
        <f>'4.  2011-2014 LRAM'!AH138*AH199</f>
        <v>0</v>
      </c>
      <c r="AI200" s="378">
        <f>'4.  2011-2014 LRAM'!AI138*AI199</f>
        <v>0</v>
      </c>
      <c r="AJ200" s="378">
        <f>'4.  2011-2014 LRAM'!AJ138*AJ199</f>
        <v>0</v>
      </c>
      <c r="AK200" s="378">
        <f>'4.  2011-2014 LRAM'!AK138*AK199</f>
        <v>0</v>
      </c>
      <c r="AL200" s="378">
        <f>'4.  2011-2014 LRAM'!AL138*AL199</f>
        <v>0</v>
      </c>
      <c r="AM200" s="629">
        <f>SUM(Y200:AL200)</f>
        <v>145898.32518143364</v>
      </c>
    </row>
    <row r="201" spans="1:39" ht="15.5">
      <c r="B201" s="324" t="s">
        <v>150</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LRAM'!Y267*Y199</f>
        <v>48197.591425751925</v>
      </c>
      <c r="Z201" s="378">
        <f>'4.  2011-2014 LRAM'!Z267*Z199</f>
        <v>11494.729193586321</v>
      </c>
      <c r="AA201" s="378">
        <f>'4.  2011-2014 LRAM'!AA267*AA199</f>
        <v>65960.275667184396</v>
      </c>
      <c r="AB201" s="378">
        <f>'4.  2011-2014 LRAM'!AB267*AB199</f>
        <v>0</v>
      </c>
      <c r="AC201" s="378">
        <f>'4.  2011-2014 LRAM'!AC267*AC199</f>
        <v>0</v>
      </c>
      <c r="AD201" s="378">
        <f>'4.  2011-2014 LRAM'!AD267*AD199</f>
        <v>0</v>
      </c>
      <c r="AE201" s="378">
        <f>'4.  2011-2014 LRAM'!AE267*AE199</f>
        <v>0</v>
      </c>
      <c r="AF201" s="378">
        <f>'4.  2011-2014 LRAM'!AF267*AF199</f>
        <v>0</v>
      </c>
      <c r="AG201" s="378">
        <f>'4.  2011-2014 LRAM'!AG267*AG199</f>
        <v>0</v>
      </c>
      <c r="AH201" s="378">
        <f>'4.  2011-2014 LRAM'!AH267*AH199</f>
        <v>0</v>
      </c>
      <c r="AI201" s="378">
        <f>'4.  2011-2014 LRAM'!AI267*AI199</f>
        <v>0</v>
      </c>
      <c r="AJ201" s="378">
        <f>'4.  2011-2014 LRAM'!AJ267*AJ199</f>
        <v>0</v>
      </c>
      <c r="AK201" s="378">
        <f>'4.  2011-2014 LRAM'!AK267*AK199</f>
        <v>0</v>
      </c>
      <c r="AL201" s="378">
        <f>'4.  2011-2014 LRAM'!AL267*AL199</f>
        <v>0</v>
      </c>
      <c r="AM201" s="629">
        <f>SUM(Y201:AL201)</f>
        <v>125652.59628652265</v>
      </c>
    </row>
    <row r="202" spans="1:39" ht="15.5">
      <c r="B202" s="324" t="s">
        <v>151</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LRAM'!Y396*Y199</f>
        <v>45371.470563311654</v>
      </c>
      <c r="Z202" s="378">
        <f>'4.  2011-2014 LRAM'!Z396*Z199</f>
        <v>41614.7311372724</v>
      </c>
      <c r="AA202" s="378">
        <f>'4.  2011-2014 LRAM'!AA396*AA199</f>
        <v>67280.530516941493</v>
      </c>
      <c r="AB202" s="378">
        <f>'4.  2011-2014 LRAM'!AB396*AB199</f>
        <v>0</v>
      </c>
      <c r="AC202" s="378">
        <f>'4.  2011-2014 LRAM'!AC396*AC199</f>
        <v>0</v>
      </c>
      <c r="AD202" s="378">
        <f>'4.  2011-2014 LRAM'!AD396*AD199</f>
        <v>0</v>
      </c>
      <c r="AE202" s="378">
        <f>'4.  2011-2014 LRAM'!AE396*AE199</f>
        <v>0</v>
      </c>
      <c r="AF202" s="378">
        <f>'4.  2011-2014 LRAM'!AF396*AF199</f>
        <v>0</v>
      </c>
      <c r="AG202" s="378">
        <f>'4.  2011-2014 LRAM'!AG396*AG199</f>
        <v>0</v>
      </c>
      <c r="AH202" s="378">
        <f>'4.  2011-2014 LRAM'!AH396*AH199</f>
        <v>0</v>
      </c>
      <c r="AI202" s="378">
        <f>'4.  2011-2014 LRAM'!AI396*AI199</f>
        <v>0</v>
      </c>
      <c r="AJ202" s="378">
        <f>'4.  2011-2014 LRAM'!AJ396*AJ199</f>
        <v>0</v>
      </c>
      <c r="AK202" s="378">
        <f>'4.  2011-2014 LRAM'!AK396*AK199</f>
        <v>0</v>
      </c>
      <c r="AL202" s="378">
        <f>'4.  2011-2014 LRAM'!AL396*AL199</f>
        <v>0</v>
      </c>
      <c r="AM202" s="629">
        <f>SUM(Y202:AL202)</f>
        <v>154266.73221752554</v>
      </c>
    </row>
    <row r="203" spans="1:39" ht="15.5">
      <c r="B203" s="324" t="s">
        <v>152</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LRAM'!Y526*Y199</f>
        <v>101122.7209782343</v>
      </c>
      <c r="Z203" s="378">
        <f>'4.  2011-2014 LRAM'!Z526*Z199</f>
        <v>25693.583417973605</v>
      </c>
      <c r="AA203" s="378">
        <f>'4.  2011-2014 LRAM'!AA526*AA199</f>
        <v>57239.113952254796</v>
      </c>
      <c r="AB203" s="378">
        <f>'4.  2011-2014 LRAM'!AB526*AB199</f>
        <v>0</v>
      </c>
      <c r="AC203" s="378">
        <f>'4.  2011-2014 LRAM'!AC526*AC199</f>
        <v>0</v>
      </c>
      <c r="AD203" s="378">
        <f>'4.  2011-2014 LRAM'!AD526*AD199</f>
        <v>0</v>
      </c>
      <c r="AE203" s="378">
        <f>'4.  2011-2014 LRAM'!AE526*AE199</f>
        <v>0</v>
      </c>
      <c r="AF203" s="378">
        <f>'4.  2011-2014 LRAM'!AF526*AF199</f>
        <v>0</v>
      </c>
      <c r="AG203" s="378">
        <f>'4.  2011-2014 LRAM'!AG526*AG199</f>
        <v>0</v>
      </c>
      <c r="AH203" s="378">
        <f>'4.  2011-2014 LRAM'!AH526*AH199</f>
        <v>0</v>
      </c>
      <c r="AI203" s="378">
        <f>'4.  2011-2014 LRAM'!AI526*AI199</f>
        <v>0</v>
      </c>
      <c r="AJ203" s="378">
        <f>'4.  2011-2014 LRAM'!AJ526*AJ199</f>
        <v>0</v>
      </c>
      <c r="AK203" s="378">
        <f>'4.  2011-2014 LRAM'!AK526*AK199</f>
        <v>0</v>
      </c>
      <c r="AL203" s="378">
        <f>'4.  2011-2014 LRAM'!AL526*AL199</f>
        <v>0</v>
      </c>
      <c r="AM203" s="629">
        <f>SUM(Y203:AL203)</f>
        <v>184055.4183484627</v>
      </c>
    </row>
    <row r="204" spans="1:39" ht="15.5">
      <c r="B204" s="324" t="s">
        <v>153</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Y196*Y199</f>
        <v>124321.96820000002</v>
      </c>
      <c r="Z204" s="378">
        <f>Z196*Z199</f>
        <v>205771.15063735947</v>
      </c>
      <c r="AA204" s="378">
        <f>AA196*AA199</f>
        <v>30262.206756864376</v>
      </c>
      <c r="AB204" s="378">
        <f t="shared" ref="AB204:AL204" si="549">AB196*AB199</f>
        <v>825.35421599999995</v>
      </c>
      <c r="AC204" s="378">
        <f t="shared" si="549"/>
        <v>0</v>
      </c>
      <c r="AD204" s="378">
        <f t="shared" si="549"/>
        <v>0</v>
      </c>
      <c r="AE204" s="378">
        <f t="shared" si="549"/>
        <v>0</v>
      </c>
      <c r="AF204" s="378">
        <f t="shared" si="549"/>
        <v>0</v>
      </c>
      <c r="AG204" s="378">
        <f t="shared" si="549"/>
        <v>0</v>
      </c>
      <c r="AH204" s="378">
        <f t="shared" si="549"/>
        <v>0</v>
      </c>
      <c r="AI204" s="378">
        <f t="shared" si="549"/>
        <v>0</v>
      </c>
      <c r="AJ204" s="378">
        <f t="shared" si="549"/>
        <v>0</v>
      </c>
      <c r="AK204" s="378">
        <f t="shared" si="549"/>
        <v>0</v>
      </c>
      <c r="AL204" s="378">
        <f t="shared" si="549"/>
        <v>0</v>
      </c>
      <c r="AM204" s="629">
        <f>SUM(Y204:AL204)</f>
        <v>361180.67981022387</v>
      </c>
    </row>
    <row r="205" spans="1:39" ht="15.5">
      <c r="B205" s="349" t="s">
        <v>268</v>
      </c>
      <c r="C205" s="345"/>
      <c r="D205" s="336"/>
      <c r="E205" s="334"/>
      <c r="F205" s="334"/>
      <c r="G205" s="334"/>
      <c r="H205" s="334"/>
      <c r="I205" s="334"/>
      <c r="J205" s="334"/>
      <c r="K205" s="334"/>
      <c r="L205" s="334"/>
      <c r="M205" s="334"/>
      <c r="N205" s="334"/>
      <c r="O205" s="300"/>
      <c r="P205" s="334"/>
      <c r="Q205" s="334"/>
      <c r="R205" s="334"/>
      <c r="S205" s="336"/>
      <c r="T205" s="336"/>
      <c r="U205" s="336"/>
      <c r="V205" s="336"/>
      <c r="W205" s="334"/>
      <c r="X205" s="334"/>
      <c r="Y205" s="346">
        <f>SUM(Y200:Y204)</f>
        <v>375415.87881133461</v>
      </c>
      <c r="Z205" s="346">
        <f>SUM(Z200:Z204)</f>
        <v>301637.13020248758</v>
      </c>
      <c r="AA205" s="346">
        <f t="shared" ref="AA205:AE205" si="550">SUM(AA200:AA204)</f>
        <v>293175.38861434627</v>
      </c>
      <c r="AB205" s="346">
        <f t="shared" si="550"/>
        <v>825.35421599999995</v>
      </c>
      <c r="AC205" s="346">
        <f t="shared" si="550"/>
        <v>0</v>
      </c>
      <c r="AD205" s="346">
        <f t="shared" si="550"/>
        <v>0</v>
      </c>
      <c r="AE205" s="346">
        <f t="shared" si="550"/>
        <v>0</v>
      </c>
      <c r="AF205" s="346">
        <f>SUM(AF200:AF204)</f>
        <v>0</v>
      </c>
      <c r="AG205" s="346">
        <f>SUM(AG200:AG204)</f>
        <v>0</v>
      </c>
      <c r="AH205" s="346">
        <f t="shared" ref="AH205:AL205" si="551">SUM(AH200:AH204)</f>
        <v>0</v>
      </c>
      <c r="AI205" s="346">
        <f t="shared" si="551"/>
        <v>0</v>
      </c>
      <c r="AJ205" s="346">
        <f t="shared" si="551"/>
        <v>0</v>
      </c>
      <c r="AK205" s="346">
        <f t="shared" si="551"/>
        <v>0</v>
      </c>
      <c r="AL205" s="346">
        <f t="shared" si="551"/>
        <v>0</v>
      </c>
      <c r="AM205" s="407">
        <f>SUM(AM200:AM204)</f>
        <v>971053.75184416841</v>
      </c>
    </row>
    <row r="206" spans="1:39" ht="15.5">
      <c r="B206" s="349" t="s">
        <v>269</v>
      </c>
      <c r="C206" s="345"/>
      <c r="D206" s="350"/>
      <c r="E206" s="334"/>
      <c r="F206" s="334"/>
      <c r="G206" s="334"/>
      <c r="H206" s="334"/>
      <c r="I206" s="334"/>
      <c r="J206" s="334"/>
      <c r="K206" s="334"/>
      <c r="L206" s="334"/>
      <c r="M206" s="334"/>
      <c r="N206" s="334"/>
      <c r="O206" s="300"/>
      <c r="P206" s="334"/>
      <c r="Q206" s="334"/>
      <c r="R206" s="334"/>
      <c r="S206" s="336"/>
      <c r="T206" s="336"/>
      <c r="U206" s="336"/>
      <c r="V206" s="336"/>
      <c r="W206" s="334"/>
      <c r="X206" s="334"/>
      <c r="Y206" s="347">
        <f>Y197*Y199</f>
        <v>235358.22200000001</v>
      </c>
      <c r="Z206" s="347">
        <f t="shared" ref="Z206:AE206" si="552">Z197*Z199</f>
        <v>55202.563200000004</v>
      </c>
      <c r="AA206" s="347">
        <f t="shared" si="552"/>
        <v>137376.00640000001</v>
      </c>
      <c r="AB206" s="347">
        <f t="shared" si="552"/>
        <v>11638.286400000001</v>
      </c>
      <c r="AC206" s="347">
        <f t="shared" si="552"/>
        <v>11025.170699999999</v>
      </c>
      <c r="AD206" s="347">
        <f t="shared" si="552"/>
        <v>7355.7660000000005</v>
      </c>
      <c r="AE206" s="347">
        <f t="shared" si="552"/>
        <v>313.89120000000003</v>
      </c>
      <c r="AF206" s="347">
        <f>AF197*AF199</f>
        <v>1157.9216000000001</v>
      </c>
      <c r="AG206" s="347">
        <f t="shared" ref="AG206:AL206" si="553">AG197*AG199</f>
        <v>0</v>
      </c>
      <c r="AH206" s="347">
        <f t="shared" si="553"/>
        <v>0</v>
      </c>
      <c r="AI206" s="347">
        <f t="shared" si="553"/>
        <v>0</v>
      </c>
      <c r="AJ206" s="347">
        <f t="shared" si="553"/>
        <v>0</v>
      </c>
      <c r="AK206" s="347">
        <f t="shared" si="553"/>
        <v>0</v>
      </c>
      <c r="AL206" s="347">
        <f t="shared" si="553"/>
        <v>0</v>
      </c>
      <c r="AM206" s="407">
        <f>SUM(Y206:AL206)</f>
        <v>459427.82750000007</v>
      </c>
    </row>
    <row r="207" spans="1:39" ht="15.5">
      <c r="B207" s="349" t="s">
        <v>270</v>
      </c>
      <c r="C207" s="345"/>
      <c r="D207" s="350"/>
      <c r="E207" s="334"/>
      <c r="F207" s="334"/>
      <c r="G207" s="334"/>
      <c r="H207" s="334"/>
      <c r="I207" s="334"/>
      <c r="J207" s="334"/>
      <c r="K207" s="334"/>
      <c r="L207" s="334"/>
      <c r="M207" s="334"/>
      <c r="N207" s="334"/>
      <c r="O207" s="300"/>
      <c r="P207" s="334"/>
      <c r="Q207" s="334"/>
      <c r="R207" s="334"/>
      <c r="S207" s="350"/>
      <c r="T207" s="350"/>
      <c r="U207" s="350"/>
      <c r="V207" s="350"/>
      <c r="W207" s="334"/>
      <c r="X207" s="334"/>
      <c r="Y207" s="351"/>
      <c r="Z207" s="351"/>
      <c r="AA207" s="351"/>
      <c r="AB207" s="351"/>
      <c r="AC207" s="351"/>
      <c r="AD207" s="351"/>
      <c r="AE207" s="351"/>
      <c r="AF207" s="351"/>
      <c r="AG207" s="351"/>
      <c r="AH207" s="351"/>
      <c r="AI207" s="351"/>
      <c r="AJ207" s="351"/>
      <c r="AK207" s="351"/>
      <c r="AL207" s="351"/>
      <c r="AM207" s="407">
        <f>AM205-AM206</f>
        <v>511625.92434416834</v>
      </c>
    </row>
    <row r="208" spans="1:39" ht="15.5">
      <c r="B208" s="324"/>
      <c r="C208" s="350"/>
      <c r="D208" s="350"/>
      <c r="E208" s="334"/>
      <c r="F208" s="334"/>
      <c r="G208" s="334"/>
      <c r="H208" s="334"/>
      <c r="I208" s="334"/>
      <c r="J208" s="334"/>
      <c r="K208" s="334"/>
      <c r="L208" s="334"/>
      <c r="M208" s="334"/>
      <c r="N208" s="334"/>
      <c r="O208" s="300"/>
      <c r="P208" s="334"/>
      <c r="Q208" s="334"/>
      <c r="R208" s="334"/>
      <c r="S208" s="350"/>
      <c r="T208" s="345"/>
      <c r="U208" s="350"/>
      <c r="V208" s="350"/>
      <c r="W208" s="334"/>
      <c r="X208" s="334"/>
      <c r="Y208" s="352"/>
      <c r="Z208" s="352"/>
      <c r="AA208" s="352"/>
      <c r="AB208" s="352"/>
      <c r="AC208" s="352"/>
      <c r="AD208" s="352"/>
      <c r="AE208" s="352"/>
      <c r="AF208" s="352"/>
      <c r="AG208" s="352"/>
      <c r="AH208" s="352"/>
      <c r="AI208" s="352"/>
      <c r="AJ208" s="352"/>
      <c r="AK208" s="352"/>
      <c r="AL208" s="352"/>
      <c r="AM208" s="348"/>
    </row>
    <row r="209" spans="1:39" ht="15.5">
      <c r="B209" s="294" t="s">
        <v>144</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SUMPRODUCT(E38:E194,Y38:Y194)</f>
        <v>7607616</v>
      </c>
      <c r="Z209" s="291">
        <f>SUMPRODUCT(E38:E194,Z38:Z194)</f>
        <v>20173641.219348967</v>
      </c>
      <c r="AA209" s="291">
        <f>IF(AA36="kw",SUMPRODUCT(N38:N194,P38:P194,AA38:AA194),SUMPRODUCT(E38:E194,AA38:AA194))</f>
        <v>11788.020706164059</v>
      </c>
      <c r="AB209" s="291">
        <f>IF(AB36="kw",SUMPRODUCT(N38:N194,P38:P194,AB38:AB194),SUMPRODUCT(E38:E194,AB38:AB194))</f>
        <v>191.76</v>
      </c>
      <c r="AC209" s="291">
        <f>IF(AC36="kw",SUMPRODUCT(N38:N194,P38:P194,AC38:AC194),SUMPRODUCT(E38:E194,AC38:AC194))</f>
        <v>0</v>
      </c>
      <c r="AD209" s="291">
        <f>IF(AD36="kw",SUMPRODUCT(N38:N194,P38:P194,AD38:AD194),SUMPRODUCT(E38:E194,AD38:AD194))</f>
        <v>0</v>
      </c>
      <c r="AE209" s="291">
        <f>IF(AE36="kw",SUMPRODUCT(N38:N194,P38:P194,AE38:AE194),SUMPRODUCT(E38:E194,AE38:AE194))</f>
        <v>0</v>
      </c>
      <c r="AF209" s="291">
        <f>IF(AF36="kw",SUMPRODUCT(N38:N194,P38:P194,AF38:AF194),SUMPRODUCT(E38:E194,AF38:AF194))</f>
        <v>0</v>
      </c>
      <c r="AG209" s="291">
        <f>IF(AG36="kw",SUMPRODUCT(N38:N194,P38:P194,AG38:AG194),SUMPRODUCT(E38:E194,AG38:AG194))</f>
        <v>0</v>
      </c>
      <c r="AH209" s="291">
        <f>IF(AH36="kw",SUMPRODUCT(N38:N194,P38:P194,AH38:AH194),SUMPRODUCT(E38:E194,AH38:AH194))</f>
        <v>0</v>
      </c>
      <c r="AI209" s="291">
        <f>IF(AI36="kw",SUMPRODUCT(N38:N194,P38:P194,AI38:AI194),SUMPRODUCT(E38:E194,AI38:AI194))</f>
        <v>0</v>
      </c>
      <c r="AJ209" s="291">
        <f>IF(AJ36="kw",SUMPRODUCT(N38:N194,P38:P194,AJ38:AJ194),SUMPRODUCT(E38:E194,AJ38:AJ194))</f>
        <v>0</v>
      </c>
      <c r="AK209" s="291">
        <f>IF(AK36="kw",SUMPRODUCT(N38:N194,P38:P194,AK38:AK194),SUMPRODUCT(E38:E194,AK38:AK194))</f>
        <v>0</v>
      </c>
      <c r="AL209" s="291">
        <f>IF(AL36="kw",SUMPRODUCT(N38:N194,P38:P194,AL38:AL194),SUMPRODUCT(E38:E194,AL38:AL194))</f>
        <v>0</v>
      </c>
      <c r="AM209" s="348"/>
    </row>
    <row r="210" spans="1:39" ht="15.5">
      <c r="B210" s="294" t="s">
        <v>145</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SUMPRODUCT(F38:F194,Y38:Y194)</f>
        <v>7566418</v>
      </c>
      <c r="Z210" s="291">
        <f>SUMPRODUCT(F38:F194,Z38:Z194)</f>
        <v>20139216.159161415</v>
      </c>
      <c r="AA210" s="291">
        <f>IF(AA36="kw",SUMPRODUCT(N38:N194,Q38:Q194,AA38:AA194),SUMPRODUCT(F38:F194,AA38:AA194))</f>
        <v>11917.917646525686</v>
      </c>
      <c r="AB210" s="291">
        <f>IF(AB36="kw",SUMPRODUCT(N38:N194,Q38:Q194,AB38:AB194),SUMPRODUCT(F38:F194,AB38:AB194))</f>
        <v>191.76</v>
      </c>
      <c r="AC210" s="291">
        <f>IF(AC36="kw",SUMPRODUCT(N38:N194,Q38:Q194,AC38:AC194),SUMPRODUCT(F38:F194,AC38:AC194))</f>
        <v>0</v>
      </c>
      <c r="AD210" s="291">
        <f>IF(AD36="kw",SUMPRODUCT(N38:N194,Q38:Q194,AD38:AD194),SUMPRODUCT(F38:F194,AD38:AD194))</f>
        <v>0</v>
      </c>
      <c r="AE210" s="291">
        <f>IF(AE36="kw",SUMPRODUCT(N38:N194,Q38:Q194,AE38:AE194),SUMPRODUCT(F38:F194,AE38:AE194))</f>
        <v>0</v>
      </c>
      <c r="AF210" s="291">
        <f>IF(AF36="kw",SUMPRODUCT(N38:N194,Q38:Q194,AF38:AF194),SUMPRODUCT(F38:F194,AF38:AF194))</f>
        <v>0</v>
      </c>
      <c r="AG210" s="291">
        <f>IF(AG36="kw",SUMPRODUCT(N38:N194,Q38:Q194,AG38:AG194),SUMPRODUCT(F38:F194,AG38:AG194))</f>
        <v>0</v>
      </c>
      <c r="AH210" s="291">
        <f>IF(AH36="kw",SUMPRODUCT(N38:N194,Q38:Q194,AH38:AH194),SUMPRODUCT(F38:F194,AH38:AH194))</f>
        <v>0</v>
      </c>
      <c r="AI210" s="291">
        <f>IF(AI36="kw",SUMPRODUCT(N38:N194,Q38:Q194,AI38:AI194),SUMPRODUCT(F38:F194,AI38:AI194))</f>
        <v>0</v>
      </c>
      <c r="AJ210" s="291">
        <f>IF(AJ36="kw",SUMPRODUCT(N38:N194,Q38:Q194,AJ38:AJ194),SUMPRODUCT(F38:F194,AJ38:AJ194))</f>
        <v>0</v>
      </c>
      <c r="AK210" s="291">
        <f>IF(AK36="kw",SUMPRODUCT(N38:N194,Q38:Q194,AK38:AK194),SUMPRODUCT(F38:F194,AK38:AK194))</f>
        <v>0</v>
      </c>
      <c r="AL210" s="291">
        <f>IF(AL36="kw",SUMPRODUCT(N38:N194,Q38:Q194,AL38:AL194),SUMPRODUCT(F38:F194,AL38:AL194))</f>
        <v>0</v>
      </c>
      <c r="AM210" s="337"/>
    </row>
    <row r="211" spans="1:39" ht="15.5">
      <c r="B211" s="294" t="s">
        <v>146</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SUMPRODUCT(G38:G194,Y38:Y194)</f>
        <v>7511436</v>
      </c>
      <c r="Z211" s="291">
        <f>SUMPRODUCT(G38:G194,Z38:Z194)</f>
        <v>20122612.139161415</v>
      </c>
      <c r="AA211" s="291">
        <f>IF(AA36="kw",SUMPRODUCT(N38:N194,R38:R194,AA38:AA194),SUMPRODUCT(G38:G194,AA38:AA194))</f>
        <v>11954.87709453533</v>
      </c>
      <c r="AB211" s="291">
        <f>IF(AB36="kw",SUMPRODUCT(N38:N194,R38:R194,AB38:AB194),SUMPRODUCT(G38:G194,AB38:AB194))</f>
        <v>191.76</v>
      </c>
      <c r="AC211" s="291">
        <f>IF(AC36="kw",SUMPRODUCT(N38:N194,R38:R194,AC38:AC194),SUMPRODUCT(G38:G194,AC38:AC194))</f>
        <v>0</v>
      </c>
      <c r="AD211" s="291">
        <f>IF(AD36="kw",SUMPRODUCT(N38:N194,R38:R194,AD38:AD194),SUMPRODUCT(G38:G194,AD38:AD194))</f>
        <v>0</v>
      </c>
      <c r="AE211" s="291">
        <f>IF(AE36="kw",SUMPRODUCT(N38:N194,R38:R194,AE38:AE194),SUMPRODUCT(G38:G194,AE38:AE194))</f>
        <v>0</v>
      </c>
      <c r="AF211" s="291">
        <f>IF(AF36="kw",SUMPRODUCT(N38:N194,R38:R194,AF38:AF194),SUMPRODUCT(G38:G194,AF38:AF194))</f>
        <v>0</v>
      </c>
      <c r="AG211" s="291">
        <f>IF(AG36="kw",SUMPRODUCT(N38:N194,R38:R194,AG38:AG194),SUMPRODUCT(G38:G194,AG38:AG194))</f>
        <v>0</v>
      </c>
      <c r="AH211" s="291">
        <f>IF(AH36="kw",SUMPRODUCT(N38:N194,R38:R194,AH38:AH194),SUMPRODUCT(G38:G194,AH38:AH194))</f>
        <v>0</v>
      </c>
      <c r="AI211" s="291">
        <f>IF(AI36="kw",SUMPRODUCT(N38:N194,R38:R194,AI38:AI194),SUMPRODUCT(G38:G194,AI38:AI194))</f>
        <v>0</v>
      </c>
      <c r="AJ211" s="291">
        <f>IF(AJ36="kw",SUMPRODUCT(N38:N194,R38:R194,AJ38:AJ194),SUMPRODUCT(G38:G194,AJ38:AJ194))</f>
        <v>0</v>
      </c>
      <c r="AK211" s="291">
        <f>IF(AK36="kw",SUMPRODUCT(N38:N194,R38:R194,AK38:AK194),SUMPRODUCT(G38:G194,AK38:AK194))</f>
        <v>0</v>
      </c>
      <c r="AL211" s="291">
        <f>IF(AL36="kw",SUMPRODUCT(N38:N194,R38:R194,AL38:AL194),SUMPRODUCT(G38:G194,AL38:AL194))</f>
        <v>0</v>
      </c>
      <c r="AM211" s="337"/>
    </row>
    <row r="212" spans="1:39" ht="15.5">
      <c r="B212" s="294" t="s">
        <v>147</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SUMPRODUCT(H38:H194,Y38:Y194)</f>
        <v>7286998</v>
      </c>
      <c r="Z212" s="291">
        <f>SUMPRODUCT(H38:H194,Z38:Z194)</f>
        <v>19980071.139161415</v>
      </c>
      <c r="AA212" s="291">
        <f>IF(AA36="kw",SUMPRODUCT(N38:N194,S38:S194,AA38:AA194),SUMPRODUCT(H38:H194,AA38:AA194))</f>
        <v>12177.47709453533</v>
      </c>
      <c r="AB212" s="291">
        <f>IF(AB36="kw",SUMPRODUCT(N38:N194,S38:S194,AB38:AB194),SUMPRODUCT(H38:H194,AB38:AB194))</f>
        <v>389.15999999999997</v>
      </c>
      <c r="AC212" s="291">
        <f>IF(AC36="kw",SUMPRODUCT(N38:N194,S38:S194,AC38:AC194),SUMPRODUCT(H38:H194,AC38:AC194))</f>
        <v>0</v>
      </c>
      <c r="AD212" s="291">
        <f>IF(AD36="kw",SUMPRODUCT(N38:N194,S38:S194,AD38:AD194),SUMPRODUCT(H38:H194,AD38:AD194))</f>
        <v>0</v>
      </c>
      <c r="AE212" s="291">
        <f>IF(AE36="kw",SUMPRODUCT(N38:N194,S38:S194,AE38:AE194),SUMPRODUCT(H38:H194,AE38:AE194))</f>
        <v>0</v>
      </c>
      <c r="AF212" s="291">
        <f>IF(AF36="kw",SUMPRODUCT(N38:N194,S38:S194,AF38:AF194),SUMPRODUCT(H38:H194,AF38:AF194))</f>
        <v>0</v>
      </c>
      <c r="AG212" s="291">
        <f>IF(AG36="kw",SUMPRODUCT(N38:N194,S38:S194,AG38:AG194),SUMPRODUCT(H38:H194,AG38:AG194))</f>
        <v>0</v>
      </c>
      <c r="AH212" s="291">
        <f>IF(AH36="kw",SUMPRODUCT(N38:N194,S38:S194,AH38:AH194),SUMPRODUCT(H38:H194,AH38:AH194))</f>
        <v>0</v>
      </c>
      <c r="AI212" s="291">
        <f>IF(AI36="kw",SUMPRODUCT(N38:N194,S38:S194,AI38:AI194),SUMPRODUCT(H38:H194,AI38:AI194))</f>
        <v>0</v>
      </c>
      <c r="AJ212" s="291">
        <f>IF(AJ36="kw",SUMPRODUCT(N38:N194,S38:S194,AJ38:AJ194),SUMPRODUCT(H38:H194,AJ38:AJ194))</f>
        <v>0</v>
      </c>
      <c r="AK212" s="291">
        <f>IF(AK36="kw",SUMPRODUCT(N38:N194,S38:S194,AK38:AK194),SUMPRODUCT(H38:H194,AK38:AK194))</f>
        <v>0</v>
      </c>
      <c r="AL212" s="291">
        <f>IF(AL36="kw",SUMPRODUCT(N38:N194,S38:S194,AL38:AL194),SUMPRODUCT(H38:H194,AL38:AL194))</f>
        <v>0</v>
      </c>
      <c r="AM212" s="337"/>
    </row>
    <row r="213" spans="1:39" ht="15.5">
      <c r="B213" s="437" t="s">
        <v>148</v>
      </c>
      <c r="C213" s="364"/>
      <c r="D213" s="384"/>
      <c r="E213" s="384"/>
      <c r="F213" s="384"/>
      <c r="G213" s="384"/>
      <c r="H213" s="384"/>
      <c r="I213" s="384"/>
      <c r="J213" s="384"/>
      <c r="K213" s="384"/>
      <c r="L213" s="384"/>
      <c r="M213" s="384"/>
      <c r="N213" s="384"/>
      <c r="O213" s="383"/>
      <c r="P213" s="384"/>
      <c r="Q213" s="384"/>
      <c r="R213" s="384"/>
      <c r="S213" s="364"/>
      <c r="T213" s="385"/>
      <c r="U213" s="385"/>
      <c r="V213" s="384"/>
      <c r="W213" s="384"/>
      <c r="X213" s="385"/>
      <c r="Y213" s="326">
        <f>SUMPRODUCT(I38:I194,Y38:Y194)</f>
        <v>6438862</v>
      </c>
      <c r="Z213" s="326">
        <f>SUMPRODUCT(I38:I194,Z38:Z194)</f>
        <v>19978972.01704083</v>
      </c>
      <c r="AA213" s="326">
        <f>IF(AA36="kw",SUMPRODUCT(N38:N194,T38:T194,AA38:AA194),SUMPRODUCT(I38:I194,AA38:AA194))</f>
        <v>12177.475981294834</v>
      </c>
      <c r="AB213" s="326">
        <f>IF(AB36="kw",SUMPRODUCT(N38:N194,T38:T194,AB38:AB194),SUMPRODUCT(I38:I194,AB38:AB194))</f>
        <v>389.15999999999997</v>
      </c>
      <c r="AC213" s="326">
        <f>IF(AC36="kw",SUMPRODUCT(N38:N194,T38:T194,AC38:AC194),SUMPRODUCT(I38:I194,AC38:AC194))</f>
        <v>0</v>
      </c>
      <c r="AD213" s="326">
        <f>IF(AD36="kw",SUMPRODUCT(N38:N194,T38:T194,AD38:AD194),SUMPRODUCT(I38:I194,AD38:AD194))</f>
        <v>0</v>
      </c>
      <c r="AE213" s="326">
        <f>IF(AE36="kw",SUMPRODUCT(N38:N194,T38:T194,AE38:AE194),SUMPRODUCT(I38:I194,AE38:AE194))</f>
        <v>0</v>
      </c>
      <c r="AF213" s="326">
        <f>IF(AF36="kw",SUMPRODUCT(N38:N194,T38:T194,AF38:AF194),SUMPRODUCT(I38:I194,AF38:AF194))</f>
        <v>0</v>
      </c>
      <c r="AG213" s="326">
        <f>IF(AG36="kw",SUMPRODUCT(N38:N194,T38:T194,AG38:AG194),SUMPRODUCT(I38:I194,AG38:AG194))</f>
        <v>0</v>
      </c>
      <c r="AH213" s="326">
        <f>IF(AH36="kw",SUMPRODUCT(N38:N194,T38:T194,AH38:AH194),SUMPRODUCT(I38:I194,AH38:AH194))</f>
        <v>0</v>
      </c>
      <c r="AI213" s="326">
        <f>IF(AI36="kw",SUMPRODUCT(N38:N194,T38:T194,AI38:AI194),SUMPRODUCT(I38:I194,AI38:AI194))</f>
        <v>0</v>
      </c>
      <c r="AJ213" s="326">
        <f>IF(AJ36="kw",SUMPRODUCT(N38:N194,T38:T194,AJ38:AJ194),SUMPRODUCT(I38:I194,AJ38:AJ194))</f>
        <v>0</v>
      </c>
      <c r="AK213" s="326">
        <f>IF(AK36="kw",SUMPRODUCT(N38:N194,T38:T194,AK38:AK194),SUMPRODUCT(I38:I194,AK38:AK194))</f>
        <v>0</v>
      </c>
      <c r="AL213" s="326">
        <f>IF(AL36="kw",SUMPRODUCT(N38:N194,T38:T194,AL38:AL194),SUMPRODUCT(I38:I194,AL38:AL194))</f>
        <v>0</v>
      </c>
      <c r="AM213" s="386"/>
    </row>
    <row r="214" spans="1:39" ht="20.25" customHeight="1">
      <c r="B214" s="368" t="s">
        <v>585</v>
      </c>
      <c r="C214" s="387"/>
      <c r="D214" s="388"/>
      <c r="E214" s="388"/>
      <c r="F214" s="388"/>
      <c r="G214" s="388"/>
      <c r="H214" s="388"/>
      <c r="I214" s="388"/>
      <c r="J214" s="388"/>
      <c r="K214" s="388"/>
      <c r="L214" s="388"/>
      <c r="M214" s="388"/>
      <c r="N214" s="388"/>
      <c r="O214" s="388"/>
      <c r="P214" s="388"/>
      <c r="Q214" s="388"/>
      <c r="R214" s="388"/>
      <c r="S214" s="371"/>
      <c r="T214" s="372"/>
      <c r="U214" s="388"/>
      <c r="V214" s="388"/>
      <c r="W214" s="388"/>
      <c r="X214" s="388"/>
      <c r="Y214" s="409"/>
      <c r="Z214" s="409"/>
      <c r="AA214" s="409"/>
      <c r="AB214" s="409"/>
      <c r="AC214" s="409"/>
      <c r="AD214" s="409"/>
      <c r="AE214" s="409"/>
      <c r="AF214" s="409"/>
      <c r="AG214" s="409"/>
      <c r="AH214" s="409"/>
      <c r="AI214" s="409"/>
      <c r="AJ214" s="409"/>
      <c r="AK214" s="409"/>
      <c r="AL214" s="409"/>
      <c r="AM214" s="389"/>
    </row>
    <row r="215" spans="1:39" ht="15.5">
      <c r="B215" s="438"/>
    </row>
    <row r="216" spans="1:39" ht="15.5">
      <c r="B216" s="438"/>
    </row>
    <row r="217" spans="1:39" ht="15.5">
      <c r="B217" s="280" t="s">
        <v>273</v>
      </c>
      <c r="C217" s="281"/>
      <c r="D217" s="590" t="s">
        <v>525</v>
      </c>
      <c r="E217" s="253"/>
      <c r="F217" s="590"/>
      <c r="G217" s="253"/>
      <c r="H217" s="253"/>
      <c r="I217" s="253"/>
      <c r="J217" s="253"/>
      <c r="K217" s="253"/>
      <c r="L217" s="253"/>
      <c r="M217" s="253"/>
      <c r="N217" s="253"/>
      <c r="O217" s="281"/>
      <c r="P217" s="253"/>
      <c r="Q217" s="253"/>
      <c r="R217" s="253"/>
      <c r="S217" s="253"/>
      <c r="T217" s="253"/>
      <c r="U217" s="253"/>
      <c r="V217" s="253"/>
      <c r="W217" s="253"/>
      <c r="X217" s="253"/>
      <c r="Y217" s="270"/>
      <c r="Z217" s="267"/>
      <c r="AA217" s="267"/>
      <c r="AB217" s="267"/>
      <c r="AC217" s="267"/>
      <c r="AD217" s="267"/>
      <c r="AE217" s="267"/>
      <c r="AF217" s="267"/>
      <c r="AG217" s="267"/>
      <c r="AH217" s="267"/>
      <c r="AI217" s="267"/>
      <c r="AJ217" s="267"/>
      <c r="AK217" s="267"/>
      <c r="AL217" s="267"/>
      <c r="AM217" s="282"/>
    </row>
    <row r="218" spans="1:39" ht="34.5" customHeight="1">
      <c r="B218" s="1095" t="s">
        <v>211</v>
      </c>
      <c r="C218" s="1097" t="s">
        <v>33</v>
      </c>
      <c r="D218" s="284" t="s">
        <v>421</v>
      </c>
      <c r="E218" s="1099" t="s">
        <v>209</v>
      </c>
      <c r="F218" s="1100"/>
      <c r="G218" s="1100"/>
      <c r="H218" s="1100"/>
      <c r="I218" s="1100"/>
      <c r="J218" s="1100"/>
      <c r="K218" s="1100"/>
      <c r="L218" s="1100"/>
      <c r="M218" s="1101"/>
      <c r="N218" s="1102" t="s">
        <v>213</v>
      </c>
      <c r="O218" s="284" t="s">
        <v>422</v>
      </c>
      <c r="P218" s="1099" t="s">
        <v>212</v>
      </c>
      <c r="Q218" s="1100"/>
      <c r="R218" s="1100"/>
      <c r="S218" s="1100"/>
      <c r="T218" s="1100"/>
      <c r="U218" s="1100"/>
      <c r="V218" s="1100"/>
      <c r="W218" s="1100"/>
      <c r="X218" s="1101"/>
      <c r="Y218" s="1092" t="s">
        <v>243</v>
      </c>
      <c r="Z218" s="1093"/>
      <c r="AA218" s="1093"/>
      <c r="AB218" s="1093"/>
      <c r="AC218" s="1093"/>
      <c r="AD218" s="1093"/>
      <c r="AE218" s="1093"/>
      <c r="AF218" s="1093"/>
      <c r="AG218" s="1093"/>
      <c r="AH218" s="1093"/>
      <c r="AI218" s="1093"/>
      <c r="AJ218" s="1093"/>
      <c r="AK218" s="1093"/>
      <c r="AL218" s="1093"/>
      <c r="AM218" s="1094"/>
    </row>
    <row r="219" spans="1:39" ht="60.75" customHeight="1">
      <c r="B219" s="1096"/>
      <c r="C219" s="1098"/>
      <c r="D219" s="285">
        <v>2016</v>
      </c>
      <c r="E219" s="285">
        <v>2017</v>
      </c>
      <c r="F219" s="285">
        <v>2018</v>
      </c>
      <c r="G219" s="285">
        <v>2019</v>
      </c>
      <c r="H219" s="285">
        <v>2020</v>
      </c>
      <c r="I219" s="285">
        <v>2021</v>
      </c>
      <c r="J219" s="285">
        <v>2022</v>
      </c>
      <c r="K219" s="285">
        <v>2023</v>
      </c>
      <c r="L219" s="285">
        <v>2024</v>
      </c>
      <c r="M219" s="285">
        <v>2025</v>
      </c>
      <c r="N219" s="1103"/>
      <c r="O219" s="285">
        <v>2016</v>
      </c>
      <c r="P219" s="285">
        <v>2017</v>
      </c>
      <c r="Q219" s="285">
        <v>2018</v>
      </c>
      <c r="R219" s="285">
        <v>2019</v>
      </c>
      <c r="S219" s="285">
        <v>2020</v>
      </c>
      <c r="T219" s="285">
        <v>2021</v>
      </c>
      <c r="U219" s="285">
        <v>2022</v>
      </c>
      <c r="V219" s="285">
        <v>2023</v>
      </c>
      <c r="W219" s="285">
        <v>2024</v>
      </c>
      <c r="X219" s="285">
        <v>2025</v>
      </c>
      <c r="Y219" s="285" t="str">
        <f>'1.  LRAMVA Summary'!D52</f>
        <v>Residential</v>
      </c>
      <c r="Z219" s="285" t="str">
        <f>'1.  LRAMVA Summary'!E52</f>
        <v>GS&lt;50 kW</v>
      </c>
      <c r="AA219" s="285" t="str">
        <f>'1.  LRAMVA Summary'!F52</f>
        <v>General Service 50 - 4,999 kW</v>
      </c>
      <c r="AB219" s="285" t="str">
        <f>'1.  LRAMVA Summary'!G52</f>
        <v>Co-Generation 1,000 - 4,999 kW</v>
      </c>
      <c r="AC219" s="285" t="str">
        <f>'1.  LRAMVA Summary'!H52</f>
        <v>Large User</v>
      </c>
      <c r="AD219" s="285" t="str">
        <f>'1.  LRAMVA Summary'!I52</f>
        <v>Street Lighting</v>
      </c>
      <c r="AE219" s="285" t="str">
        <f>'1.  LRAMVA Summary'!J52</f>
        <v>Sentinel Lighting</v>
      </c>
      <c r="AF219" s="285" t="str">
        <f>'1.  LRAMVA Summary'!K52</f>
        <v>Unmetered Scattered Load</v>
      </c>
      <c r="AG219" s="285" t="str">
        <f>'1.  LRAMVA Summary'!L52</f>
        <v/>
      </c>
      <c r="AH219" s="285" t="str">
        <f>'1.  LRAMVA Summary'!M52</f>
        <v/>
      </c>
      <c r="AI219" s="285" t="str">
        <f>'1.  LRAMVA Summary'!N52</f>
        <v/>
      </c>
      <c r="AJ219" s="285" t="str">
        <f>'1.  LRAMVA Summary'!O52</f>
        <v/>
      </c>
      <c r="AK219" s="285" t="str">
        <f>'1.  LRAMVA Summary'!P52</f>
        <v/>
      </c>
      <c r="AL219" s="285" t="str">
        <f>'1.  LRAMVA Summary'!Q52</f>
        <v/>
      </c>
      <c r="AM219" s="287" t="str">
        <f>'1.  LRAMVA Summary'!R52</f>
        <v>Total</v>
      </c>
    </row>
    <row r="220" spans="1:39" ht="15.75" customHeight="1">
      <c r="B220" s="518" t="s">
        <v>503</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t="str">
        <f>'1.  LRAMVA Summary'!D53</f>
        <v>kWh</v>
      </c>
      <c r="Z220" s="291" t="str">
        <f>'1.  LRAMVA Summary'!E53</f>
        <v>kWh</v>
      </c>
      <c r="AA220" s="291" t="str">
        <f>'1.  LRAMVA Summary'!F53</f>
        <v>kW</v>
      </c>
      <c r="AB220" s="291" t="str">
        <f>'1.  LRAMVA Summary'!G53</f>
        <v>kW</v>
      </c>
      <c r="AC220" s="291" t="str">
        <f>'1.  LRAMVA Summary'!H53</f>
        <v>kW</v>
      </c>
      <c r="AD220" s="291" t="str">
        <f>'1.  LRAMVA Summary'!I53</f>
        <v>kW</v>
      </c>
      <c r="AE220" s="291" t="str">
        <f>'1.  LRAMVA Summary'!J53</f>
        <v>kW</v>
      </c>
      <c r="AF220" s="291" t="str">
        <f>'1.  LRAMVA Summary'!K53</f>
        <v>kWh</v>
      </c>
      <c r="AG220" s="291">
        <f>'1.  LRAMVA Summary'!L53</f>
        <v>0</v>
      </c>
      <c r="AH220" s="291">
        <f>'1.  LRAMVA Summary'!M53</f>
        <v>0</v>
      </c>
      <c r="AI220" s="291">
        <f>'1.  LRAMVA Summary'!N53</f>
        <v>0</v>
      </c>
      <c r="AJ220" s="291">
        <f>'1.  LRAMVA Summary'!O53</f>
        <v>0</v>
      </c>
      <c r="AK220" s="291">
        <f>'1.  LRAMVA Summary'!P53</f>
        <v>0</v>
      </c>
      <c r="AL220" s="291">
        <f>'1.  LRAMVA Summary'!Q53</f>
        <v>0</v>
      </c>
      <c r="AM220" s="292"/>
    </row>
    <row r="221" spans="1:39" ht="15.5" outlineLevel="1">
      <c r="B221" s="288" t="s">
        <v>496</v>
      </c>
      <c r="C221" s="289"/>
      <c r="D221" s="289"/>
      <c r="E221" s="289"/>
      <c r="F221" s="289"/>
      <c r="G221" s="289"/>
      <c r="H221" s="289"/>
      <c r="I221" s="289"/>
      <c r="J221" s="289"/>
      <c r="K221" s="289"/>
      <c r="L221" s="289"/>
      <c r="M221" s="289"/>
      <c r="N221" s="290"/>
      <c r="O221" s="289"/>
      <c r="P221" s="289"/>
      <c r="Q221" s="289"/>
      <c r="R221" s="289"/>
      <c r="S221" s="289"/>
      <c r="T221" s="289"/>
      <c r="U221" s="289"/>
      <c r="V221" s="289"/>
      <c r="W221" s="289"/>
      <c r="X221" s="289"/>
      <c r="Y221" s="291"/>
      <c r="Z221" s="291"/>
      <c r="AA221" s="291"/>
      <c r="AB221" s="291"/>
      <c r="AC221" s="291"/>
      <c r="AD221" s="291"/>
      <c r="AE221" s="291"/>
      <c r="AF221" s="291"/>
      <c r="AG221" s="291"/>
      <c r="AH221" s="291"/>
      <c r="AI221" s="291"/>
      <c r="AJ221" s="291"/>
      <c r="AK221" s="291"/>
      <c r="AL221" s="291"/>
      <c r="AM221" s="292"/>
    </row>
    <row r="222" spans="1:39" ht="15.5" outlineLevel="1">
      <c r="A222" s="522">
        <v>1</v>
      </c>
      <c r="B222" s="520" t="s">
        <v>95</v>
      </c>
      <c r="C222" s="291" t="s">
        <v>25</v>
      </c>
      <c r="D222" s="295"/>
      <c r="E222" s="295"/>
      <c r="F222" s="295"/>
      <c r="G222" s="295"/>
      <c r="H222" s="295"/>
      <c r="I222" s="295"/>
      <c r="J222" s="295"/>
      <c r="K222" s="295"/>
      <c r="L222" s="295"/>
      <c r="M222" s="295"/>
      <c r="N222" s="291"/>
      <c r="O222" s="295"/>
      <c r="P222" s="295"/>
      <c r="Q222" s="295"/>
      <c r="R222" s="295"/>
      <c r="S222" s="295"/>
      <c r="T222" s="295"/>
      <c r="U222" s="295"/>
      <c r="V222" s="295"/>
      <c r="W222" s="295"/>
      <c r="X222" s="295"/>
      <c r="Y222" s="410"/>
      <c r="Z222" s="410"/>
      <c r="AA222" s="410"/>
      <c r="AB222" s="410"/>
      <c r="AC222" s="410"/>
      <c r="AD222" s="410"/>
      <c r="AE222" s="410"/>
      <c r="AF222" s="410"/>
      <c r="AG222" s="410"/>
      <c r="AH222" s="410"/>
      <c r="AI222" s="410"/>
      <c r="AJ222" s="410"/>
      <c r="AK222" s="410"/>
      <c r="AL222" s="410"/>
      <c r="AM222" s="296">
        <f>SUM(Y222:AL222)</f>
        <v>0</v>
      </c>
    </row>
    <row r="223" spans="1:39" ht="15.5" outlineLevel="1">
      <c r="B223" s="294" t="s">
        <v>289</v>
      </c>
      <c r="C223" s="291" t="s">
        <v>163</v>
      </c>
      <c r="D223" s="295"/>
      <c r="E223" s="295"/>
      <c r="F223" s="295"/>
      <c r="G223" s="295"/>
      <c r="H223" s="295"/>
      <c r="I223" s="295"/>
      <c r="J223" s="295"/>
      <c r="K223" s="295"/>
      <c r="L223" s="295"/>
      <c r="M223" s="295"/>
      <c r="N223" s="468"/>
      <c r="O223" s="295"/>
      <c r="P223" s="295"/>
      <c r="Q223" s="295"/>
      <c r="R223" s="295"/>
      <c r="S223" s="295"/>
      <c r="T223" s="295"/>
      <c r="U223" s="295"/>
      <c r="V223" s="295"/>
      <c r="W223" s="295"/>
      <c r="X223" s="295"/>
      <c r="Y223" s="411">
        <f>Y222</f>
        <v>0</v>
      </c>
      <c r="Z223" s="411">
        <f t="shared" ref="Z223" si="554">Z222</f>
        <v>0</v>
      </c>
      <c r="AA223" s="411">
        <f t="shared" ref="AA223" si="555">AA222</f>
        <v>0</v>
      </c>
      <c r="AB223" s="411">
        <f t="shared" ref="AB223" si="556">AB222</f>
        <v>0</v>
      </c>
      <c r="AC223" s="411">
        <f t="shared" ref="AC223" si="557">AC222</f>
        <v>0</v>
      </c>
      <c r="AD223" s="411">
        <f t="shared" ref="AD223" si="558">AD222</f>
        <v>0</v>
      </c>
      <c r="AE223" s="411">
        <f t="shared" ref="AE223" si="559">AE222</f>
        <v>0</v>
      </c>
      <c r="AF223" s="411">
        <f t="shared" ref="AF223" si="560">AF222</f>
        <v>0</v>
      </c>
      <c r="AG223" s="411">
        <f t="shared" ref="AG223" si="561">AG222</f>
        <v>0</v>
      </c>
      <c r="AH223" s="411">
        <f t="shared" ref="AH223" si="562">AH222</f>
        <v>0</v>
      </c>
      <c r="AI223" s="411">
        <f t="shared" ref="AI223" si="563">AI222</f>
        <v>0</v>
      </c>
      <c r="AJ223" s="411">
        <f t="shared" ref="AJ223" si="564">AJ222</f>
        <v>0</v>
      </c>
      <c r="AK223" s="411">
        <f t="shared" ref="AK223" si="565">AK222</f>
        <v>0</v>
      </c>
      <c r="AL223" s="411">
        <f t="shared" ref="AL223" si="566">AL222</f>
        <v>0</v>
      </c>
      <c r="AM223" s="297"/>
    </row>
    <row r="224" spans="1:39" ht="15.5" outlineLevel="1">
      <c r="B224" s="298"/>
      <c r="C224" s="299"/>
      <c r="D224" s="299"/>
      <c r="E224" s="299"/>
      <c r="F224" s="299"/>
      <c r="G224" s="299"/>
      <c r="H224" s="299"/>
      <c r="I224" s="299"/>
      <c r="J224" s="299"/>
      <c r="K224" s="299"/>
      <c r="L224" s="299"/>
      <c r="M224" s="299"/>
      <c r="N224" s="300"/>
      <c r="O224" s="299"/>
      <c r="P224" s="299"/>
      <c r="Q224" s="299"/>
      <c r="R224" s="299"/>
      <c r="S224" s="299"/>
      <c r="T224" s="299"/>
      <c r="U224" s="299"/>
      <c r="V224" s="299"/>
      <c r="W224" s="299"/>
      <c r="X224" s="299"/>
      <c r="Y224" s="412"/>
      <c r="Z224" s="413"/>
      <c r="AA224" s="413"/>
      <c r="AB224" s="413"/>
      <c r="AC224" s="413"/>
      <c r="AD224" s="413"/>
      <c r="AE224" s="413"/>
      <c r="AF224" s="413"/>
      <c r="AG224" s="413"/>
      <c r="AH224" s="413"/>
      <c r="AI224" s="413"/>
      <c r="AJ224" s="413"/>
      <c r="AK224" s="413"/>
      <c r="AL224" s="413"/>
      <c r="AM224" s="302"/>
    </row>
    <row r="225" spans="1:39" ht="15.5" outlineLevel="1">
      <c r="A225" s="522">
        <v>2</v>
      </c>
      <c r="B225" s="520" t="s">
        <v>96</v>
      </c>
      <c r="C225" s="291" t="s">
        <v>25</v>
      </c>
      <c r="D225" s="295"/>
      <c r="E225" s="295"/>
      <c r="F225" s="295"/>
      <c r="G225" s="295"/>
      <c r="H225" s="295"/>
      <c r="I225" s="295"/>
      <c r="J225" s="295"/>
      <c r="K225" s="295"/>
      <c r="L225" s="295"/>
      <c r="M225" s="295"/>
      <c r="N225" s="291"/>
      <c r="O225" s="295"/>
      <c r="P225" s="295"/>
      <c r="Q225" s="295"/>
      <c r="R225" s="295"/>
      <c r="S225" s="295"/>
      <c r="T225" s="295"/>
      <c r="U225" s="295"/>
      <c r="V225" s="295"/>
      <c r="W225" s="295"/>
      <c r="X225" s="295"/>
      <c r="Y225" s="410"/>
      <c r="Z225" s="410"/>
      <c r="AA225" s="410"/>
      <c r="AB225" s="410"/>
      <c r="AC225" s="410"/>
      <c r="AD225" s="410"/>
      <c r="AE225" s="410"/>
      <c r="AF225" s="410"/>
      <c r="AG225" s="410"/>
      <c r="AH225" s="410"/>
      <c r="AI225" s="410"/>
      <c r="AJ225" s="410"/>
      <c r="AK225" s="410"/>
      <c r="AL225" s="410"/>
      <c r="AM225" s="296">
        <f>SUM(Y225:AL225)</f>
        <v>0</v>
      </c>
    </row>
    <row r="226" spans="1:39" ht="15.5" outlineLevel="1">
      <c r="B226" s="294" t="s">
        <v>289</v>
      </c>
      <c r="C226" s="291" t="s">
        <v>163</v>
      </c>
      <c r="D226" s="295"/>
      <c r="E226" s="295"/>
      <c r="F226" s="295"/>
      <c r="G226" s="295"/>
      <c r="H226" s="295"/>
      <c r="I226" s="295"/>
      <c r="J226" s="295"/>
      <c r="K226" s="295"/>
      <c r="L226" s="295"/>
      <c r="M226" s="295"/>
      <c r="N226" s="468"/>
      <c r="O226" s="295"/>
      <c r="P226" s="295"/>
      <c r="Q226" s="295"/>
      <c r="R226" s="295"/>
      <c r="S226" s="295"/>
      <c r="T226" s="295"/>
      <c r="U226" s="295"/>
      <c r="V226" s="295"/>
      <c r="W226" s="295"/>
      <c r="X226" s="295"/>
      <c r="Y226" s="411">
        <f>Y225</f>
        <v>0</v>
      </c>
      <c r="Z226" s="411">
        <f t="shared" ref="Z226" si="567">Z225</f>
        <v>0</v>
      </c>
      <c r="AA226" s="411">
        <f t="shared" ref="AA226" si="568">AA225</f>
        <v>0</v>
      </c>
      <c r="AB226" s="411">
        <f t="shared" ref="AB226" si="569">AB225</f>
        <v>0</v>
      </c>
      <c r="AC226" s="411">
        <f t="shared" ref="AC226" si="570">AC225</f>
        <v>0</v>
      </c>
      <c r="AD226" s="411">
        <f t="shared" ref="AD226" si="571">AD225</f>
        <v>0</v>
      </c>
      <c r="AE226" s="411">
        <f t="shared" ref="AE226" si="572">AE225</f>
        <v>0</v>
      </c>
      <c r="AF226" s="411">
        <f t="shared" ref="AF226" si="573">AF225</f>
        <v>0</v>
      </c>
      <c r="AG226" s="411">
        <f t="shared" ref="AG226" si="574">AG225</f>
        <v>0</v>
      </c>
      <c r="AH226" s="411">
        <f t="shared" ref="AH226" si="575">AH225</f>
        <v>0</v>
      </c>
      <c r="AI226" s="411">
        <f t="shared" ref="AI226" si="576">AI225</f>
        <v>0</v>
      </c>
      <c r="AJ226" s="411">
        <f t="shared" ref="AJ226" si="577">AJ225</f>
        <v>0</v>
      </c>
      <c r="AK226" s="411">
        <f t="shared" ref="AK226" si="578">AK225</f>
        <v>0</v>
      </c>
      <c r="AL226" s="411">
        <f t="shared" ref="AL226" si="579">AL225</f>
        <v>0</v>
      </c>
      <c r="AM226" s="297"/>
    </row>
    <row r="227" spans="1:39" ht="15.5" outlineLevel="1">
      <c r="B227" s="298"/>
      <c r="C227" s="299"/>
      <c r="D227" s="304"/>
      <c r="E227" s="304"/>
      <c r="F227" s="304"/>
      <c r="G227" s="304"/>
      <c r="H227" s="304"/>
      <c r="I227" s="304"/>
      <c r="J227" s="304"/>
      <c r="K227" s="304"/>
      <c r="L227" s="304"/>
      <c r="M227" s="304"/>
      <c r="N227" s="300"/>
      <c r="O227" s="304"/>
      <c r="P227" s="304"/>
      <c r="Q227" s="304"/>
      <c r="R227" s="304"/>
      <c r="S227" s="304"/>
      <c r="T227" s="304"/>
      <c r="U227" s="304"/>
      <c r="V227" s="304"/>
      <c r="W227" s="304"/>
      <c r="X227" s="304"/>
      <c r="Y227" s="412"/>
      <c r="Z227" s="413"/>
      <c r="AA227" s="413"/>
      <c r="AB227" s="413"/>
      <c r="AC227" s="413"/>
      <c r="AD227" s="413"/>
      <c r="AE227" s="413"/>
      <c r="AF227" s="413"/>
      <c r="AG227" s="413"/>
      <c r="AH227" s="413"/>
      <c r="AI227" s="413"/>
      <c r="AJ227" s="413"/>
      <c r="AK227" s="413"/>
      <c r="AL227" s="413"/>
      <c r="AM227" s="302"/>
    </row>
    <row r="228" spans="1:39" ht="15.5" outlineLevel="1">
      <c r="A228" s="522">
        <v>3</v>
      </c>
      <c r="B228" s="520" t="s">
        <v>97</v>
      </c>
      <c r="C228" s="291" t="s">
        <v>25</v>
      </c>
      <c r="D228" s="295"/>
      <c r="E228" s="295"/>
      <c r="F228" s="295"/>
      <c r="G228" s="295"/>
      <c r="H228" s="295"/>
      <c r="I228" s="295"/>
      <c r="J228" s="295"/>
      <c r="K228" s="295"/>
      <c r="L228" s="295"/>
      <c r="M228" s="295"/>
      <c r="N228" s="291"/>
      <c r="O228" s="295"/>
      <c r="P228" s="295"/>
      <c r="Q228" s="295"/>
      <c r="R228" s="295"/>
      <c r="S228" s="295"/>
      <c r="T228" s="295"/>
      <c r="U228" s="295"/>
      <c r="V228" s="295"/>
      <c r="W228" s="295"/>
      <c r="X228" s="295"/>
      <c r="Y228" s="410"/>
      <c r="Z228" s="410"/>
      <c r="AA228" s="410"/>
      <c r="AB228" s="410"/>
      <c r="AC228" s="410"/>
      <c r="AD228" s="410"/>
      <c r="AE228" s="410"/>
      <c r="AF228" s="410"/>
      <c r="AG228" s="410"/>
      <c r="AH228" s="410"/>
      <c r="AI228" s="410"/>
      <c r="AJ228" s="410"/>
      <c r="AK228" s="410"/>
      <c r="AL228" s="410"/>
      <c r="AM228" s="296">
        <f>SUM(Y228:AL228)</f>
        <v>0</v>
      </c>
    </row>
    <row r="229" spans="1:39" ht="15.5" outlineLevel="1">
      <c r="B229" s="294" t="s">
        <v>289</v>
      </c>
      <c r="C229" s="291" t="s">
        <v>163</v>
      </c>
      <c r="D229" s="295"/>
      <c r="E229" s="295"/>
      <c r="F229" s="295"/>
      <c r="G229" s="295"/>
      <c r="H229" s="295"/>
      <c r="I229" s="295"/>
      <c r="J229" s="295"/>
      <c r="K229" s="295"/>
      <c r="L229" s="295"/>
      <c r="M229" s="295"/>
      <c r="N229" s="468"/>
      <c r="O229" s="295"/>
      <c r="P229" s="295"/>
      <c r="Q229" s="295"/>
      <c r="R229" s="295"/>
      <c r="S229" s="295"/>
      <c r="T229" s="295"/>
      <c r="U229" s="295"/>
      <c r="V229" s="295"/>
      <c r="W229" s="295"/>
      <c r="X229" s="295"/>
      <c r="Y229" s="411">
        <f>Y228</f>
        <v>0</v>
      </c>
      <c r="Z229" s="411">
        <f t="shared" ref="Z229" si="580">Z228</f>
        <v>0</v>
      </c>
      <c r="AA229" s="411">
        <f t="shared" ref="AA229" si="581">AA228</f>
        <v>0</v>
      </c>
      <c r="AB229" s="411">
        <f t="shared" ref="AB229" si="582">AB228</f>
        <v>0</v>
      </c>
      <c r="AC229" s="411">
        <f t="shared" ref="AC229" si="583">AC228</f>
        <v>0</v>
      </c>
      <c r="AD229" s="411">
        <f t="shared" ref="AD229" si="584">AD228</f>
        <v>0</v>
      </c>
      <c r="AE229" s="411">
        <f t="shared" ref="AE229" si="585">AE228</f>
        <v>0</v>
      </c>
      <c r="AF229" s="411">
        <f t="shared" ref="AF229" si="586">AF228</f>
        <v>0</v>
      </c>
      <c r="AG229" s="411">
        <f t="shared" ref="AG229" si="587">AG228</f>
        <v>0</v>
      </c>
      <c r="AH229" s="411">
        <f t="shared" ref="AH229" si="588">AH228</f>
        <v>0</v>
      </c>
      <c r="AI229" s="411">
        <f t="shared" ref="AI229" si="589">AI228</f>
        <v>0</v>
      </c>
      <c r="AJ229" s="411">
        <f t="shared" ref="AJ229" si="590">AJ228</f>
        <v>0</v>
      </c>
      <c r="AK229" s="411">
        <f t="shared" ref="AK229" si="591">AK228</f>
        <v>0</v>
      </c>
      <c r="AL229" s="411">
        <f t="shared" ref="AL229" si="592">AL228</f>
        <v>0</v>
      </c>
      <c r="AM229" s="297"/>
    </row>
    <row r="230" spans="1:39" ht="15.5" outlineLevel="1">
      <c r="B230" s="294"/>
      <c r="C230" s="305"/>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412"/>
      <c r="Z230" s="412"/>
      <c r="AA230" s="412"/>
      <c r="AB230" s="412"/>
      <c r="AC230" s="412"/>
      <c r="AD230" s="412"/>
      <c r="AE230" s="412"/>
      <c r="AF230" s="412"/>
      <c r="AG230" s="412"/>
      <c r="AH230" s="412"/>
      <c r="AI230" s="412"/>
      <c r="AJ230" s="412"/>
      <c r="AK230" s="412"/>
      <c r="AL230" s="412"/>
      <c r="AM230" s="306"/>
    </row>
    <row r="231" spans="1:39" ht="15.5" outlineLevel="1">
      <c r="A231" s="522">
        <v>4</v>
      </c>
      <c r="B231" s="520" t="s">
        <v>675</v>
      </c>
      <c r="C231" s="291" t="s">
        <v>25</v>
      </c>
      <c r="D231" s="295"/>
      <c r="E231" s="295"/>
      <c r="F231" s="295"/>
      <c r="G231" s="295"/>
      <c r="H231" s="295"/>
      <c r="I231" s="295"/>
      <c r="J231" s="295"/>
      <c r="K231" s="295"/>
      <c r="L231" s="295"/>
      <c r="M231" s="295"/>
      <c r="N231" s="291"/>
      <c r="O231" s="295"/>
      <c r="P231" s="295"/>
      <c r="Q231" s="295"/>
      <c r="R231" s="295"/>
      <c r="S231" s="295"/>
      <c r="T231" s="295"/>
      <c r="U231" s="295"/>
      <c r="V231" s="295"/>
      <c r="W231" s="295"/>
      <c r="X231" s="295"/>
      <c r="Y231" s="410"/>
      <c r="Z231" s="410"/>
      <c r="AA231" s="410"/>
      <c r="AB231" s="410"/>
      <c r="AC231" s="410"/>
      <c r="AD231" s="410"/>
      <c r="AE231" s="410"/>
      <c r="AF231" s="410"/>
      <c r="AG231" s="410"/>
      <c r="AH231" s="410"/>
      <c r="AI231" s="410"/>
      <c r="AJ231" s="410"/>
      <c r="AK231" s="410"/>
      <c r="AL231" s="410"/>
      <c r="AM231" s="296">
        <f>SUM(Y231:AL231)</f>
        <v>0</v>
      </c>
    </row>
    <row r="232" spans="1:39" ht="15.5" outlineLevel="1">
      <c r="B232" s="294" t="s">
        <v>289</v>
      </c>
      <c r="C232" s="291" t="s">
        <v>163</v>
      </c>
      <c r="D232" s="295"/>
      <c r="E232" s="295"/>
      <c r="F232" s="295"/>
      <c r="G232" s="295"/>
      <c r="H232" s="295"/>
      <c r="I232" s="295"/>
      <c r="J232" s="295"/>
      <c r="K232" s="295"/>
      <c r="L232" s="295"/>
      <c r="M232" s="295"/>
      <c r="N232" s="468"/>
      <c r="O232" s="295"/>
      <c r="P232" s="295"/>
      <c r="Q232" s="295"/>
      <c r="R232" s="295"/>
      <c r="S232" s="295"/>
      <c r="T232" s="295"/>
      <c r="U232" s="295"/>
      <c r="V232" s="295"/>
      <c r="W232" s="295"/>
      <c r="X232" s="295"/>
      <c r="Y232" s="411">
        <f>Y231</f>
        <v>0</v>
      </c>
      <c r="Z232" s="411">
        <f t="shared" ref="Z232" si="593">Z231</f>
        <v>0</v>
      </c>
      <c r="AA232" s="411">
        <f t="shared" ref="AA232" si="594">AA231</f>
        <v>0</v>
      </c>
      <c r="AB232" s="411">
        <f t="shared" ref="AB232" si="595">AB231</f>
        <v>0</v>
      </c>
      <c r="AC232" s="411">
        <f t="shared" ref="AC232" si="596">AC231</f>
        <v>0</v>
      </c>
      <c r="AD232" s="411">
        <f t="shared" ref="AD232" si="597">AD231</f>
        <v>0</v>
      </c>
      <c r="AE232" s="411">
        <f t="shared" ref="AE232" si="598">AE231</f>
        <v>0</v>
      </c>
      <c r="AF232" s="411">
        <f t="shared" ref="AF232" si="599">AF231</f>
        <v>0</v>
      </c>
      <c r="AG232" s="411">
        <f t="shared" ref="AG232" si="600">AG231</f>
        <v>0</v>
      </c>
      <c r="AH232" s="411">
        <f t="shared" ref="AH232" si="601">AH231</f>
        <v>0</v>
      </c>
      <c r="AI232" s="411">
        <f t="shared" ref="AI232" si="602">AI231</f>
        <v>0</v>
      </c>
      <c r="AJ232" s="411">
        <f t="shared" ref="AJ232" si="603">AJ231</f>
        <v>0</v>
      </c>
      <c r="AK232" s="411">
        <f t="shared" ref="AK232" si="604">AK231</f>
        <v>0</v>
      </c>
      <c r="AL232" s="411">
        <f t="shared" ref="AL232" si="605">AL231</f>
        <v>0</v>
      </c>
      <c r="AM232" s="297"/>
    </row>
    <row r="233" spans="1:39" ht="15.5" outlineLevel="1">
      <c r="B233" s="294"/>
      <c r="C233" s="305"/>
      <c r="D233" s="304"/>
      <c r="E233" s="304"/>
      <c r="F233" s="304"/>
      <c r="G233" s="304"/>
      <c r="H233" s="304"/>
      <c r="I233" s="304"/>
      <c r="J233" s="304"/>
      <c r="K233" s="304"/>
      <c r="L233" s="304"/>
      <c r="M233" s="304"/>
      <c r="N233" s="291"/>
      <c r="O233" s="304"/>
      <c r="P233" s="304"/>
      <c r="Q233" s="304"/>
      <c r="R233" s="304"/>
      <c r="S233" s="304"/>
      <c r="T233" s="304"/>
      <c r="U233" s="304"/>
      <c r="V233" s="304"/>
      <c r="W233" s="304"/>
      <c r="X233" s="304"/>
      <c r="Y233" s="412"/>
      <c r="Z233" s="412"/>
      <c r="AA233" s="412"/>
      <c r="AB233" s="412"/>
      <c r="AC233" s="412"/>
      <c r="AD233" s="412"/>
      <c r="AE233" s="412"/>
      <c r="AF233" s="412"/>
      <c r="AG233" s="412"/>
      <c r="AH233" s="412"/>
      <c r="AI233" s="412"/>
      <c r="AJ233" s="412"/>
      <c r="AK233" s="412"/>
      <c r="AL233" s="412"/>
      <c r="AM233" s="306"/>
    </row>
    <row r="234" spans="1:39" ht="31" outlineLevel="1">
      <c r="A234" s="522">
        <v>5</v>
      </c>
      <c r="B234" s="520" t="s">
        <v>98</v>
      </c>
      <c r="C234" s="291" t="s">
        <v>25</v>
      </c>
      <c r="D234" s="295"/>
      <c r="E234" s="295"/>
      <c r="F234" s="295"/>
      <c r="G234" s="295"/>
      <c r="H234" s="295"/>
      <c r="I234" s="295"/>
      <c r="J234" s="295"/>
      <c r="K234" s="295"/>
      <c r="L234" s="295"/>
      <c r="M234" s="295"/>
      <c r="N234" s="291"/>
      <c r="O234" s="295"/>
      <c r="P234" s="295"/>
      <c r="Q234" s="295"/>
      <c r="R234" s="295"/>
      <c r="S234" s="295"/>
      <c r="T234" s="295"/>
      <c r="U234" s="295"/>
      <c r="V234" s="295"/>
      <c r="W234" s="295"/>
      <c r="X234" s="295"/>
      <c r="Y234" s="410"/>
      <c r="Z234" s="410"/>
      <c r="AA234" s="410"/>
      <c r="AB234" s="410"/>
      <c r="AC234" s="410"/>
      <c r="AD234" s="410"/>
      <c r="AE234" s="410"/>
      <c r="AF234" s="410"/>
      <c r="AG234" s="410"/>
      <c r="AH234" s="410"/>
      <c r="AI234" s="410"/>
      <c r="AJ234" s="410"/>
      <c r="AK234" s="410"/>
      <c r="AL234" s="410"/>
      <c r="AM234" s="296">
        <f>SUM(Y234:AL234)</f>
        <v>0</v>
      </c>
    </row>
    <row r="235" spans="1:39" ht="15.5" outlineLevel="1">
      <c r="B235" s="294" t="s">
        <v>289</v>
      </c>
      <c r="C235" s="291" t="s">
        <v>163</v>
      </c>
      <c r="D235" s="295"/>
      <c r="E235" s="295"/>
      <c r="F235" s="295"/>
      <c r="G235" s="295"/>
      <c r="H235" s="295"/>
      <c r="I235" s="295"/>
      <c r="J235" s="295"/>
      <c r="K235" s="295"/>
      <c r="L235" s="295"/>
      <c r="M235" s="295"/>
      <c r="N235" s="468"/>
      <c r="O235" s="295"/>
      <c r="P235" s="295"/>
      <c r="Q235" s="295"/>
      <c r="R235" s="295"/>
      <c r="S235" s="295"/>
      <c r="T235" s="295"/>
      <c r="U235" s="295"/>
      <c r="V235" s="295"/>
      <c r="W235" s="295"/>
      <c r="X235" s="295"/>
      <c r="Y235" s="411">
        <f>Y234</f>
        <v>0</v>
      </c>
      <c r="Z235" s="411">
        <f t="shared" ref="Z235" si="606">Z234</f>
        <v>0</v>
      </c>
      <c r="AA235" s="411">
        <f t="shared" ref="AA235" si="607">AA234</f>
        <v>0</v>
      </c>
      <c r="AB235" s="411">
        <f t="shared" ref="AB235" si="608">AB234</f>
        <v>0</v>
      </c>
      <c r="AC235" s="411">
        <f t="shared" ref="AC235" si="609">AC234</f>
        <v>0</v>
      </c>
      <c r="AD235" s="411">
        <f t="shared" ref="AD235" si="610">AD234</f>
        <v>0</v>
      </c>
      <c r="AE235" s="411">
        <f t="shared" ref="AE235" si="611">AE234</f>
        <v>0</v>
      </c>
      <c r="AF235" s="411">
        <f t="shared" ref="AF235" si="612">AF234</f>
        <v>0</v>
      </c>
      <c r="AG235" s="411">
        <f t="shared" ref="AG235" si="613">AG234</f>
        <v>0</v>
      </c>
      <c r="AH235" s="411">
        <f t="shared" ref="AH235" si="614">AH234</f>
        <v>0</v>
      </c>
      <c r="AI235" s="411">
        <f t="shared" ref="AI235" si="615">AI234</f>
        <v>0</v>
      </c>
      <c r="AJ235" s="411">
        <f t="shared" ref="AJ235" si="616">AJ234</f>
        <v>0</v>
      </c>
      <c r="AK235" s="411">
        <f t="shared" ref="AK235" si="617">AK234</f>
        <v>0</v>
      </c>
      <c r="AL235" s="411">
        <f t="shared" ref="AL235" si="618">AL234</f>
        <v>0</v>
      </c>
      <c r="AM235" s="297"/>
    </row>
    <row r="236" spans="1:39" ht="15.5" outlineLevel="1">
      <c r="B236" s="294"/>
      <c r="C236" s="291"/>
      <c r="D236" s="291"/>
      <c r="E236" s="291"/>
      <c r="F236" s="291"/>
      <c r="G236" s="291"/>
      <c r="H236" s="291"/>
      <c r="I236" s="291"/>
      <c r="J236" s="291"/>
      <c r="K236" s="291"/>
      <c r="L236" s="291"/>
      <c r="M236" s="291"/>
      <c r="N236" s="291"/>
      <c r="O236" s="291"/>
      <c r="P236" s="291"/>
      <c r="Q236" s="291"/>
      <c r="R236" s="291"/>
      <c r="S236" s="291"/>
      <c r="T236" s="291"/>
      <c r="U236" s="291"/>
      <c r="V236" s="291"/>
      <c r="W236" s="291"/>
      <c r="X236" s="291"/>
      <c r="Y236" s="422"/>
      <c r="Z236" s="423"/>
      <c r="AA236" s="423"/>
      <c r="AB236" s="423"/>
      <c r="AC236" s="423"/>
      <c r="AD236" s="423"/>
      <c r="AE236" s="423"/>
      <c r="AF236" s="423"/>
      <c r="AG236" s="423"/>
      <c r="AH236" s="423"/>
      <c r="AI236" s="423"/>
      <c r="AJ236" s="423"/>
      <c r="AK236" s="423"/>
      <c r="AL236" s="423"/>
      <c r="AM236" s="297"/>
    </row>
    <row r="237" spans="1:39" ht="15.5" outlineLevel="1">
      <c r="B237" s="319" t="s">
        <v>497</v>
      </c>
      <c r="C237" s="289"/>
      <c r="D237" s="289"/>
      <c r="E237" s="289"/>
      <c r="F237" s="289"/>
      <c r="G237" s="289"/>
      <c r="H237" s="289"/>
      <c r="I237" s="289"/>
      <c r="J237" s="289"/>
      <c r="K237" s="289"/>
      <c r="L237" s="289"/>
      <c r="M237" s="289"/>
      <c r="N237" s="290"/>
      <c r="O237" s="289"/>
      <c r="P237" s="289"/>
      <c r="Q237" s="289"/>
      <c r="R237" s="289"/>
      <c r="S237" s="289"/>
      <c r="T237" s="289"/>
      <c r="U237" s="289"/>
      <c r="V237" s="289"/>
      <c r="W237" s="289"/>
      <c r="X237" s="289"/>
      <c r="Y237" s="414"/>
      <c r="Z237" s="414"/>
      <c r="AA237" s="414"/>
      <c r="AB237" s="414"/>
      <c r="AC237" s="414"/>
      <c r="AD237" s="414"/>
      <c r="AE237" s="414"/>
      <c r="AF237" s="414"/>
      <c r="AG237" s="414"/>
      <c r="AH237" s="414"/>
      <c r="AI237" s="414"/>
      <c r="AJ237" s="414"/>
      <c r="AK237" s="414"/>
      <c r="AL237" s="414"/>
      <c r="AM237" s="292"/>
    </row>
    <row r="238" spans="1:39" ht="15.5" outlineLevel="1">
      <c r="A238" s="522">
        <v>6</v>
      </c>
      <c r="B238" s="520" t="s">
        <v>99</v>
      </c>
      <c r="C238" s="291" t="s">
        <v>25</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5"/>
      <c r="Z238" s="410"/>
      <c r="AA238" s="410"/>
      <c r="AB238" s="410"/>
      <c r="AC238" s="410"/>
      <c r="AD238" s="410"/>
      <c r="AE238" s="410"/>
      <c r="AF238" s="415"/>
      <c r="AG238" s="415"/>
      <c r="AH238" s="415"/>
      <c r="AI238" s="415"/>
      <c r="AJ238" s="415"/>
      <c r="AK238" s="415"/>
      <c r="AL238" s="415"/>
      <c r="AM238" s="296">
        <f>SUM(Y238:AL238)</f>
        <v>0</v>
      </c>
    </row>
    <row r="239" spans="1:39" ht="15.5" outlineLevel="1">
      <c r="B239" s="294" t="s">
        <v>289</v>
      </c>
      <c r="C239" s="291" t="s">
        <v>163</v>
      </c>
      <c r="D239" s="295"/>
      <c r="E239" s="295"/>
      <c r="F239" s="295"/>
      <c r="G239" s="295"/>
      <c r="H239" s="295"/>
      <c r="I239" s="295"/>
      <c r="J239" s="295"/>
      <c r="K239" s="295"/>
      <c r="L239" s="295"/>
      <c r="M239" s="295"/>
      <c r="N239" s="295">
        <f>N238</f>
        <v>12</v>
      </c>
      <c r="O239" s="295"/>
      <c r="P239" s="295"/>
      <c r="Q239" s="295"/>
      <c r="R239" s="295"/>
      <c r="S239" s="295"/>
      <c r="T239" s="295"/>
      <c r="U239" s="295"/>
      <c r="V239" s="295"/>
      <c r="W239" s="295"/>
      <c r="X239" s="295"/>
      <c r="Y239" s="411">
        <f>Y238</f>
        <v>0</v>
      </c>
      <c r="Z239" s="411">
        <f t="shared" ref="Z239" si="619">Z238</f>
        <v>0</v>
      </c>
      <c r="AA239" s="411">
        <f t="shared" ref="AA239" si="620">AA238</f>
        <v>0</v>
      </c>
      <c r="AB239" s="411">
        <f t="shared" ref="AB239" si="621">AB238</f>
        <v>0</v>
      </c>
      <c r="AC239" s="411">
        <f t="shared" ref="AC239" si="622">AC238</f>
        <v>0</v>
      </c>
      <c r="AD239" s="411">
        <f t="shared" ref="AD239" si="623">AD238</f>
        <v>0</v>
      </c>
      <c r="AE239" s="411">
        <f t="shared" ref="AE239" si="624">AE238</f>
        <v>0</v>
      </c>
      <c r="AF239" s="411">
        <f t="shared" ref="AF239" si="625">AF238</f>
        <v>0</v>
      </c>
      <c r="AG239" s="411">
        <f t="shared" ref="AG239" si="626">AG238</f>
        <v>0</v>
      </c>
      <c r="AH239" s="411">
        <f t="shared" ref="AH239" si="627">AH238</f>
        <v>0</v>
      </c>
      <c r="AI239" s="411">
        <f t="shared" ref="AI239" si="628">AI238</f>
        <v>0</v>
      </c>
      <c r="AJ239" s="411">
        <f t="shared" ref="AJ239" si="629">AJ238</f>
        <v>0</v>
      </c>
      <c r="AK239" s="411">
        <f t="shared" ref="AK239" si="630">AK238</f>
        <v>0</v>
      </c>
      <c r="AL239" s="411">
        <f t="shared" ref="AL239" si="631">AL238</f>
        <v>0</v>
      </c>
      <c r="AM239" s="311"/>
    </row>
    <row r="240" spans="1:39" ht="15.5" outlineLevel="1">
      <c r="B240" s="310"/>
      <c r="C240" s="312"/>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6"/>
      <c r="Z240" s="416"/>
      <c r="AA240" s="416"/>
      <c r="AB240" s="416"/>
      <c r="AC240" s="416"/>
      <c r="AD240" s="416"/>
      <c r="AE240" s="416"/>
      <c r="AF240" s="416"/>
      <c r="AG240" s="416"/>
      <c r="AH240" s="416"/>
      <c r="AI240" s="416"/>
      <c r="AJ240" s="416"/>
      <c r="AK240" s="416"/>
      <c r="AL240" s="416"/>
      <c r="AM240" s="313"/>
    </row>
    <row r="241" spans="1:39" ht="31" outlineLevel="1">
      <c r="A241" s="522">
        <v>7</v>
      </c>
      <c r="B241" s="520" t="s">
        <v>100</v>
      </c>
      <c r="C241" s="291" t="s">
        <v>25</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5"/>
      <c r="Z241" s="410"/>
      <c r="AA241" s="410"/>
      <c r="AB241" s="410"/>
      <c r="AC241" s="410"/>
      <c r="AD241" s="410"/>
      <c r="AE241" s="410"/>
      <c r="AF241" s="415"/>
      <c r="AG241" s="415"/>
      <c r="AH241" s="415"/>
      <c r="AI241" s="415"/>
      <c r="AJ241" s="415"/>
      <c r="AK241" s="415"/>
      <c r="AL241" s="415"/>
      <c r="AM241" s="296">
        <f>SUM(Y241:AL241)</f>
        <v>0</v>
      </c>
    </row>
    <row r="242" spans="1:39" ht="15.5" outlineLevel="1">
      <c r="B242" s="294" t="s">
        <v>289</v>
      </c>
      <c r="C242" s="291" t="s">
        <v>163</v>
      </c>
      <c r="D242" s="295"/>
      <c r="E242" s="295"/>
      <c r="F242" s="295"/>
      <c r="G242" s="295"/>
      <c r="H242" s="295"/>
      <c r="I242" s="295"/>
      <c r="J242" s="295"/>
      <c r="K242" s="295"/>
      <c r="L242" s="295"/>
      <c r="M242" s="295"/>
      <c r="N242" s="295">
        <f>N241</f>
        <v>12</v>
      </c>
      <c r="O242" s="295"/>
      <c r="P242" s="295"/>
      <c r="Q242" s="295"/>
      <c r="R242" s="295"/>
      <c r="S242" s="295"/>
      <c r="T242" s="295"/>
      <c r="U242" s="295"/>
      <c r="V242" s="295"/>
      <c r="W242" s="295"/>
      <c r="X242" s="295"/>
      <c r="Y242" s="411">
        <f>Y241</f>
        <v>0</v>
      </c>
      <c r="Z242" s="411">
        <f t="shared" ref="Z242" si="632">Z241</f>
        <v>0</v>
      </c>
      <c r="AA242" s="411">
        <f t="shared" ref="AA242" si="633">AA241</f>
        <v>0</v>
      </c>
      <c r="AB242" s="411">
        <f t="shared" ref="AB242" si="634">AB241</f>
        <v>0</v>
      </c>
      <c r="AC242" s="411">
        <f t="shared" ref="AC242" si="635">AC241</f>
        <v>0</v>
      </c>
      <c r="AD242" s="411">
        <f t="shared" ref="AD242" si="636">AD241</f>
        <v>0</v>
      </c>
      <c r="AE242" s="411">
        <f t="shared" ref="AE242" si="637">AE241</f>
        <v>0</v>
      </c>
      <c r="AF242" s="411">
        <f t="shared" ref="AF242" si="638">AF241</f>
        <v>0</v>
      </c>
      <c r="AG242" s="411">
        <f t="shared" ref="AG242" si="639">AG241</f>
        <v>0</v>
      </c>
      <c r="AH242" s="411">
        <f t="shared" ref="AH242" si="640">AH241</f>
        <v>0</v>
      </c>
      <c r="AI242" s="411">
        <f t="shared" ref="AI242" si="641">AI241</f>
        <v>0</v>
      </c>
      <c r="AJ242" s="411">
        <f t="shared" ref="AJ242" si="642">AJ241</f>
        <v>0</v>
      </c>
      <c r="AK242" s="411">
        <f t="shared" ref="AK242" si="643">AK241</f>
        <v>0</v>
      </c>
      <c r="AL242" s="411">
        <f t="shared" ref="AL242" si="644">AL241</f>
        <v>0</v>
      </c>
      <c r="AM242" s="311"/>
    </row>
    <row r="243" spans="1:39" ht="15.5" outlineLevel="1">
      <c r="B243" s="314"/>
      <c r="C243" s="312"/>
      <c r="D243" s="291"/>
      <c r="E243" s="291"/>
      <c r="F243" s="291"/>
      <c r="G243" s="291"/>
      <c r="H243" s="291"/>
      <c r="I243" s="291"/>
      <c r="J243" s="291"/>
      <c r="K243" s="291"/>
      <c r="L243" s="291"/>
      <c r="M243" s="291"/>
      <c r="N243" s="291"/>
      <c r="O243" s="291"/>
      <c r="P243" s="291"/>
      <c r="Q243" s="291"/>
      <c r="R243" s="291"/>
      <c r="S243" s="291"/>
      <c r="T243" s="291"/>
      <c r="U243" s="291"/>
      <c r="V243" s="291"/>
      <c r="W243" s="291"/>
      <c r="X243" s="291"/>
      <c r="Y243" s="416"/>
      <c r="Z243" s="417"/>
      <c r="AA243" s="416"/>
      <c r="AB243" s="416"/>
      <c r="AC243" s="416"/>
      <c r="AD243" s="416"/>
      <c r="AE243" s="416"/>
      <c r="AF243" s="416"/>
      <c r="AG243" s="416"/>
      <c r="AH243" s="416"/>
      <c r="AI243" s="416"/>
      <c r="AJ243" s="416"/>
      <c r="AK243" s="416"/>
      <c r="AL243" s="416"/>
      <c r="AM243" s="313"/>
    </row>
    <row r="244" spans="1:39" ht="31" outlineLevel="1">
      <c r="A244" s="522">
        <v>8</v>
      </c>
      <c r="B244" s="520" t="s">
        <v>101</v>
      </c>
      <c r="C244" s="291" t="s">
        <v>25</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5"/>
      <c r="Z244" s="410"/>
      <c r="AA244" s="410"/>
      <c r="AB244" s="410"/>
      <c r="AC244" s="410"/>
      <c r="AD244" s="410"/>
      <c r="AE244" s="410"/>
      <c r="AF244" s="415"/>
      <c r="AG244" s="415"/>
      <c r="AH244" s="415"/>
      <c r="AI244" s="415"/>
      <c r="AJ244" s="415"/>
      <c r="AK244" s="415"/>
      <c r="AL244" s="415"/>
      <c r="AM244" s="296">
        <f>SUM(Y244:AL244)</f>
        <v>0</v>
      </c>
    </row>
    <row r="245" spans="1:39" ht="15.5" outlineLevel="1">
      <c r="B245" s="294" t="s">
        <v>289</v>
      </c>
      <c r="C245" s="291" t="s">
        <v>163</v>
      </c>
      <c r="D245" s="295"/>
      <c r="E245" s="295"/>
      <c r="F245" s="295"/>
      <c r="G245" s="295"/>
      <c r="H245" s="295"/>
      <c r="I245" s="295"/>
      <c r="J245" s="295"/>
      <c r="K245" s="295"/>
      <c r="L245" s="295"/>
      <c r="M245" s="295"/>
      <c r="N245" s="295">
        <f>N244</f>
        <v>12</v>
      </c>
      <c r="O245" s="295"/>
      <c r="P245" s="295"/>
      <c r="Q245" s="295"/>
      <c r="R245" s="295"/>
      <c r="S245" s="295"/>
      <c r="T245" s="295"/>
      <c r="U245" s="295"/>
      <c r="V245" s="295"/>
      <c r="W245" s="295"/>
      <c r="X245" s="295"/>
      <c r="Y245" s="411">
        <f>Y244</f>
        <v>0</v>
      </c>
      <c r="Z245" s="411">
        <f t="shared" ref="Z245" si="645">Z244</f>
        <v>0</v>
      </c>
      <c r="AA245" s="411">
        <f t="shared" ref="AA245" si="646">AA244</f>
        <v>0</v>
      </c>
      <c r="AB245" s="411">
        <f t="shared" ref="AB245" si="647">AB244</f>
        <v>0</v>
      </c>
      <c r="AC245" s="411">
        <f t="shared" ref="AC245" si="648">AC244</f>
        <v>0</v>
      </c>
      <c r="AD245" s="411">
        <f t="shared" ref="AD245" si="649">AD244</f>
        <v>0</v>
      </c>
      <c r="AE245" s="411">
        <f t="shared" ref="AE245" si="650">AE244</f>
        <v>0</v>
      </c>
      <c r="AF245" s="411">
        <f t="shared" ref="AF245" si="651">AF244</f>
        <v>0</v>
      </c>
      <c r="AG245" s="411">
        <f t="shared" ref="AG245" si="652">AG244</f>
        <v>0</v>
      </c>
      <c r="AH245" s="411">
        <f t="shared" ref="AH245" si="653">AH244</f>
        <v>0</v>
      </c>
      <c r="AI245" s="411">
        <f t="shared" ref="AI245" si="654">AI244</f>
        <v>0</v>
      </c>
      <c r="AJ245" s="411">
        <f t="shared" ref="AJ245" si="655">AJ244</f>
        <v>0</v>
      </c>
      <c r="AK245" s="411">
        <f t="shared" ref="AK245" si="656">AK244</f>
        <v>0</v>
      </c>
      <c r="AL245" s="411">
        <f t="shared" ref="AL245" si="657">AL244</f>
        <v>0</v>
      </c>
      <c r="AM245" s="311"/>
    </row>
    <row r="246" spans="1:39" ht="15.5" outlineLevel="1">
      <c r="B246" s="314"/>
      <c r="C246" s="312"/>
      <c r="D246" s="316"/>
      <c r="E246" s="316"/>
      <c r="F246" s="316"/>
      <c r="G246" s="316"/>
      <c r="H246" s="316"/>
      <c r="I246" s="316"/>
      <c r="J246" s="316"/>
      <c r="K246" s="316"/>
      <c r="L246" s="316"/>
      <c r="M246" s="316"/>
      <c r="N246" s="291"/>
      <c r="O246" s="316"/>
      <c r="P246" s="316"/>
      <c r="Q246" s="316"/>
      <c r="R246" s="316"/>
      <c r="S246" s="316"/>
      <c r="T246" s="316"/>
      <c r="U246" s="316"/>
      <c r="V246" s="316"/>
      <c r="W246" s="316"/>
      <c r="X246" s="316"/>
      <c r="Y246" s="416"/>
      <c r="Z246" s="417"/>
      <c r="AA246" s="416"/>
      <c r="AB246" s="416"/>
      <c r="AC246" s="416"/>
      <c r="AD246" s="416"/>
      <c r="AE246" s="416"/>
      <c r="AF246" s="416"/>
      <c r="AG246" s="416"/>
      <c r="AH246" s="416"/>
      <c r="AI246" s="416"/>
      <c r="AJ246" s="416"/>
      <c r="AK246" s="416"/>
      <c r="AL246" s="416"/>
      <c r="AM246" s="313"/>
    </row>
    <row r="247" spans="1:39" ht="31" outlineLevel="1">
      <c r="A247" s="522">
        <v>9</v>
      </c>
      <c r="B247" s="520" t="s">
        <v>102</v>
      </c>
      <c r="C247" s="291" t="s">
        <v>25</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5"/>
      <c r="Z247" s="410"/>
      <c r="AA247" s="410"/>
      <c r="AB247" s="410"/>
      <c r="AC247" s="410"/>
      <c r="AD247" s="410"/>
      <c r="AE247" s="410"/>
      <c r="AF247" s="415"/>
      <c r="AG247" s="415"/>
      <c r="AH247" s="415"/>
      <c r="AI247" s="415"/>
      <c r="AJ247" s="415"/>
      <c r="AK247" s="415"/>
      <c r="AL247" s="415"/>
      <c r="AM247" s="296">
        <f>SUM(Y247:AL247)</f>
        <v>0</v>
      </c>
    </row>
    <row r="248" spans="1:39" ht="15.5" outlineLevel="1">
      <c r="B248" s="294" t="s">
        <v>289</v>
      </c>
      <c r="C248" s="291" t="s">
        <v>163</v>
      </c>
      <c r="D248" s="295"/>
      <c r="E248" s="295"/>
      <c r="F248" s="295"/>
      <c r="G248" s="295"/>
      <c r="H248" s="295"/>
      <c r="I248" s="295"/>
      <c r="J248" s="295"/>
      <c r="K248" s="295"/>
      <c r="L248" s="295"/>
      <c r="M248" s="295"/>
      <c r="N248" s="295">
        <f>N247</f>
        <v>12</v>
      </c>
      <c r="O248" s="295"/>
      <c r="P248" s="295"/>
      <c r="Q248" s="295"/>
      <c r="R248" s="295"/>
      <c r="S248" s="295"/>
      <c r="T248" s="295"/>
      <c r="U248" s="295"/>
      <c r="V248" s="295"/>
      <c r="W248" s="295"/>
      <c r="X248" s="295"/>
      <c r="Y248" s="411">
        <f>Y247</f>
        <v>0</v>
      </c>
      <c r="Z248" s="411">
        <f t="shared" ref="Z248" si="658">Z247</f>
        <v>0</v>
      </c>
      <c r="AA248" s="411">
        <f t="shared" ref="AA248" si="659">AA247</f>
        <v>0</v>
      </c>
      <c r="AB248" s="411">
        <f t="shared" ref="AB248" si="660">AB247</f>
        <v>0</v>
      </c>
      <c r="AC248" s="411">
        <f t="shared" ref="AC248" si="661">AC247</f>
        <v>0</v>
      </c>
      <c r="AD248" s="411">
        <f t="shared" ref="AD248" si="662">AD247</f>
        <v>0</v>
      </c>
      <c r="AE248" s="411">
        <f t="shared" ref="AE248" si="663">AE247</f>
        <v>0</v>
      </c>
      <c r="AF248" s="411">
        <f t="shared" ref="AF248" si="664">AF247</f>
        <v>0</v>
      </c>
      <c r="AG248" s="411">
        <f t="shared" ref="AG248" si="665">AG247</f>
        <v>0</v>
      </c>
      <c r="AH248" s="411">
        <f t="shared" ref="AH248" si="666">AH247</f>
        <v>0</v>
      </c>
      <c r="AI248" s="411">
        <f t="shared" ref="AI248" si="667">AI247</f>
        <v>0</v>
      </c>
      <c r="AJ248" s="411">
        <f t="shared" ref="AJ248" si="668">AJ247</f>
        <v>0</v>
      </c>
      <c r="AK248" s="411">
        <f t="shared" ref="AK248" si="669">AK247</f>
        <v>0</v>
      </c>
      <c r="AL248" s="411">
        <f t="shared" ref="AL248" si="670">AL247</f>
        <v>0</v>
      </c>
      <c r="AM248" s="311"/>
    </row>
    <row r="249" spans="1:39" ht="15.5" outlineLevel="1">
      <c r="B249" s="314"/>
      <c r="C249" s="312"/>
      <c r="D249" s="316"/>
      <c r="E249" s="316"/>
      <c r="F249" s="316"/>
      <c r="G249" s="316"/>
      <c r="H249" s="316"/>
      <c r="I249" s="316"/>
      <c r="J249" s="316"/>
      <c r="K249" s="316"/>
      <c r="L249" s="316"/>
      <c r="M249" s="316"/>
      <c r="N249" s="291"/>
      <c r="O249" s="316"/>
      <c r="P249" s="316"/>
      <c r="Q249" s="316"/>
      <c r="R249" s="316"/>
      <c r="S249" s="316"/>
      <c r="T249" s="316"/>
      <c r="U249" s="316"/>
      <c r="V249" s="316"/>
      <c r="W249" s="316"/>
      <c r="X249" s="316"/>
      <c r="Y249" s="416"/>
      <c r="Z249" s="416"/>
      <c r="AA249" s="416"/>
      <c r="AB249" s="416"/>
      <c r="AC249" s="416"/>
      <c r="AD249" s="416"/>
      <c r="AE249" s="416"/>
      <c r="AF249" s="416"/>
      <c r="AG249" s="416"/>
      <c r="AH249" s="416"/>
      <c r="AI249" s="416"/>
      <c r="AJ249" s="416"/>
      <c r="AK249" s="416"/>
      <c r="AL249" s="416"/>
      <c r="AM249" s="313"/>
    </row>
    <row r="250" spans="1:39" ht="31" outlineLevel="1">
      <c r="A250" s="522">
        <v>10</v>
      </c>
      <c r="B250" s="520" t="s">
        <v>103</v>
      </c>
      <c r="C250" s="291" t="s">
        <v>25</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5"/>
      <c r="Z250" s="410"/>
      <c r="AA250" s="410"/>
      <c r="AB250" s="410"/>
      <c r="AC250" s="410"/>
      <c r="AD250" s="410"/>
      <c r="AE250" s="410"/>
      <c r="AF250" s="415"/>
      <c r="AG250" s="415"/>
      <c r="AH250" s="415"/>
      <c r="AI250" s="415"/>
      <c r="AJ250" s="415"/>
      <c r="AK250" s="415"/>
      <c r="AL250" s="415"/>
      <c r="AM250" s="296">
        <f>SUM(Y250:AL250)</f>
        <v>0</v>
      </c>
    </row>
    <row r="251" spans="1:39" ht="15.5" outlineLevel="1">
      <c r="B251" s="294" t="s">
        <v>289</v>
      </c>
      <c r="C251" s="291" t="s">
        <v>163</v>
      </c>
      <c r="D251" s="295"/>
      <c r="E251" s="295"/>
      <c r="F251" s="295"/>
      <c r="G251" s="295"/>
      <c r="H251" s="295"/>
      <c r="I251" s="295"/>
      <c r="J251" s="295"/>
      <c r="K251" s="295"/>
      <c r="L251" s="295"/>
      <c r="M251" s="295"/>
      <c r="N251" s="295">
        <f>N250</f>
        <v>3</v>
      </c>
      <c r="O251" s="295"/>
      <c r="P251" s="295"/>
      <c r="Q251" s="295"/>
      <c r="R251" s="295"/>
      <c r="S251" s="295"/>
      <c r="T251" s="295"/>
      <c r="U251" s="295"/>
      <c r="V251" s="295"/>
      <c r="W251" s="295"/>
      <c r="X251" s="295"/>
      <c r="Y251" s="411">
        <f>Y250</f>
        <v>0</v>
      </c>
      <c r="Z251" s="411">
        <f t="shared" ref="Z251" si="671">Z250</f>
        <v>0</v>
      </c>
      <c r="AA251" s="411">
        <f t="shared" ref="AA251" si="672">AA250</f>
        <v>0</v>
      </c>
      <c r="AB251" s="411">
        <f t="shared" ref="AB251" si="673">AB250</f>
        <v>0</v>
      </c>
      <c r="AC251" s="411">
        <f t="shared" ref="AC251" si="674">AC250</f>
        <v>0</v>
      </c>
      <c r="AD251" s="411">
        <f t="shared" ref="AD251" si="675">AD250</f>
        <v>0</v>
      </c>
      <c r="AE251" s="411">
        <f t="shared" ref="AE251" si="676">AE250</f>
        <v>0</v>
      </c>
      <c r="AF251" s="411">
        <f t="shared" ref="AF251" si="677">AF250</f>
        <v>0</v>
      </c>
      <c r="AG251" s="411">
        <f t="shared" ref="AG251" si="678">AG250</f>
        <v>0</v>
      </c>
      <c r="AH251" s="411">
        <f t="shared" ref="AH251" si="679">AH250</f>
        <v>0</v>
      </c>
      <c r="AI251" s="411">
        <f t="shared" ref="AI251" si="680">AI250</f>
        <v>0</v>
      </c>
      <c r="AJ251" s="411">
        <f t="shared" ref="AJ251" si="681">AJ250</f>
        <v>0</v>
      </c>
      <c r="AK251" s="411">
        <f t="shared" ref="AK251" si="682">AK250</f>
        <v>0</v>
      </c>
      <c r="AL251" s="411">
        <f t="shared" ref="AL251" si="683">AL250</f>
        <v>0</v>
      </c>
      <c r="AM251" s="311"/>
    </row>
    <row r="252" spans="1:39" ht="15.5" outlineLevel="1">
      <c r="B252" s="314"/>
      <c r="C252" s="312"/>
      <c r="D252" s="316"/>
      <c r="E252" s="316"/>
      <c r="F252" s="316"/>
      <c r="G252" s="316"/>
      <c r="H252" s="316"/>
      <c r="I252" s="316"/>
      <c r="J252" s="316"/>
      <c r="K252" s="316"/>
      <c r="L252" s="316"/>
      <c r="M252" s="316"/>
      <c r="N252" s="291"/>
      <c r="O252" s="316"/>
      <c r="P252" s="316"/>
      <c r="Q252" s="316"/>
      <c r="R252" s="316"/>
      <c r="S252" s="316"/>
      <c r="T252" s="316"/>
      <c r="U252" s="316"/>
      <c r="V252" s="316"/>
      <c r="W252" s="316"/>
      <c r="X252" s="316"/>
      <c r="Y252" s="416"/>
      <c r="Z252" s="417"/>
      <c r="AA252" s="416"/>
      <c r="AB252" s="416"/>
      <c r="AC252" s="416"/>
      <c r="AD252" s="416"/>
      <c r="AE252" s="416"/>
      <c r="AF252" s="416"/>
      <c r="AG252" s="416"/>
      <c r="AH252" s="416"/>
      <c r="AI252" s="416"/>
      <c r="AJ252" s="416"/>
      <c r="AK252" s="416"/>
      <c r="AL252" s="416"/>
      <c r="AM252" s="313"/>
    </row>
    <row r="253" spans="1:39" ht="15.5" outlineLevel="1">
      <c r="B253" s="288" t="s">
        <v>10</v>
      </c>
      <c r="C253" s="289"/>
      <c r="D253" s="289"/>
      <c r="E253" s="289"/>
      <c r="F253" s="289"/>
      <c r="G253" s="289"/>
      <c r="H253" s="289"/>
      <c r="I253" s="289"/>
      <c r="J253" s="289"/>
      <c r="K253" s="289"/>
      <c r="L253" s="289"/>
      <c r="M253" s="289"/>
      <c r="N253" s="290"/>
      <c r="O253" s="289"/>
      <c r="P253" s="289"/>
      <c r="Q253" s="289"/>
      <c r="R253" s="289"/>
      <c r="S253" s="289"/>
      <c r="T253" s="289"/>
      <c r="U253" s="289"/>
      <c r="V253" s="289"/>
      <c r="W253" s="289"/>
      <c r="X253" s="289"/>
      <c r="Y253" s="414"/>
      <c r="Z253" s="414"/>
      <c r="AA253" s="414"/>
      <c r="AB253" s="414"/>
      <c r="AC253" s="414"/>
      <c r="AD253" s="414"/>
      <c r="AE253" s="414"/>
      <c r="AF253" s="414"/>
      <c r="AG253" s="414"/>
      <c r="AH253" s="414"/>
      <c r="AI253" s="414"/>
      <c r="AJ253" s="414"/>
      <c r="AK253" s="414"/>
      <c r="AL253" s="414"/>
      <c r="AM253" s="292"/>
    </row>
    <row r="254" spans="1:39" ht="31" outlineLevel="1">
      <c r="A254" s="522">
        <v>11</v>
      </c>
      <c r="B254" s="520" t="s">
        <v>104</v>
      </c>
      <c r="C254" s="291" t="s">
        <v>25</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26"/>
      <c r="Z254" s="410"/>
      <c r="AA254" s="410"/>
      <c r="AB254" s="410"/>
      <c r="AC254" s="410"/>
      <c r="AD254" s="410"/>
      <c r="AE254" s="410"/>
      <c r="AF254" s="415"/>
      <c r="AG254" s="415"/>
      <c r="AH254" s="415"/>
      <c r="AI254" s="415"/>
      <c r="AJ254" s="415"/>
      <c r="AK254" s="415"/>
      <c r="AL254" s="415"/>
      <c r="AM254" s="296">
        <f>SUM(Y254:AL254)</f>
        <v>0</v>
      </c>
    </row>
    <row r="255" spans="1:39" ht="15.5" outlineLevel="1">
      <c r="B255" s="294" t="s">
        <v>289</v>
      </c>
      <c r="C255" s="291" t="s">
        <v>163</v>
      </c>
      <c r="D255" s="295"/>
      <c r="E255" s="295"/>
      <c r="F255" s="295"/>
      <c r="G255" s="295"/>
      <c r="H255" s="295"/>
      <c r="I255" s="295"/>
      <c r="J255" s="295"/>
      <c r="K255" s="295"/>
      <c r="L255" s="295"/>
      <c r="M255" s="295"/>
      <c r="N255" s="295">
        <f>N254</f>
        <v>12</v>
      </c>
      <c r="O255" s="295"/>
      <c r="P255" s="295"/>
      <c r="Q255" s="295"/>
      <c r="R255" s="295"/>
      <c r="S255" s="295"/>
      <c r="T255" s="295"/>
      <c r="U255" s="295"/>
      <c r="V255" s="295"/>
      <c r="W255" s="295"/>
      <c r="X255" s="295"/>
      <c r="Y255" s="411">
        <f>Y254</f>
        <v>0</v>
      </c>
      <c r="Z255" s="411">
        <f t="shared" ref="Z255" si="684">Z254</f>
        <v>0</v>
      </c>
      <c r="AA255" s="411">
        <f t="shared" ref="AA255" si="685">AA254</f>
        <v>0</v>
      </c>
      <c r="AB255" s="411">
        <f t="shared" ref="AB255" si="686">AB254</f>
        <v>0</v>
      </c>
      <c r="AC255" s="411">
        <f t="shared" ref="AC255" si="687">AC254</f>
        <v>0</v>
      </c>
      <c r="AD255" s="411">
        <f t="shared" ref="AD255" si="688">AD254</f>
        <v>0</v>
      </c>
      <c r="AE255" s="411">
        <f t="shared" ref="AE255" si="689">AE254</f>
        <v>0</v>
      </c>
      <c r="AF255" s="411">
        <f t="shared" ref="AF255" si="690">AF254</f>
        <v>0</v>
      </c>
      <c r="AG255" s="411">
        <f t="shared" ref="AG255" si="691">AG254</f>
        <v>0</v>
      </c>
      <c r="AH255" s="411">
        <f t="shared" ref="AH255" si="692">AH254</f>
        <v>0</v>
      </c>
      <c r="AI255" s="411">
        <f t="shared" ref="AI255" si="693">AI254</f>
        <v>0</v>
      </c>
      <c r="AJ255" s="411">
        <f t="shared" ref="AJ255" si="694">AJ254</f>
        <v>0</v>
      </c>
      <c r="AK255" s="411">
        <f t="shared" ref="AK255" si="695">AK254</f>
        <v>0</v>
      </c>
      <c r="AL255" s="411">
        <f t="shared" ref="AL255" si="696">AL254</f>
        <v>0</v>
      </c>
      <c r="AM255" s="297"/>
    </row>
    <row r="256" spans="1:39" ht="15.5" outlineLevel="1">
      <c r="B256" s="315"/>
      <c r="C256" s="305"/>
      <c r="D256" s="291"/>
      <c r="E256" s="291"/>
      <c r="F256" s="291"/>
      <c r="G256" s="291"/>
      <c r="H256" s="291"/>
      <c r="I256" s="291"/>
      <c r="J256" s="291"/>
      <c r="K256" s="291"/>
      <c r="L256" s="291"/>
      <c r="M256" s="291"/>
      <c r="N256" s="291"/>
      <c r="O256" s="291"/>
      <c r="P256" s="291"/>
      <c r="Q256" s="291"/>
      <c r="R256" s="291"/>
      <c r="S256" s="291"/>
      <c r="T256" s="291"/>
      <c r="U256" s="291"/>
      <c r="V256" s="291"/>
      <c r="W256" s="291"/>
      <c r="X256" s="291"/>
      <c r="Y256" s="412"/>
      <c r="Z256" s="421"/>
      <c r="AA256" s="421"/>
      <c r="AB256" s="421"/>
      <c r="AC256" s="421"/>
      <c r="AD256" s="421"/>
      <c r="AE256" s="421"/>
      <c r="AF256" s="421"/>
      <c r="AG256" s="421"/>
      <c r="AH256" s="421"/>
      <c r="AI256" s="421"/>
      <c r="AJ256" s="421"/>
      <c r="AK256" s="421"/>
      <c r="AL256" s="421"/>
      <c r="AM256" s="306"/>
    </row>
    <row r="257" spans="1:40" ht="31" outlineLevel="1">
      <c r="A257" s="522">
        <v>12</v>
      </c>
      <c r="B257" s="520" t="s">
        <v>105</v>
      </c>
      <c r="C257" s="291" t="s">
        <v>25</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0"/>
      <c r="Z257" s="410"/>
      <c r="AA257" s="410"/>
      <c r="AB257" s="410"/>
      <c r="AC257" s="410"/>
      <c r="AD257" s="410"/>
      <c r="AE257" s="410"/>
      <c r="AF257" s="415"/>
      <c r="AG257" s="415"/>
      <c r="AH257" s="415"/>
      <c r="AI257" s="415"/>
      <c r="AJ257" s="415"/>
      <c r="AK257" s="415"/>
      <c r="AL257" s="415"/>
      <c r="AM257" s="296">
        <f>SUM(Y257:AL257)</f>
        <v>0</v>
      </c>
    </row>
    <row r="258" spans="1:40" ht="15.5" outlineLevel="1">
      <c r="B258" s="294" t="s">
        <v>289</v>
      </c>
      <c r="C258" s="291" t="s">
        <v>163</v>
      </c>
      <c r="D258" s="295"/>
      <c r="E258" s="295"/>
      <c r="F258" s="295"/>
      <c r="G258" s="295"/>
      <c r="H258" s="295"/>
      <c r="I258" s="295"/>
      <c r="J258" s="295"/>
      <c r="K258" s="295"/>
      <c r="L258" s="295"/>
      <c r="M258" s="295"/>
      <c r="N258" s="295">
        <f>N257</f>
        <v>12</v>
      </c>
      <c r="O258" s="295"/>
      <c r="P258" s="295"/>
      <c r="Q258" s="295"/>
      <c r="R258" s="295"/>
      <c r="S258" s="295"/>
      <c r="T258" s="295"/>
      <c r="U258" s="295"/>
      <c r="V258" s="295"/>
      <c r="W258" s="295"/>
      <c r="X258" s="295"/>
      <c r="Y258" s="411">
        <f>Y257</f>
        <v>0</v>
      </c>
      <c r="Z258" s="411">
        <f t="shared" ref="Z258" si="697">Z257</f>
        <v>0</v>
      </c>
      <c r="AA258" s="411">
        <f t="shared" ref="AA258" si="698">AA257</f>
        <v>0</v>
      </c>
      <c r="AB258" s="411">
        <f t="shared" ref="AB258" si="699">AB257</f>
        <v>0</v>
      </c>
      <c r="AC258" s="411">
        <f t="shared" ref="AC258" si="700">AC257</f>
        <v>0</v>
      </c>
      <c r="AD258" s="411">
        <f t="shared" ref="AD258" si="701">AD257</f>
        <v>0</v>
      </c>
      <c r="AE258" s="411">
        <f t="shared" ref="AE258" si="702">AE257</f>
        <v>0</v>
      </c>
      <c r="AF258" s="411">
        <f t="shared" ref="AF258" si="703">AF257</f>
        <v>0</v>
      </c>
      <c r="AG258" s="411">
        <f t="shared" ref="AG258" si="704">AG257</f>
        <v>0</v>
      </c>
      <c r="AH258" s="411">
        <f t="shared" ref="AH258" si="705">AH257</f>
        <v>0</v>
      </c>
      <c r="AI258" s="411">
        <f t="shared" ref="AI258" si="706">AI257</f>
        <v>0</v>
      </c>
      <c r="AJ258" s="411">
        <f t="shared" ref="AJ258" si="707">AJ257</f>
        <v>0</v>
      </c>
      <c r="AK258" s="411">
        <f t="shared" ref="AK258" si="708">AK257</f>
        <v>0</v>
      </c>
      <c r="AL258" s="411">
        <f t="shared" ref="AL258" si="709">AL257</f>
        <v>0</v>
      </c>
      <c r="AM258" s="297"/>
    </row>
    <row r="259" spans="1:40" ht="15.5" outlineLevel="1">
      <c r="B259" s="315"/>
      <c r="C259" s="305"/>
      <c r="D259" s="291"/>
      <c r="E259" s="291"/>
      <c r="F259" s="291"/>
      <c r="G259" s="291"/>
      <c r="H259" s="291"/>
      <c r="I259" s="291"/>
      <c r="J259" s="291"/>
      <c r="K259" s="291"/>
      <c r="L259" s="291"/>
      <c r="M259" s="291"/>
      <c r="N259" s="291"/>
      <c r="O259" s="291"/>
      <c r="P259" s="291"/>
      <c r="Q259" s="291"/>
      <c r="R259" s="291"/>
      <c r="S259" s="291"/>
      <c r="T259" s="291"/>
      <c r="U259" s="291"/>
      <c r="V259" s="291"/>
      <c r="W259" s="291"/>
      <c r="X259" s="291"/>
      <c r="Y259" s="422"/>
      <c r="Z259" s="422"/>
      <c r="AA259" s="412"/>
      <c r="AB259" s="412"/>
      <c r="AC259" s="412"/>
      <c r="AD259" s="412"/>
      <c r="AE259" s="412"/>
      <c r="AF259" s="412"/>
      <c r="AG259" s="412"/>
      <c r="AH259" s="412"/>
      <c r="AI259" s="412"/>
      <c r="AJ259" s="412"/>
      <c r="AK259" s="412"/>
      <c r="AL259" s="412"/>
      <c r="AM259" s="306"/>
    </row>
    <row r="260" spans="1:40" ht="31" outlineLevel="1">
      <c r="A260" s="522">
        <v>13</v>
      </c>
      <c r="B260" s="520" t="s">
        <v>106</v>
      </c>
      <c r="C260" s="291" t="s">
        <v>25</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0"/>
      <c r="Z260" s="410"/>
      <c r="AA260" s="410"/>
      <c r="AB260" s="410"/>
      <c r="AC260" s="410"/>
      <c r="AD260" s="410"/>
      <c r="AE260" s="410"/>
      <c r="AF260" s="415"/>
      <c r="AG260" s="415"/>
      <c r="AH260" s="415"/>
      <c r="AI260" s="415"/>
      <c r="AJ260" s="415"/>
      <c r="AK260" s="415"/>
      <c r="AL260" s="415"/>
      <c r="AM260" s="296">
        <f>SUM(Y260:AL260)</f>
        <v>0</v>
      </c>
    </row>
    <row r="261" spans="1:40" ht="15.5" outlineLevel="1">
      <c r="B261" s="294" t="s">
        <v>289</v>
      </c>
      <c r="C261" s="291" t="s">
        <v>163</v>
      </c>
      <c r="D261" s="295"/>
      <c r="E261" s="295"/>
      <c r="F261" s="295"/>
      <c r="G261" s="295"/>
      <c r="H261" s="295"/>
      <c r="I261" s="295"/>
      <c r="J261" s="295"/>
      <c r="K261" s="295"/>
      <c r="L261" s="295"/>
      <c r="M261" s="295"/>
      <c r="N261" s="295">
        <f>N260</f>
        <v>12</v>
      </c>
      <c r="O261" s="295"/>
      <c r="P261" s="295"/>
      <c r="Q261" s="295"/>
      <c r="R261" s="295"/>
      <c r="S261" s="295"/>
      <c r="T261" s="295"/>
      <c r="U261" s="295"/>
      <c r="V261" s="295"/>
      <c r="W261" s="295"/>
      <c r="X261" s="295"/>
      <c r="Y261" s="411">
        <f>Y260</f>
        <v>0</v>
      </c>
      <c r="Z261" s="411">
        <f t="shared" ref="Z261" si="710">Z260</f>
        <v>0</v>
      </c>
      <c r="AA261" s="411">
        <f t="shared" ref="AA261" si="711">AA260</f>
        <v>0</v>
      </c>
      <c r="AB261" s="411">
        <f t="shared" ref="AB261" si="712">AB260</f>
        <v>0</v>
      </c>
      <c r="AC261" s="411">
        <f t="shared" ref="AC261" si="713">AC260</f>
        <v>0</v>
      </c>
      <c r="AD261" s="411">
        <f t="shared" ref="AD261" si="714">AD260</f>
        <v>0</v>
      </c>
      <c r="AE261" s="411">
        <f t="shared" ref="AE261" si="715">AE260</f>
        <v>0</v>
      </c>
      <c r="AF261" s="411">
        <f t="shared" ref="AF261" si="716">AF260</f>
        <v>0</v>
      </c>
      <c r="AG261" s="411">
        <f t="shared" ref="AG261" si="717">AG260</f>
        <v>0</v>
      </c>
      <c r="AH261" s="411">
        <f t="shared" ref="AH261" si="718">AH260</f>
        <v>0</v>
      </c>
      <c r="AI261" s="411">
        <f t="shared" ref="AI261" si="719">AI260</f>
        <v>0</v>
      </c>
      <c r="AJ261" s="411">
        <f t="shared" ref="AJ261" si="720">AJ260</f>
        <v>0</v>
      </c>
      <c r="AK261" s="411">
        <f t="shared" ref="AK261" si="721">AK260</f>
        <v>0</v>
      </c>
      <c r="AL261" s="411">
        <f t="shared" ref="AL261" si="722">AL260</f>
        <v>0</v>
      </c>
      <c r="AM261" s="306"/>
    </row>
    <row r="262" spans="1:40" ht="15.5" outlineLevel="1">
      <c r="B262" s="315"/>
      <c r="C262" s="305"/>
      <c r="D262" s="291"/>
      <c r="E262" s="291"/>
      <c r="F262" s="291"/>
      <c r="G262" s="291"/>
      <c r="H262" s="291"/>
      <c r="I262" s="291"/>
      <c r="J262" s="291"/>
      <c r="K262" s="291"/>
      <c r="L262" s="291"/>
      <c r="M262" s="291"/>
      <c r="N262" s="291"/>
      <c r="O262" s="291"/>
      <c r="P262" s="291"/>
      <c r="Q262" s="291"/>
      <c r="R262" s="291"/>
      <c r="S262" s="291"/>
      <c r="T262" s="291"/>
      <c r="U262" s="291"/>
      <c r="V262" s="291"/>
      <c r="W262" s="291"/>
      <c r="X262" s="291"/>
      <c r="Y262" s="412"/>
      <c r="Z262" s="412"/>
      <c r="AA262" s="412"/>
      <c r="AB262" s="412"/>
      <c r="AC262" s="412"/>
      <c r="AD262" s="412"/>
      <c r="AE262" s="412"/>
      <c r="AF262" s="412"/>
      <c r="AG262" s="412"/>
      <c r="AH262" s="412"/>
      <c r="AI262" s="412"/>
      <c r="AJ262" s="412"/>
      <c r="AK262" s="412"/>
      <c r="AL262" s="412"/>
      <c r="AM262" s="306"/>
    </row>
    <row r="263" spans="1:40" ht="15.5" outlineLevel="1">
      <c r="B263" s="288" t="s">
        <v>107</v>
      </c>
      <c r="C263" s="289"/>
      <c r="D263" s="290"/>
      <c r="E263" s="290"/>
      <c r="F263" s="290"/>
      <c r="G263" s="290"/>
      <c r="H263" s="290"/>
      <c r="I263" s="290"/>
      <c r="J263" s="290"/>
      <c r="K263" s="290"/>
      <c r="L263" s="290"/>
      <c r="M263" s="290"/>
      <c r="N263" s="290"/>
      <c r="O263" s="290"/>
      <c r="P263" s="289"/>
      <c r="Q263" s="289"/>
      <c r="R263" s="289"/>
      <c r="S263" s="289"/>
      <c r="T263" s="289"/>
      <c r="U263" s="289"/>
      <c r="V263" s="289"/>
      <c r="W263" s="289"/>
      <c r="X263" s="289"/>
      <c r="Y263" s="414"/>
      <c r="Z263" s="414"/>
      <c r="AA263" s="414"/>
      <c r="AB263" s="414"/>
      <c r="AC263" s="414"/>
      <c r="AD263" s="414"/>
      <c r="AE263" s="414"/>
      <c r="AF263" s="414"/>
      <c r="AG263" s="414"/>
      <c r="AH263" s="414"/>
      <c r="AI263" s="414"/>
      <c r="AJ263" s="414"/>
      <c r="AK263" s="414"/>
      <c r="AL263" s="414"/>
      <c r="AM263" s="292"/>
    </row>
    <row r="264" spans="1:40" ht="15.5" outlineLevel="1">
      <c r="A264" s="522">
        <v>14</v>
      </c>
      <c r="B264" s="315" t="s">
        <v>108</v>
      </c>
      <c r="C264" s="291" t="s">
        <v>25</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0"/>
      <c r="Z264" s="410"/>
      <c r="AA264" s="410"/>
      <c r="AB264" s="410"/>
      <c r="AC264" s="410"/>
      <c r="AD264" s="410"/>
      <c r="AE264" s="410"/>
      <c r="AF264" s="410"/>
      <c r="AG264" s="410"/>
      <c r="AH264" s="410"/>
      <c r="AI264" s="410"/>
      <c r="AJ264" s="410"/>
      <c r="AK264" s="410"/>
      <c r="AL264" s="410"/>
      <c r="AM264" s="296">
        <f>SUM(Y264:AL264)</f>
        <v>0</v>
      </c>
    </row>
    <row r="265" spans="1:40" ht="15.5" outlineLevel="1">
      <c r="B265" s="294" t="s">
        <v>289</v>
      </c>
      <c r="C265" s="291" t="s">
        <v>163</v>
      </c>
      <c r="D265" s="295"/>
      <c r="E265" s="295"/>
      <c r="F265" s="295"/>
      <c r="G265" s="295"/>
      <c r="H265" s="295"/>
      <c r="I265" s="295"/>
      <c r="J265" s="295"/>
      <c r="K265" s="295"/>
      <c r="L265" s="295"/>
      <c r="M265" s="295"/>
      <c r="N265" s="295">
        <f>N264</f>
        <v>12</v>
      </c>
      <c r="O265" s="295"/>
      <c r="P265" s="295"/>
      <c r="Q265" s="295"/>
      <c r="R265" s="295"/>
      <c r="S265" s="295"/>
      <c r="T265" s="295"/>
      <c r="U265" s="295"/>
      <c r="V265" s="295"/>
      <c r="W265" s="295"/>
      <c r="X265" s="295"/>
      <c r="Y265" s="411">
        <f>Y264</f>
        <v>0</v>
      </c>
      <c r="Z265" s="411">
        <f t="shared" ref="Z265" si="723">Z264</f>
        <v>0</v>
      </c>
      <c r="AA265" s="411">
        <f t="shared" ref="AA265" si="724">AA264</f>
        <v>0</v>
      </c>
      <c r="AB265" s="411">
        <f t="shared" ref="AB265" si="725">AB264</f>
        <v>0</v>
      </c>
      <c r="AC265" s="411">
        <f t="shared" ref="AC265" si="726">AC264</f>
        <v>0</v>
      </c>
      <c r="AD265" s="411">
        <f t="shared" ref="AD265" si="727">AD264</f>
        <v>0</v>
      </c>
      <c r="AE265" s="411">
        <f t="shared" ref="AE265" si="728">AE264</f>
        <v>0</v>
      </c>
      <c r="AF265" s="411">
        <f t="shared" ref="AF265" si="729">AF264</f>
        <v>0</v>
      </c>
      <c r="AG265" s="411">
        <f t="shared" ref="AG265" si="730">AG264</f>
        <v>0</v>
      </c>
      <c r="AH265" s="411">
        <f t="shared" ref="AH265" si="731">AH264</f>
        <v>0</v>
      </c>
      <c r="AI265" s="411">
        <f t="shared" ref="AI265" si="732">AI264</f>
        <v>0</v>
      </c>
      <c r="AJ265" s="411">
        <f t="shared" ref="AJ265" si="733">AJ264</f>
        <v>0</v>
      </c>
      <c r="AK265" s="411">
        <f t="shared" ref="AK265" si="734">AK264</f>
        <v>0</v>
      </c>
      <c r="AL265" s="411">
        <f t="shared" ref="AL265" si="735">AL264</f>
        <v>0</v>
      </c>
      <c r="AM265" s="297"/>
    </row>
    <row r="266" spans="1:40" ht="15.5" outlineLevel="1">
      <c r="A266" s="523"/>
      <c r="B266" s="315"/>
      <c r="C266" s="305"/>
      <c r="D266" s="291"/>
      <c r="E266" s="291"/>
      <c r="F266" s="291"/>
      <c r="G266" s="291"/>
      <c r="H266" s="291"/>
      <c r="I266" s="291"/>
      <c r="J266" s="291"/>
      <c r="K266" s="291"/>
      <c r="L266" s="291"/>
      <c r="M266" s="291"/>
      <c r="N266" s="468"/>
      <c r="O266" s="291"/>
      <c r="P266" s="291"/>
      <c r="Q266" s="291"/>
      <c r="R266" s="291"/>
      <c r="S266" s="291"/>
      <c r="T266" s="291"/>
      <c r="U266" s="291"/>
      <c r="V266" s="291"/>
      <c r="W266" s="291"/>
      <c r="X266" s="291"/>
      <c r="Y266" s="412"/>
      <c r="Z266" s="412"/>
      <c r="AA266" s="412"/>
      <c r="AB266" s="412"/>
      <c r="AC266" s="412"/>
      <c r="AD266" s="412"/>
      <c r="AE266" s="412"/>
      <c r="AF266" s="412"/>
      <c r="AG266" s="412"/>
      <c r="AH266" s="412"/>
      <c r="AI266" s="412"/>
      <c r="AJ266" s="412"/>
      <c r="AK266" s="412"/>
      <c r="AL266" s="412"/>
      <c r="AM266" s="301"/>
      <c r="AN266" s="630"/>
    </row>
    <row r="267" spans="1:40" s="309" customFormat="1" ht="15.5" outlineLevel="1">
      <c r="A267" s="523"/>
      <c r="B267" s="288" t="s">
        <v>489</v>
      </c>
      <c r="C267" s="291"/>
      <c r="D267" s="291"/>
      <c r="E267" s="291"/>
      <c r="F267" s="291"/>
      <c r="G267" s="291"/>
      <c r="H267" s="291"/>
      <c r="I267" s="291"/>
      <c r="J267" s="291"/>
      <c r="K267" s="291"/>
      <c r="L267" s="291"/>
      <c r="M267" s="291"/>
      <c r="N267" s="291"/>
      <c r="O267" s="291"/>
      <c r="P267" s="291"/>
      <c r="Q267" s="291"/>
      <c r="R267" s="291"/>
      <c r="S267" s="291"/>
      <c r="T267" s="291"/>
      <c r="U267" s="291"/>
      <c r="V267" s="291"/>
      <c r="W267" s="291"/>
      <c r="X267" s="291"/>
      <c r="Y267" s="412"/>
      <c r="Z267" s="412"/>
      <c r="AA267" s="412"/>
      <c r="AB267" s="412"/>
      <c r="AC267" s="412"/>
      <c r="AD267" s="412"/>
      <c r="AE267" s="416"/>
      <c r="AF267" s="416"/>
      <c r="AG267" s="416"/>
      <c r="AH267" s="416"/>
      <c r="AI267" s="416"/>
      <c r="AJ267" s="416"/>
      <c r="AK267" s="416"/>
      <c r="AL267" s="416"/>
      <c r="AM267" s="517"/>
      <c r="AN267" s="631"/>
    </row>
    <row r="268" spans="1:40" ht="15.5" outlineLevel="1">
      <c r="A268" s="522">
        <v>15</v>
      </c>
      <c r="B268" s="294" t="s">
        <v>494</v>
      </c>
      <c r="C268" s="291" t="s">
        <v>25</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0"/>
      <c r="Z268" s="410"/>
      <c r="AA268" s="410"/>
      <c r="AB268" s="410"/>
      <c r="AC268" s="410"/>
      <c r="AD268" s="410"/>
      <c r="AE268" s="410"/>
      <c r="AF268" s="410"/>
      <c r="AG268" s="410"/>
      <c r="AH268" s="410"/>
      <c r="AI268" s="410"/>
      <c r="AJ268" s="410"/>
      <c r="AK268" s="410"/>
      <c r="AL268" s="410"/>
      <c r="AM268" s="296">
        <f>SUM(Y268:AL268)</f>
        <v>0</v>
      </c>
    </row>
    <row r="269" spans="1:40" ht="15.5" outlineLevel="1">
      <c r="B269" s="294" t="s">
        <v>289</v>
      </c>
      <c r="C269" s="291" t="s">
        <v>163</v>
      </c>
      <c r="D269" s="295"/>
      <c r="E269" s="295"/>
      <c r="F269" s="295"/>
      <c r="G269" s="295"/>
      <c r="H269" s="295"/>
      <c r="I269" s="295"/>
      <c r="J269" s="295"/>
      <c r="K269" s="295"/>
      <c r="L269" s="295"/>
      <c r="M269" s="295"/>
      <c r="N269" s="295">
        <f>N268</f>
        <v>0</v>
      </c>
      <c r="O269" s="295"/>
      <c r="P269" s="295"/>
      <c r="Q269" s="295"/>
      <c r="R269" s="295"/>
      <c r="S269" s="295"/>
      <c r="T269" s="295"/>
      <c r="U269" s="295"/>
      <c r="V269" s="295"/>
      <c r="W269" s="295"/>
      <c r="X269" s="295"/>
      <c r="Y269" s="411">
        <f>Y268</f>
        <v>0</v>
      </c>
      <c r="Z269" s="411">
        <f t="shared" ref="Z269:AL269" si="736">Z268</f>
        <v>0</v>
      </c>
      <c r="AA269" s="411">
        <f t="shared" si="736"/>
        <v>0</v>
      </c>
      <c r="AB269" s="411">
        <f t="shared" si="736"/>
        <v>0</v>
      </c>
      <c r="AC269" s="411">
        <f t="shared" si="736"/>
        <v>0</v>
      </c>
      <c r="AD269" s="411">
        <f t="shared" si="736"/>
        <v>0</v>
      </c>
      <c r="AE269" s="411">
        <f t="shared" si="736"/>
        <v>0</v>
      </c>
      <c r="AF269" s="411">
        <f t="shared" si="736"/>
        <v>0</v>
      </c>
      <c r="AG269" s="411">
        <f t="shared" si="736"/>
        <v>0</v>
      </c>
      <c r="AH269" s="411">
        <f t="shared" si="736"/>
        <v>0</v>
      </c>
      <c r="AI269" s="411">
        <f t="shared" si="736"/>
        <v>0</v>
      </c>
      <c r="AJ269" s="411">
        <f t="shared" si="736"/>
        <v>0</v>
      </c>
      <c r="AK269" s="411">
        <f t="shared" si="736"/>
        <v>0</v>
      </c>
      <c r="AL269" s="411">
        <f t="shared" si="736"/>
        <v>0</v>
      </c>
      <c r="AM269" s="297"/>
    </row>
    <row r="270" spans="1:40" ht="15.5" outlineLevel="1">
      <c r="B270" s="315"/>
      <c r="C270" s="305"/>
      <c r="D270" s="291"/>
      <c r="E270" s="291"/>
      <c r="F270" s="291"/>
      <c r="G270" s="291"/>
      <c r="H270" s="291"/>
      <c r="I270" s="291"/>
      <c r="J270" s="291"/>
      <c r="K270" s="291"/>
      <c r="L270" s="291"/>
      <c r="M270" s="291"/>
      <c r="N270" s="291"/>
      <c r="O270" s="291"/>
      <c r="P270" s="291"/>
      <c r="Q270" s="291"/>
      <c r="R270" s="291"/>
      <c r="S270" s="291"/>
      <c r="T270" s="291"/>
      <c r="U270" s="291"/>
      <c r="V270" s="291"/>
      <c r="W270" s="291"/>
      <c r="X270" s="291"/>
      <c r="Y270" s="412"/>
      <c r="Z270" s="412"/>
      <c r="AA270" s="412"/>
      <c r="AB270" s="412"/>
      <c r="AC270" s="412"/>
      <c r="AD270" s="412"/>
      <c r="AE270" s="412"/>
      <c r="AF270" s="412"/>
      <c r="AG270" s="412"/>
      <c r="AH270" s="412"/>
      <c r="AI270" s="412"/>
      <c r="AJ270" s="412"/>
      <c r="AK270" s="412"/>
      <c r="AL270" s="412"/>
      <c r="AM270" s="306"/>
    </row>
    <row r="271" spans="1:40" s="283" customFormat="1" ht="15.5" outlineLevel="1">
      <c r="A271" s="522">
        <v>16</v>
      </c>
      <c r="B271" s="324" t="s">
        <v>490</v>
      </c>
      <c r="C271" s="291" t="s">
        <v>25</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0"/>
      <c r="Z271" s="410"/>
      <c r="AA271" s="410"/>
      <c r="AB271" s="410"/>
      <c r="AC271" s="410"/>
      <c r="AD271" s="410"/>
      <c r="AE271" s="410"/>
      <c r="AF271" s="410"/>
      <c r="AG271" s="410"/>
      <c r="AH271" s="410"/>
      <c r="AI271" s="410"/>
      <c r="AJ271" s="410"/>
      <c r="AK271" s="410"/>
      <c r="AL271" s="410"/>
      <c r="AM271" s="296">
        <f>SUM(Y271:AL271)</f>
        <v>0</v>
      </c>
    </row>
    <row r="272" spans="1:40" s="283" customFormat="1" ht="15.5" outlineLevel="1">
      <c r="A272" s="522"/>
      <c r="B272" s="324" t="s">
        <v>289</v>
      </c>
      <c r="C272" s="291" t="s">
        <v>163</v>
      </c>
      <c r="D272" s="295"/>
      <c r="E272" s="295"/>
      <c r="F272" s="295"/>
      <c r="G272" s="295"/>
      <c r="H272" s="295"/>
      <c r="I272" s="295"/>
      <c r="J272" s="295"/>
      <c r="K272" s="295"/>
      <c r="L272" s="295"/>
      <c r="M272" s="295"/>
      <c r="N272" s="295">
        <f>N271</f>
        <v>0</v>
      </c>
      <c r="O272" s="295"/>
      <c r="P272" s="295"/>
      <c r="Q272" s="295"/>
      <c r="R272" s="295"/>
      <c r="S272" s="295"/>
      <c r="T272" s="295"/>
      <c r="U272" s="295"/>
      <c r="V272" s="295"/>
      <c r="W272" s="295"/>
      <c r="X272" s="295"/>
      <c r="Y272" s="411">
        <f>Y271</f>
        <v>0</v>
      </c>
      <c r="Z272" s="411">
        <f t="shared" ref="Z272:AL272" si="737">Z271</f>
        <v>0</v>
      </c>
      <c r="AA272" s="411">
        <f t="shared" si="737"/>
        <v>0</v>
      </c>
      <c r="AB272" s="411">
        <f t="shared" si="737"/>
        <v>0</v>
      </c>
      <c r="AC272" s="411">
        <f t="shared" si="737"/>
        <v>0</v>
      </c>
      <c r="AD272" s="411">
        <f t="shared" si="737"/>
        <v>0</v>
      </c>
      <c r="AE272" s="411">
        <f t="shared" si="737"/>
        <v>0</v>
      </c>
      <c r="AF272" s="411">
        <f t="shared" si="737"/>
        <v>0</v>
      </c>
      <c r="AG272" s="411">
        <f t="shared" si="737"/>
        <v>0</v>
      </c>
      <c r="AH272" s="411">
        <f t="shared" si="737"/>
        <v>0</v>
      </c>
      <c r="AI272" s="411">
        <f t="shared" si="737"/>
        <v>0</v>
      </c>
      <c r="AJ272" s="411">
        <f t="shared" si="737"/>
        <v>0</v>
      </c>
      <c r="AK272" s="411">
        <f t="shared" si="737"/>
        <v>0</v>
      </c>
      <c r="AL272" s="411">
        <f t="shared" si="737"/>
        <v>0</v>
      </c>
      <c r="AM272" s="297"/>
    </row>
    <row r="273" spans="1:39" s="283" customFormat="1" ht="15.5" outlineLevel="1">
      <c r="A273" s="522"/>
      <c r="B273" s="324"/>
      <c r="C273" s="291"/>
      <c r="D273" s="291"/>
      <c r="E273" s="291"/>
      <c r="F273" s="291"/>
      <c r="G273" s="291"/>
      <c r="H273" s="291"/>
      <c r="I273" s="291"/>
      <c r="J273" s="291"/>
      <c r="K273" s="291"/>
      <c r="L273" s="291"/>
      <c r="M273" s="291"/>
      <c r="N273" s="291"/>
      <c r="O273" s="291"/>
      <c r="P273" s="291"/>
      <c r="Q273" s="291"/>
      <c r="R273" s="291"/>
      <c r="S273" s="291"/>
      <c r="T273" s="291"/>
      <c r="U273" s="291"/>
      <c r="V273" s="291"/>
      <c r="W273" s="291"/>
      <c r="X273" s="291"/>
      <c r="Y273" s="412"/>
      <c r="Z273" s="412"/>
      <c r="AA273" s="412"/>
      <c r="AB273" s="412"/>
      <c r="AC273" s="412"/>
      <c r="AD273" s="412"/>
      <c r="AE273" s="416"/>
      <c r="AF273" s="416"/>
      <c r="AG273" s="416"/>
      <c r="AH273" s="416"/>
      <c r="AI273" s="416"/>
      <c r="AJ273" s="416"/>
      <c r="AK273" s="416"/>
      <c r="AL273" s="416"/>
      <c r="AM273" s="313"/>
    </row>
    <row r="274" spans="1:39" ht="15.5" outlineLevel="1">
      <c r="B274" s="519" t="s">
        <v>495</v>
      </c>
      <c r="C274" s="320"/>
      <c r="D274" s="290"/>
      <c r="E274" s="289"/>
      <c r="F274" s="289"/>
      <c r="G274" s="289"/>
      <c r="H274" s="289"/>
      <c r="I274" s="289"/>
      <c r="J274" s="289"/>
      <c r="K274" s="289"/>
      <c r="L274" s="289"/>
      <c r="M274" s="289"/>
      <c r="N274" s="290"/>
      <c r="O274" s="289"/>
      <c r="P274" s="289"/>
      <c r="Q274" s="289"/>
      <c r="R274" s="289"/>
      <c r="S274" s="289"/>
      <c r="T274" s="289"/>
      <c r="U274" s="289"/>
      <c r="V274" s="289"/>
      <c r="W274" s="289"/>
      <c r="X274" s="289"/>
      <c r="Y274" s="414"/>
      <c r="Z274" s="414"/>
      <c r="AA274" s="414"/>
      <c r="AB274" s="414"/>
      <c r="AC274" s="414"/>
      <c r="AD274" s="414"/>
      <c r="AE274" s="414"/>
      <c r="AF274" s="414"/>
      <c r="AG274" s="414"/>
      <c r="AH274" s="414"/>
      <c r="AI274" s="414"/>
      <c r="AJ274" s="414"/>
      <c r="AK274" s="414"/>
      <c r="AL274" s="414"/>
      <c r="AM274" s="292"/>
    </row>
    <row r="275" spans="1:39" ht="15.5" outlineLevel="1">
      <c r="A275" s="522">
        <v>17</v>
      </c>
      <c r="B275" s="520" t="s">
        <v>112</v>
      </c>
      <c r="C275" s="291" t="s">
        <v>25</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26"/>
      <c r="Z275" s="410"/>
      <c r="AA275" s="410"/>
      <c r="AB275" s="410"/>
      <c r="AC275" s="410"/>
      <c r="AD275" s="410"/>
      <c r="AE275" s="410"/>
      <c r="AF275" s="415"/>
      <c r="AG275" s="415"/>
      <c r="AH275" s="415"/>
      <c r="AI275" s="415"/>
      <c r="AJ275" s="415"/>
      <c r="AK275" s="415"/>
      <c r="AL275" s="415"/>
      <c r="AM275" s="296">
        <f>SUM(Y275:AL275)</f>
        <v>0</v>
      </c>
    </row>
    <row r="276" spans="1:39" ht="15.5" outlineLevel="1">
      <c r="B276" s="294" t="s">
        <v>289</v>
      </c>
      <c r="C276" s="291" t="s">
        <v>163</v>
      </c>
      <c r="D276" s="295"/>
      <c r="E276" s="295"/>
      <c r="F276" s="295"/>
      <c r="G276" s="295"/>
      <c r="H276" s="295"/>
      <c r="I276" s="295"/>
      <c r="J276" s="295"/>
      <c r="K276" s="295"/>
      <c r="L276" s="295"/>
      <c r="M276" s="295"/>
      <c r="N276" s="295">
        <f>N275</f>
        <v>12</v>
      </c>
      <c r="O276" s="295"/>
      <c r="P276" s="295"/>
      <c r="Q276" s="295"/>
      <c r="R276" s="295"/>
      <c r="S276" s="295"/>
      <c r="T276" s="295"/>
      <c r="U276" s="295"/>
      <c r="V276" s="295"/>
      <c r="W276" s="295"/>
      <c r="X276" s="295"/>
      <c r="Y276" s="411">
        <f>Y275</f>
        <v>0</v>
      </c>
      <c r="Z276" s="411">
        <f t="shared" ref="Z276:AL276" si="738">Z275</f>
        <v>0</v>
      </c>
      <c r="AA276" s="411">
        <f t="shared" si="738"/>
        <v>0</v>
      </c>
      <c r="AB276" s="411">
        <f t="shared" si="738"/>
        <v>0</v>
      </c>
      <c r="AC276" s="411">
        <f t="shared" si="738"/>
        <v>0</v>
      </c>
      <c r="AD276" s="411">
        <f t="shared" si="738"/>
        <v>0</v>
      </c>
      <c r="AE276" s="411">
        <f t="shared" si="738"/>
        <v>0</v>
      </c>
      <c r="AF276" s="411">
        <f t="shared" si="738"/>
        <v>0</v>
      </c>
      <c r="AG276" s="411">
        <f t="shared" si="738"/>
        <v>0</v>
      </c>
      <c r="AH276" s="411">
        <f t="shared" si="738"/>
        <v>0</v>
      </c>
      <c r="AI276" s="411">
        <f t="shared" si="738"/>
        <v>0</v>
      </c>
      <c r="AJ276" s="411">
        <f t="shared" si="738"/>
        <v>0</v>
      </c>
      <c r="AK276" s="411">
        <f t="shared" si="738"/>
        <v>0</v>
      </c>
      <c r="AL276" s="411">
        <f t="shared" si="738"/>
        <v>0</v>
      </c>
      <c r="AM276" s="306"/>
    </row>
    <row r="277" spans="1:39" ht="15.5" outlineLevel="1">
      <c r="B277" s="294"/>
      <c r="C277" s="291"/>
      <c r="D277" s="291"/>
      <c r="E277" s="291"/>
      <c r="F277" s="291"/>
      <c r="G277" s="291"/>
      <c r="H277" s="291"/>
      <c r="I277" s="291"/>
      <c r="J277" s="291"/>
      <c r="K277" s="291"/>
      <c r="L277" s="291"/>
      <c r="M277" s="291"/>
      <c r="N277" s="291"/>
      <c r="O277" s="291"/>
      <c r="P277" s="291"/>
      <c r="Q277" s="291"/>
      <c r="R277" s="291"/>
      <c r="S277" s="291"/>
      <c r="T277" s="291"/>
      <c r="U277" s="291"/>
      <c r="V277" s="291"/>
      <c r="W277" s="291"/>
      <c r="X277" s="291"/>
      <c r="Y277" s="422"/>
      <c r="Z277" s="425"/>
      <c r="AA277" s="425"/>
      <c r="AB277" s="425"/>
      <c r="AC277" s="425"/>
      <c r="AD277" s="425"/>
      <c r="AE277" s="425"/>
      <c r="AF277" s="425"/>
      <c r="AG277" s="425"/>
      <c r="AH277" s="425"/>
      <c r="AI277" s="425"/>
      <c r="AJ277" s="425"/>
      <c r="AK277" s="425"/>
      <c r="AL277" s="425"/>
      <c r="AM277" s="306"/>
    </row>
    <row r="278" spans="1:39" s="970" customFormat="1" ht="31" outlineLevel="1">
      <c r="A278" s="962">
        <v>50</v>
      </c>
      <c r="B278" s="963" t="s">
        <v>778</v>
      </c>
      <c r="C278" s="964" t="s">
        <v>25</v>
      </c>
      <c r="D278" s="965">
        <f>+'7.  Persistence Report'!AV168</f>
        <v>1836</v>
      </c>
      <c r="E278" s="965">
        <f>+'7.  Persistence Report'!AW168</f>
        <v>1836</v>
      </c>
      <c r="F278" s="965">
        <f>+'7.  Persistence Report'!AX168</f>
        <v>1836</v>
      </c>
      <c r="G278" s="965">
        <f>+'7.  Persistence Report'!AY168</f>
        <v>1836</v>
      </c>
      <c r="H278" s="965">
        <f>+'7.  Persistence Report'!AZ168</f>
        <v>1836</v>
      </c>
      <c r="I278" s="965">
        <f>+'7.  Persistence Report'!BA168</f>
        <v>1836</v>
      </c>
      <c r="J278" s="965">
        <f>+'7.  Persistence Report'!BB168</f>
        <v>1836</v>
      </c>
      <c r="K278" s="965">
        <f>+'7.  Persistence Report'!BC168</f>
        <v>1836</v>
      </c>
      <c r="L278" s="965">
        <f>+'7.  Persistence Report'!BD168</f>
        <v>1836</v>
      </c>
      <c r="M278" s="965">
        <f>+'7.  Persistence Report'!BE168</f>
        <v>1836</v>
      </c>
      <c r="N278" s="965">
        <v>0</v>
      </c>
      <c r="O278" s="965">
        <f>+'7.  Persistence Report'!Q168</f>
        <v>0</v>
      </c>
      <c r="P278" s="965">
        <f>+'7.  Persistence Report'!R168</f>
        <v>0</v>
      </c>
      <c r="Q278" s="965">
        <f>+'7.  Persistence Report'!S168</f>
        <v>0</v>
      </c>
      <c r="R278" s="965">
        <f>+'7.  Persistence Report'!T168</f>
        <v>0</v>
      </c>
      <c r="S278" s="965">
        <f>+'7.  Persistence Report'!U168</f>
        <v>0</v>
      </c>
      <c r="T278" s="965">
        <f>+'7.  Persistence Report'!V168</f>
        <v>0</v>
      </c>
      <c r="U278" s="965">
        <f>+'7.  Persistence Report'!W168</f>
        <v>0</v>
      </c>
      <c r="V278" s="965">
        <f>+'7.  Persistence Report'!X168</f>
        <v>0</v>
      </c>
      <c r="W278" s="965">
        <f>+'7.  Persistence Report'!Y168</f>
        <v>0</v>
      </c>
      <c r="X278" s="965">
        <f>+'7.  Persistence Report'!Z168</f>
        <v>0</v>
      </c>
      <c r="Y278" s="966">
        <v>1</v>
      </c>
      <c r="Z278" s="967"/>
      <c r="AA278" s="967"/>
      <c r="AB278" s="967"/>
      <c r="AC278" s="967"/>
      <c r="AD278" s="967"/>
      <c r="AE278" s="967"/>
      <c r="AF278" s="968"/>
      <c r="AG278" s="968"/>
      <c r="AH278" s="968"/>
      <c r="AI278" s="968"/>
      <c r="AJ278" s="968"/>
      <c r="AK278" s="968"/>
      <c r="AL278" s="968"/>
      <c r="AM278" s="969">
        <f>SUM(Y278:AL278)</f>
        <v>1</v>
      </c>
    </row>
    <row r="279" spans="1:39" ht="15.5" outlineLevel="1">
      <c r="B279" s="294" t="s">
        <v>289</v>
      </c>
      <c r="C279" s="291" t="s">
        <v>163</v>
      </c>
      <c r="D279" s="295"/>
      <c r="E279" s="295"/>
      <c r="F279" s="295"/>
      <c r="G279" s="295"/>
      <c r="H279" s="295"/>
      <c r="I279" s="295"/>
      <c r="J279" s="295"/>
      <c r="K279" s="295"/>
      <c r="L279" s="295"/>
      <c r="M279" s="295"/>
      <c r="N279" s="295">
        <f>N278</f>
        <v>0</v>
      </c>
      <c r="O279" s="295"/>
      <c r="P279" s="295"/>
      <c r="Q279" s="295"/>
      <c r="R279" s="295"/>
      <c r="S279" s="295"/>
      <c r="T279" s="295"/>
      <c r="U279" s="295"/>
      <c r="V279" s="295"/>
      <c r="W279" s="295"/>
      <c r="X279" s="295"/>
      <c r="Y279" s="411">
        <f>Y278</f>
        <v>1</v>
      </c>
      <c r="Z279" s="411">
        <f t="shared" ref="Z279:AL279" si="739">Z278</f>
        <v>0</v>
      </c>
      <c r="AA279" s="411">
        <f t="shared" si="739"/>
        <v>0</v>
      </c>
      <c r="AB279" s="411">
        <f t="shared" si="739"/>
        <v>0</v>
      </c>
      <c r="AC279" s="411">
        <f t="shared" si="739"/>
        <v>0</v>
      </c>
      <c r="AD279" s="411">
        <f t="shared" si="739"/>
        <v>0</v>
      </c>
      <c r="AE279" s="411">
        <f t="shared" si="739"/>
        <v>0</v>
      </c>
      <c r="AF279" s="411">
        <f t="shared" si="739"/>
        <v>0</v>
      </c>
      <c r="AG279" s="411">
        <f t="shared" si="739"/>
        <v>0</v>
      </c>
      <c r="AH279" s="411">
        <f t="shared" si="739"/>
        <v>0</v>
      </c>
      <c r="AI279" s="411">
        <f t="shared" si="739"/>
        <v>0</v>
      </c>
      <c r="AJ279" s="411">
        <f t="shared" si="739"/>
        <v>0</v>
      </c>
      <c r="AK279" s="411">
        <f t="shared" si="739"/>
        <v>0</v>
      </c>
      <c r="AL279" s="411">
        <f t="shared" si="739"/>
        <v>0</v>
      </c>
      <c r="AM279" s="306"/>
    </row>
    <row r="280" spans="1:39" ht="15.5" outlineLevel="1">
      <c r="B280" s="294"/>
      <c r="C280" s="291"/>
      <c r="D280" s="291"/>
      <c r="E280" s="291"/>
      <c r="F280" s="291"/>
      <c r="G280" s="291"/>
      <c r="H280" s="291"/>
      <c r="I280" s="291"/>
      <c r="J280" s="291"/>
      <c r="K280" s="291"/>
      <c r="L280" s="291"/>
      <c r="M280" s="291"/>
      <c r="N280" s="291"/>
      <c r="O280" s="291"/>
      <c r="P280" s="291"/>
      <c r="Q280" s="291"/>
      <c r="R280" s="291"/>
      <c r="S280" s="291"/>
      <c r="T280" s="291"/>
      <c r="U280" s="291"/>
      <c r="V280" s="291"/>
      <c r="W280" s="291"/>
      <c r="X280" s="291"/>
      <c r="Y280" s="422"/>
      <c r="Z280" s="425"/>
      <c r="AA280" s="425"/>
      <c r="AB280" s="425"/>
      <c r="AC280" s="425"/>
      <c r="AD280" s="425"/>
      <c r="AE280" s="425"/>
      <c r="AF280" s="425"/>
      <c r="AG280" s="425"/>
      <c r="AH280" s="425"/>
      <c r="AI280" s="425"/>
      <c r="AJ280" s="425"/>
      <c r="AK280" s="425"/>
      <c r="AL280" s="425"/>
      <c r="AM280" s="306"/>
    </row>
    <row r="281" spans="1:39" ht="15.5" outlineLevel="1">
      <c r="A281" s="522">
        <v>18</v>
      </c>
      <c r="B281" s="520" t="s">
        <v>109</v>
      </c>
      <c r="C281" s="291" t="s">
        <v>25</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26"/>
      <c r="Z281" s="410"/>
      <c r="AA281" s="410"/>
      <c r="AB281" s="410"/>
      <c r="AC281" s="410"/>
      <c r="AD281" s="410"/>
      <c r="AE281" s="410"/>
      <c r="AF281" s="415"/>
      <c r="AG281" s="415"/>
      <c r="AH281" s="415"/>
      <c r="AI281" s="415"/>
      <c r="AJ281" s="415"/>
      <c r="AK281" s="415"/>
      <c r="AL281" s="415"/>
      <c r="AM281" s="296">
        <f>SUM(Y281:AL281)</f>
        <v>0</v>
      </c>
    </row>
    <row r="282" spans="1:39" ht="15.5" outlineLevel="1">
      <c r="B282" s="294" t="s">
        <v>289</v>
      </c>
      <c r="C282" s="291" t="s">
        <v>163</v>
      </c>
      <c r="D282" s="295"/>
      <c r="E282" s="295"/>
      <c r="F282" s="295"/>
      <c r="G282" s="295"/>
      <c r="H282" s="295"/>
      <c r="I282" s="295"/>
      <c r="J282" s="295"/>
      <c r="K282" s="295"/>
      <c r="L282" s="295"/>
      <c r="M282" s="295"/>
      <c r="N282" s="295">
        <f>N281</f>
        <v>12</v>
      </c>
      <c r="O282" s="295"/>
      <c r="P282" s="295"/>
      <c r="Q282" s="295"/>
      <c r="R282" s="295"/>
      <c r="S282" s="295"/>
      <c r="T282" s="295"/>
      <c r="U282" s="295"/>
      <c r="V282" s="295"/>
      <c r="W282" s="295"/>
      <c r="X282" s="295"/>
      <c r="Y282" s="411">
        <f>Y281</f>
        <v>0</v>
      </c>
      <c r="Z282" s="411">
        <f t="shared" ref="Z282:AL282" si="740">Z281</f>
        <v>0</v>
      </c>
      <c r="AA282" s="411">
        <f t="shared" si="740"/>
        <v>0</v>
      </c>
      <c r="AB282" s="411">
        <f t="shared" si="740"/>
        <v>0</v>
      </c>
      <c r="AC282" s="411">
        <f t="shared" si="740"/>
        <v>0</v>
      </c>
      <c r="AD282" s="411">
        <f t="shared" si="740"/>
        <v>0</v>
      </c>
      <c r="AE282" s="411">
        <f t="shared" si="740"/>
        <v>0</v>
      </c>
      <c r="AF282" s="411">
        <f t="shared" si="740"/>
        <v>0</v>
      </c>
      <c r="AG282" s="411">
        <f t="shared" si="740"/>
        <v>0</v>
      </c>
      <c r="AH282" s="411">
        <f t="shared" si="740"/>
        <v>0</v>
      </c>
      <c r="AI282" s="411">
        <f t="shared" si="740"/>
        <v>0</v>
      </c>
      <c r="AJ282" s="411">
        <f t="shared" si="740"/>
        <v>0</v>
      </c>
      <c r="AK282" s="411">
        <f t="shared" si="740"/>
        <v>0</v>
      </c>
      <c r="AL282" s="411">
        <f t="shared" si="740"/>
        <v>0</v>
      </c>
      <c r="AM282" s="306"/>
    </row>
    <row r="283" spans="1:39" ht="15.5" outlineLevel="1">
      <c r="B283" s="322"/>
      <c r="C283" s="291"/>
      <c r="D283" s="291"/>
      <c r="E283" s="291"/>
      <c r="F283" s="291"/>
      <c r="G283" s="291"/>
      <c r="H283" s="291"/>
      <c r="I283" s="291"/>
      <c r="J283" s="291"/>
      <c r="K283" s="291"/>
      <c r="L283" s="291"/>
      <c r="M283" s="291"/>
      <c r="N283" s="291"/>
      <c r="O283" s="291"/>
      <c r="P283" s="291"/>
      <c r="Q283" s="291"/>
      <c r="R283" s="291"/>
      <c r="S283" s="291"/>
      <c r="T283" s="291"/>
      <c r="U283" s="291"/>
      <c r="V283" s="291"/>
      <c r="W283" s="291"/>
      <c r="X283" s="291"/>
      <c r="Y283" s="423"/>
      <c r="Z283" s="424"/>
      <c r="AA283" s="424"/>
      <c r="AB283" s="424"/>
      <c r="AC283" s="424"/>
      <c r="AD283" s="424"/>
      <c r="AE283" s="424"/>
      <c r="AF283" s="424"/>
      <c r="AG283" s="424"/>
      <c r="AH283" s="424"/>
      <c r="AI283" s="424"/>
      <c r="AJ283" s="424"/>
      <c r="AK283" s="424"/>
      <c r="AL283" s="424"/>
      <c r="AM283" s="297"/>
    </row>
    <row r="284" spans="1:39" ht="15.5" outlineLevel="1">
      <c r="A284" s="522">
        <v>19</v>
      </c>
      <c r="B284" s="520" t="s">
        <v>111</v>
      </c>
      <c r="C284" s="291" t="s">
        <v>25</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26"/>
      <c r="Z284" s="410"/>
      <c r="AA284" s="410"/>
      <c r="AB284" s="410"/>
      <c r="AC284" s="410"/>
      <c r="AD284" s="410"/>
      <c r="AE284" s="410"/>
      <c r="AF284" s="415"/>
      <c r="AG284" s="415"/>
      <c r="AH284" s="415"/>
      <c r="AI284" s="415"/>
      <c r="AJ284" s="415"/>
      <c r="AK284" s="415"/>
      <c r="AL284" s="415"/>
      <c r="AM284" s="296">
        <f>SUM(Y284:AL284)</f>
        <v>0</v>
      </c>
    </row>
    <row r="285" spans="1:39" ht="15.5" outlineLevel="1">
      <c r="B285" s="294" t="s">
        <v>289</v>
      </c>
      <c r="C285" s="291" t="s">
        <v>163</v>
      </c>
      <c r="D285" s="295"/>
      <c r="E285" s="295"/>
      <c r="F285" s="295"/>
      <c r="G285" s="295"/>
      <c r="H285" s="295"/>
      <c r="I285" s="295"/>
      <c r="J285" s="295"/>
      <c r="K285" s="295"/>
      <c r="L285" s="295"/>
      <c r="M285" s="295"/>
      <c r="N285" s="295">
        <f>N284</f>
        <v>12</v>
      </c>
      <c r="O285" s="295"/>
      <c r="P285" s="295"/>
      <c r="Q285" s="295"/>
      <c r="R285" s="295"/>
      <c r="S285" s="295"/>
      <c r="T285" s="295"/>
      <c r="U285" s="295"/>
      <c r="V285" s="295"/>
      <c r="W285" s="295"/>
      <c r="X285" s="295"/>
      <c r="Y285" s="411">
        <f>Y284</f>
        <v>0</v>
      </c>
      <c r="Z285" s="411">
        <f t="shared" ref="Z285:AL285" si="741">Z284</f>
        <v>0</v>
      </c>
      <c r="AA285" s="411">
        <f t="shared" si="741"/>
        <v>0</v>
      </c>
      <c r="AB285" s="411">
        <f t="shared" si="741"/>
        <v>0</v>
      </c>
      <c r="AC285" s="411">
        <f t="shared" si="741"/>
        <v>0</v>
      </c>
      <c r="AD285" s="411">
        <f t="shared" si="741"/>
        <v>0</v>
      </c>
      <c r="AE285" s="411">
        <f t="shared" si="741"/>
        <v>0</v>
      </c>
      <c r="AF285" s="411">
        <f t="shared" si="741"/>
        <v>0</v>
      </c>
      <c r="AG285" s="411">
        <f t="shared" si="741"/>
        <v>0</v>
      </c>
      <c r="AH285" s="411">
        <f t="shared" si="741"/>
        <v>0</v>
      </c>
      <c r="AI285" s="411">
        <f t="shared" si="741"/>
        <v>0</v>
      </c>
      <c r="AJ285" s="411">
        <f t="shared" si="741"/>
        <v>0</v>
      </c>
      <c r="AK285" s="411">
        <f t="shared" si="741"/>
        <v>0</v>
      </c>
      <c r="AL285" s="411">
        <f t="shared" si="741"/>
        <v>0</v>
      </c>
      <c r="AM285" s="297"/>
    </row>
    <row r="286" spans="1:39" ht="15.5" outlineLevel="1">
      <c r="B286" s="322"/>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12"/>
      <c r="Z286" s="412"/>
      <c r="AA286" s="412"/>
      <c r="AB286" s="412"/>
      <c r="AC286" s="412"/>
      <c r="AD286" s="412"/>
      <c r="AE286" s="412"/>
      <c r="AF286" s="412"/>
      <c r="AG286" s="412"/>
      <c r="AH286" s="412"/>
      <c r="AI286" s="412"/>
      <c r="AJ286" s="412"/>
      <c r="AK286" s="412"/>
      <c r="AL286" s="412"/>
      <c r="AM286" s="306"/>
    </row>
    <row r="287" spans="1:39" ht="15.5" outlineLevel="1">
      <c r="A287" s="522">
        <v>20</v>
      </c>
      <c r="B287" s="520" t="s">
        <v>110</v>
      </c>
      <c r="C287" s="291" t="s">
        <v>25</v>
      </c>
      <c r="D287" s="295"/>
      <c r="E287" s="295"/>
      <c r="F287" s="295"/>
      <c r="G287" s="295"/>
      <c r="H287" s="295"/>
      <c r="I287" s="295"/>
      <c r="J287" s="295"/>
      <c r="K287" s="295"/>
      <c r="L287" s="295"/>
      <c r="M287" s="295"/>
      <c r="N287" s="295">
        <v>12</v>
      </c>
      <c r="O287" s="295"/>
      <c r="P287" s="295"/>
      <c r="Q287" s="295"/>
      <c r="R287" s="295"/>
      <c r="S287" s="295"/>
      <c r="T287" s="295"/>
      <c r="U287" s="295"/>
      <c r="V287" s="295"/>
      <c r="W287" s="295"/>
      <c r="X287" s="295"/>
      <c r="Y287" s="426"/>
      <c r="Z287" s="410"/>
      <c r="AA287" s="410"/>
      <c r="AB287" s="410"/>
      <c r="AC287" s="410"/>
      <c r="AD287" s="410"/>
      <c r="AE287" s="410"/>
      <c r="AF287" s="415"/>
      <c r="AG287" s="415"/>
      <c r="AH287" s="415"/>
      <c r="AI287" s="415"/>
      <c r="AJ287" s="415"/>
      <c r="AK287" s="415"/>
      <c r="AL287" s="415"/>
      <c r="AM287" s="296">
        <f>SUM(Y287:AL287)</f>
        <v>0</v>
      </c>
    </row>
    <row r="288" spans="1:39" ht="15.5" outlineLevel="1">
      <c r="B288" s="294" t="s">
        <v>289</v>
      </c>
      <c r="C288" s="291" t="s">
        <v>163</v>
      </c>
      <c r="D288" s="295"/>
      <c r="E288" s="295"/>
      <c r="F288" s="295"/>
      <c r="G288" s="295"/>
      <c r="H288" s="295"/>
      <c r="I288" s="295"/>
      <c r="J288" s="295"/>
      <c r="K288" s="295"/>
      <c r="L288" s="295"/>
      <c r="M288" s="295"/>
      <c r="N288" s="295">
        <f>N287</f>
        <v>12</v>
      </c>
      <c r="O288" s="295"/>
      <c r="P288" s="295"/>
      <c r="Q288" s="295"/>
      <c r="R288" s="295"/>
      <c r="S288" s="295"/>
      <c r="T288" s="295"/>
      <c r="U288" s="295"/>
      <c r="V288" s="295"/>
      <c r="W288" s="295"/>
      <c r="X288" s="295"/>
      <c r="Y288" s="411">
        <f t="shared" ref="Y288:AL288" si="742">Y287</f>
        <v>0</v>
      </c>
      <c r="Z288" s="411">
        <f t="shared" si="742"/>
        <v>0</v>
      </c>
      <c r="AA288" s="411">
        <f t="shared" si="742"/>
        <v>0</v>
      </c>
      <c r="AB288" s="411">
        <f t="shared" si="742"/>
        <v>0</v>
      </c>
      <c r="AC288" s="411">
        <f t="shared" si="742"/>
        <v>0</v>
      </c>
      <c r="AD288" s="411">
        <f t="shared" si="742"/>
        <v>0</v>
      </c>
      <c r="AE288" s="411">
        <f t="shared" si="742"/>
        <v>0</v>
      </c>
      <c r="AF288" s="411">
        <f t="shared" si="742"/>
        <v>0</v>
      </c>
      <c r="AG288" s="411">
        <f t="shared" si="742"/>
        <v>0</v>
      </c>
      <c r="AH288" s="411">
        <f t="shared" si="742"/>
        <v>0</v>
      </c>
      <c r="AI288" s="411">
        <f t="shared" si="742"/>
        <v>0</v>
      </c>
      <c r="AJ288" s="411">
        <f t="shared" si="742"/>
        <v>0</v>
      </c>
      <c r="AK288" s="411">
        <f t="shared" si="742"/>
        <v>0</v>
      </c>
      <c r="AL288" s="411">
        <f t="shared" si="742"/>
        <v>0</v>
      </c>
      <c r="AM288" s="306"/>
    </row>
    <row r="289" spans="1:39" ht="15.5" outlineLevel="1">
      <c r="B289" s="323"/>
      <c r="C289" s="300"/>
      <c r="D289" s="291"/>
      <c r="E289" s="291"/>
      <c r="F289" s="291"/>
      <c r="G289" s="291"/>
      <c r="H289" s="291"/>
      <c r="I289" s="291"/>
      <c r="J289" s="291"/>
      <c r="K289" s="291"/>
      <c r="L289" s="291"/>
      <c r="M289" s="291"/>
      <c r="N289" s="300"/>
      <c r="O289" s="291"/>
      <c r="P289" s="291"/>
      <c r="Q289" s="291"/>
      <c r="R289" s="291"/>
      <c r="S289" s="291"/>
      <c r="T289" s="291"/>
      <c r="U289" s="291"/>
      <c r="V289" s="291"/>
      <c r="W289" s="291"/>
      <c r="X289" s="291"/>
      <c r="Y289" s="412"/>
      <c r="Z289" s="412"/>
      <c r="AA289" s="412"/>
      <c r="AB289" s="412"/>
      <c r="AC289" s="412"/>
      <c r="AD289" s="412"/>
      <c r="AE289" s="412"/>
      <c r="AF289" s="412"/>
      <c r="AG289" s="412"/>
      <c r="AH289" s="412"/>
      <c r="AI289" s="412"/>
      <c r="AJ289" s="412"/>
      <c r="AK289" s="412"/>
      <c r="AL289" s="412"/>
      <c r="AM289" s="306"/>
    </row>
    <row r="290" spans="1:39" ht="15.5" outlineLevel="1">
      <c r="B290" s="518" t="s">
        <v>502</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15.5" outlineLevel="1">
      <c r="B291" s="288" t="s">
        <v>498</v>
      </c>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422"/>
      <c r="Z291" s="425"/>
      <c r="AA291" s="425"/>
      <c r="AB291" s="425"/>
      <c r="AC291" s="425"/>
      <c r="AD291" s="425"/>
      <c r="AE291" s="425"/>
      <c r="AF291" s="425"/>
      <c r="AG291" s="425"/>
      <c r="AH291" s="425"/>
      <c r="AI291" s="425"/>
      <c r="AJ291" s="425"/>
      <c r="AK291" s="425"/>
      <c r="AL291" s="425"/>
      <c r="AM291" s="306"/>
    </row>
    <row r="292" spans="1:39" ht="15.5" outlineLevel="1">
      <c r="A292" s="522">
        <v>21</v>
      </c>
      <c r="B292" s="520" t="s">
        <v>113</v>
      </c>
      <c r="C292" s="291" t="s">
        <v>25</v>
      </c>
      <c r="D292" s="295">
        <f>+'7.  Persistence Report'!AV156</f>
        <v>11021446</v>
      </c>
      <c r="E292" s="295">
        <f>+'7.  Persistence Report'!AW156</f>
        <v>11021446</v>
      </c>
      <c r="F292" s="295">
        <f>+'7.  Persistence Report'!AX156</f>
        <v>11021446</v>
      </c>
      <c r="G292" s="295">
        <f>+'7.  Persistence Report'!AY156</f>
        <v>11021446</v>
      </c>
      <c r="H292" s="295">
        <f>+'7.  Persistence Report'!AZ156</f>
        <v>11021446</v>
      </c>
      <c r="I292" s="295">
        <f>+'7.  Persistence Report'!BA156</f>
        <v>11021446</v>
      </c>
      <c r="J292" s="295">
        <f>+'7.  Persistence Report'!BB156</f>
        <v>11021446</v>
      </c>
      <c r="K292" s="295">
        <f>+'7.  Persistence Report'!BC156</f>
        <v>11019802</v>
      </c>
      <c r="L292" s="295">
        <f>+'7.  Persistence Report'!BD156</f>
        <v>11019802</v>
      </c>
      <c r="M292" s="295">
        <f>+'7.  Persistence Report'!BE156</f>
        <v>10970795</v>
      </c>
      <c r="N292" s="291"/>
      <c r="O292" s="295">
        <f>+'7.  Persistence Report'!Q156</f>
        <v>716</v>
      </c>
      <c r="P292" s="295">
        <f>+'7.  Persistence Report'!R156</f>
        <v>716</v>
      </c>
      <c r="Q292" s="295">
        <f>+'7.  Persistence Report'!S156</f>
        <v>716</v>
      </c>
      <c r="R292" s="295">
        <f>+'7.  Persistence Report'!T156</f>
        <v>716</v>
      </c>
      <c r="S292" s="295">
        <f>+'7.  Persistence Report'!U156</f>
        <v>716</v>
      </c>
      <c r="T292" s="295">
        <f>+'7.  Persistence Report'!V156</f>
        <v>716</v>
      </c>
      <c r="U292" s="295">
        <f>+'7.  Persistence Report'!W156</f>
        <v>716</v>
      </c>
      <c r="V292" s="295">
        <f>+'7.  Persistence Report'!X156</f>
        <v>716</v>
      </c>
      <c r="W292" s="295">
        <f>+'7.  Persistence Report'!Y156</f>
        <v>716</v>
      </c>
      <c r="X292" s="295">
        <f>+'7.  Persistence Report'!Z156</f>
        <v>713</v>
      </c>
      <c r="Y292" s="410">
        <v>1</v>
      </c>
      <c r="Z292" s="410"/>
      <c r="AA292" s="410"/>
      <c r="AB292" s="410"/>
      <c r="AC292" s="410"/>
      <c r="AD292" s="410"/>
      <c r="AE292" s="410"/>
      <c r="AF292" s="410"/>
      <c r="AG292" s="410"/>
      <c r="AH292" s="410"/>
      <c r="AI292" s="410"/>
      <c r="AJ292" s="410"/>
      <c r="AK292" s="410"/>
      <c r="AL292" s="410"/>
      <c r="AM292" s="296">
        <f>SUM(Y292:AL292)</f>
        <v>1</v>
      </c>
    </row>
    <row r="293" spans="1:39" ht="15.5" outlineLevel="1">
      <c r="B293" s="294" t="s">
        <v>289</v>
      </c>
      <c r="C293" s="291" t="s">
        <v>163</v>
      </c>
      <c r="D293" s="295">
        <f>+'7.  Persistence Report'!AV172</f>
        <v>1498670</v>
      </c>
      <c r="E293" s="295">
        <f>+'7.  Persistence Report'!AW172</f>
        <v>1498670</v>
      </c>
      <c r="F293" s="295">
        <f>+'7.  Persistence Report'!AX172</f>
        <v>1498670</v>
      </c>
      <c r="G293" s="295">
        <f>+'7.  Persistence Report'!AY172</f>
        <v>1498670</v>
      </c>
      <c r="H293" s="295">
        <f>+'7.  Persistence Report'!AZ172</f>
        <v>1498670</v>
      </c>
      <c r="I293" s="295">
        <f>+'7.  Persistence Report'!BA172</f>
        <v>1498670</v>
      </c>
      <c r="J293" s="295">
        <f>+'7.  Persistence Report'!BB172</f>
        <v>1498670</v>
      </c>
      <c r="K293" s="295">
        <f>+'7.  Persistence Report'!BC172</f>
        <v>1498564</v>
      </c>
      <c r="L293" s="295">
        <f>+'7.  Persistence Report'!BD172</f>
        <v>1498564</v>
      </c>
      <c r="M293" s="295">
        <f>+'7.  Persistence Report'!BE172</f>
        <v>1500392</v>
      </c>
      <c r="N293" s="291"/>
      <c r="O293" s="295">
        <f>+'7.  Persistence Report'!Q172</f>
        <v>95</v>
      </c>
      <c r="P293" s="295">
        <f>+'7.  Persistence Report'!R172</f>
        <v>95</v>
      </c>
      <c r="Q293" s="295">
        <f>+'7.  Persistence Report'!S172</f>
        <v>95</v>
      </c>
      <c r="R293" s="295">
        <f>+'7.  Persistence Report'!T172</f>
        <v>95</v>
      </c>
      <c r="S293" s="295">
        <f>+'7.  Persistence Report'!U172</f>
        <v>95</v>
      </c>
      <c r="T293" s="295">
        <f>+'7.  Persistence Report'!V172</f>
        <v>95</v>
      </c>
      <c r="U293" s="295">
        <f>+'7.  Persistence Report'!W172</f>
        <v>95</v>
      </c>
      <c r="V293" s="295">
        <f>+'7.  Persistence Report'!X172</f>
        <v>95</v>
      </c>
      <c r="W293" s="295">
        <f>+'7.  Persistence Report'!Y172</f>
        <v>95</v>
      </c>
      <c r="X293" s="295">
        <f>+'7.  Persistence Report'!Z172</f>
        <v>95</v>
      </c>
      <c r="Y293" s="411">
        <f>Y292</f>
        <v>1</v>
      </c>
      <c r="Z293" s="411">
        <f t="shared" ref="Z293" si="743">Z292</f>
        <v>0</v>
      </c>
      <c r="AA293" s="411">
        <f t="shared" ref="AA293" si="744">AA292</f>
        <v>0</v>
      </c>
      <c r="AB293" s="411">
        <f t="shared" ref="AB293" si="745">AB292</f>
        <v>0</v>
      </c>
      <c r="AC293" s="411">
        <f t="shared" ref="AC293" si="746">AC292</f>
        <v>0</v>
      </c>
      <c r="AD293" s="411">
        <f t="shared" ref="AD293" si="747">AD292</f>
        <v>0</v>
      </c>
      <c r="AE293" s="411">
        <f t="shared" ref="AE293" si="748">AE292</f>
        <v>0</v>
      </c>
      <c r="AF293" s="411">
        <f t="shared" ref="AF293" si="749">AF292</f>
        <v>0</v>
      </c>
      <c r="AG293" s="411">
        <f t="shared" ref="AG293" si="750">AG292</f>
        <v>0</v>
      </c>
      <c r="AH293" s="411">
        <f t="shared" ref="AH293" si="751">AH292</f>
        <v>0</v>
      </c>
      <c r="AI293" s="411">
        <f t="shared" ref="AI293" si="752">AI292</f>
        <v>0</v>
      </c>
      <c r="AJ293" s="411">
        <f t="shared" ref="AJ293" si="753">AJ292</f>
        <v>0</v>
      </c>
      <c r="AK293" s="411">
        <f t="shared" ref="AK293" si="754">AK292</f>
        <v>0</v>
      </c>
      <c r="AL293" s="411">
        <f t="shared" ref="AL293" si="755">AL292</f>
        <v>0</v>
      </c>
      <c r="AM293" s="306"/>
    </row>
    <row r="294" spans="1:39" ht="15.5" outlineLevel="1">
      <c r="B294" s="294"/>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422"/>
      <c r="Z294" s="425"/>
      <c r="AA294" s="425"/>
      <c r="AB294" s="425"/>
      <c r="AC294" s="425"/>
      <c r="AD294" s="425"/>
      <c r="AE294" s="425"/>
      <c r="AF294" s="425"/>
      <c r="AG294" s="425"/>
      <c r="AH294" s="425"/>
      <c r="AI294" s="425"/>
      <c r="AJ294" s="425"/>
      <c r="AK294" s="425"/>
      <c r="AL294" s="425"/>
      <c r="AM294" s="306"/>
    </row>
    <row r="295" spans="1:39" ht="31" outlineLevel="1">
      <c r="A295" s="522">
        <v>22</v>
      </c>
      <c r="B295" s="520" t="s">
        <v>114</v>
      </c>
      <c r="C295" s="291" t="s">
        <v>25</v>
      </c>
      <c r="D295" s="295">
        <f>+'7.  Persistence Report'!AV157</f>
        <v>2321294</v>
      </c>
      <c r="E295" s="295">
        <f>+'7.  Persistence Report'!AW157</f>
        <v>2321294</v>
      </c>
      <c r="F295" s="295">
        <f>+'7.  Persistence Report'!AX157</f>
        <v>2321294</v>
      </c>
      <c r="G295" s="295">
        <f>+'7.  Persistence Report'!AY157</f>
        <v>2321294</v>
      </c>
      <c r="H295" s="295">
        <f>+'7.  Persistence Report'!AZ157</f>
        <v>2321294</v>
      </c>
      <c r="I295" s="295">
        <f>+'7.  Persistence Report'!BA157</f>
        <v>2321294</v>
      </c>
      <c r="J295" s="295">
        <f>+'7.  Persistence Report'!BB157</f>
        <v>2321294</v>
      </c>
      <c r="K295" s="295">
        <f>+'7.  Persistence Report'!BC157</f>
        <v>2321294</v>
      </c>
      <c r="L295" s="295">
        <f>+'7.  Persistence Report'!BD157</f>
        <v>2321294</v>
      </c>
      <c r="M295" s="295">
        <f>+'7.  Persistence Report'!BE157</f>
        <v>2321294</v>
      </c>
      <c r="N295" s="291"/>
      <c r="O295" s="295">
        <f>+'7.  Persistence Report'!Q157</f>
        <v>685</v>
      </c>
      <c r="P295" s="295">
        <f>+'7.  Persistence Report'!R157</f>
        <v>685</v>
      </c>
      <c r="Q295" s="295">
        <f>+'7.  Persistence Report'!S157</f>
        <v>685</v>
      </c>
      <c r="R295" s="295">
        <f>+'7.  Persistence Report'!T157</f>
        <v>685</v>
      </c>
      <c r="S295" s="295">
        <f>+'7.  Persistence Report'!U157</f>
        <v>685</v>
      </c>
      <c r="T295" s="295">
        <f>+'7.  Persistence Report'!V157</f>
        <v>685</v>
      </c>
      <c r="U295" s="295">
        <f>+'7.  Persistence Report'!W157</f>
        <v>685</v>
      </c>
      <c r="V295" s="295">
        <f>+'7.  Persistence Report'!X157</f>
        <v>685</v>
      </c>
      <c r="W295" s="295">
        <f>+'7.  Persistence Report'!Y157</f>
        <v>685</v>
      </c>
      <c r="X295" s="295">
        <f>+'7.  Persistence Report'!Z157</f>
        <v>685</v>
      </c>
      <c r="Y295" s="410">
        <v>1</v>
      </c>
      <c r="Z295" s="410"/>
      <c r="AA295" s="410"/>
      <c r="AB295" s="410"/>
      <c r="AC295" s="410"/>
      <c r="AD295" s="410"/>
      <c r="AE295" s="410"/>
      <c r="AF295" s="410"/>
      <c r="AG295" s="410"/>
      <c r="AH295" s="410"/>
      <c r="AI295" s="410"/>
      <c r="AJ295" s="410"/>
      <c r="AK295" s="410"/>
      <c r="AL295" s="410"/>
      <c r="AM295" s="296">
        <f>SUM(Y295:AL295)</f>
        <v>1</v>
      </c>
    </row>
    <row r="296" spans="1:39" ht="15.5" outlineLevel="1">
      <c r="B296" s="294" t="s">
        <v>289</v>
      </c>
      <c r="C296" s="291" t="s">
        <v>163</v>
      </c>
      <c r="D296" s="295">
        <f>+'7.  Persistence Report'!AV173</f>
        <v>13713</v>
      </c>
      <c r="E296" s="295">
        <f>+'7.  Persistence Report'!AW173</f>
        <v>13713</v>
      </c>
      <c r="F296" s="295">
        <f>+'7.  Persistence Report'!AX173</f>
        <v>13713</v>
      </c>
      <c r="G296" s="295">
        <f>+'7.  Persistence Report'!AY173</f>
        <v>13713</v>
      </c>
      <c r="H296" s="295">
        <f>+'7.  Persistence Report'!AZ173</f>
        <v>13713</v>
      </c>
      <c r="I296" s="295">
        <f>+'7.  Persistence Report'!BA173</f>
        <v>13713</v>
      </c>
      <c r="J296" s="295">
        <f>+'7.  Persistence Report'!BB173</f>
        <v>13713</v>
      </c>
      <c r="K296" s="295">
        <f>+'7.  Persistence Report'!BC173</f>
        <v>13713</v>
      </c>
      <c r="L296" s="295">
        <f>+'7.  Persistence Report'!BD173</f>
        <v>13713</v>
      </c>
      <c r="M296" s="295">
        <f>+'7.  Persistence Report'!BE173</f>
        <v>13713</v>
      </c>
      <c r="N296" s="291"/>
      <c r="O296" s="295">
        <f>+'7.  Persistence Report'!Q173</f>
        <v>4</v>
      </c>
      <c r="P296" s="295">
        <f>+'7.  Persistence Report'!R173</f>
        <v>4</v>
      </c>
      <c r="Q296" s="295">
        <f>+'7.  Persistence Report'!S173</f>
        <v>4</v>
      </c>
      <c r="R296" s="295">
        <f>+'7.  Persistence Report'!T173</f>
        <v>4</v>
      </c>
      <c r="S296" s="295">
        <f>+'7.  Persistence Report'!U173</f>
        <v>4</v>
      </c>
      <c r="T296" s="295">
        <f>+'7.  Persistence Report'!V173</f>
        <v>4</v>
      </c>
      <c r="U296" s="295">
        <f>+'7.  Persistence Report'!W173</f>
        <v>4</v>
      </c>
      <c r="V296" s="295">
        <f>+'7.  Persistence Report'!X173</f>
        <v>4</v>
      </c>
      <c r="W296" s="295">
        <f>+'7.  Persistence Report'!Y173</f>
        <v>4</v>
      </c>
      <c r="X296" s="295">
        <f>+'7.  Persistence Report'!Z173</f>
        <v>4</v>
      </c>
      <c r="Y296" s="411">
        <f>Y295</f>
        <v>1</v>
      </c>
      <c r="Z296" s="411">
        <f t="shared" ref="Z296" si="756">Z295</f>
        <v>0</v>
      </c>
      <c r="AA296" s="411">
        <f t="shared" ref="AA296" si="757">AA295</f>
        <v>0</v>
      </c>
      <c r="AB296" s="411">
        <f t="shared" ref="AB296" si="758">AB295</f>
        <v>0</v>
      </c>
      <c r="AC296" s="411">
        <f t="shared" ref="AC296" si="759">AC295</f>
        <v>0</v>
      </c>
      <c r="AD296" s="411">
        <f t="shared" ref="AD296" si="760">AD295</f>
        <v>0</v>
      </c>
      <c r="AE296" s="411">
        <f t="shared" ref="AE296" si="761">AE295</f>
        <v>0</v>
      </c>
      <c r="AF296" s="411">
        <f t="shared" ref="AF296" si="762">AF295</f>
        <v>0</v>
      </c>
      <c r="AG296" s="411">
        <f t="shared" ref="AG296" si="763">AG295</f>
        <v>0</v>
      </c>
      <c r="AH296" s="411">
        <f t="shared" ref="AH296" si="764">AH295</f>
        <v>0</v>
      </c>
      <c r="AI296" s="411">
        <f t="shared" ref="AI296" si="765">AI295</f>
        <v>0</v>
      </c>
      <c r="AJ296" s="411">
        <f t="shared" ref="AJ296" si="766">AJ295</f>
        <v>0</v>
      </c>
      <c r="AK296" s="411">
        <f t="shared" ref="AK296" si="767">AK295</f>
        <v>0</v>
      </c>
      <c r="AL296" s="411">
        <f t="shared" ref="AL296" si="768">AL295</f>
        <v>0</v>
      </c>
      <c r="AM296" s="306"/>
    </row>
    <row r="297" spans="1:39" ht="15.5" outlineLevel="1">
      <c r="B297" s="294"/>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422"/>
      <c r="Z297" s="425"/>
      <c r="AA297" s="425"/>
      <c r="AB297" s="425"/>
      <c r="AC297" s="425"/>
      <c r="AD297" s="425"/>
      <c r="AE297" s="425"/>
      <c r="AF297" s="425"/>
      <c r="AG297" s="425"/>
      <c r="AH297" s="425"/>
      <c r="AI297" s="425"/>
      <c r="AJ297" s="425"/>
      <c r="AK297" s="425"/>
      <c r="AL297" s="425"/>
      <c r="AM297" s="306"/>
    </row>
    <row r="298" spans="1:39" ht="31" outlineLevel="1">
      <c r="A298" s="522">
        <v>23</v>
      </c>
      <c r="B298" s="520" t="s">
        <v>115</v>
      </c>
      <c r="C298" s="291" t="s">
        <v>25</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0"/>
      <c r="Z298" s="410"/>
      <c r="AA298" s="410"/>
      <c r="AB298" s="410"/>
      <c r="AC298" s="410"/>
      <c r="AD298" s="410"/>
      <c r="AE298" s="410"/>
      <c r="AF298" s="410"/>
      <c r="AG298" s="410"/>
      <c r="AH298" s="410"/>
      <c r="AI298" s="410"/>
      <c r="AJ298" s="410"/>
      <c r="AK298" s="410"/>
      <c r="AL298" s="410"/>
      <c r="AM298" s="296">
        <f>SUM(Y298:AL298)</f>
        <v>0</v>
      </c>
    </row>
    <row r="299" spans="1:39" ht="15.5" outlineLevel="1">
      <c r="B299" s="294" t="s">
        <v>289</v>
      </c>
      <c r="C299" s="291" t="s">
        <v>163</v>
      </c>
      <c r="D299" s="295"/>
      <c r="E299" s="295"/>
      <c r="F299" s="295"/>
      <c r="G299" s="295"/>
      <c r="H299" s="295"/>
      <c r="I299" s="295"/>
      <c r="J299" s="295"/>
      <c r="K299" s="295"/>
      <c r="L299" s="295"/>
      <c r="M299" s="295"/>
      <c r="N299" s="291"/>
      <c r="O299" s="295"/>
      <c r="P299" s="295"/>
      <c r="Q299" s="295"/>
      <c r="R299" s="295"/>
      <c r="S299" s="295"/>
      <c r="T299" s="295"/>
      <c r="U299" s="295"/>
      <c r="V299" s="295"/>
      <c r="W299" s="295"/>
      <c r="X299" s="295"/>
      <c r="Y299" s="411">
        <f>Y298</f>
        <v>0</v>
      </c>
      <c r="Z299" s="411">
        <f t="shared" ref="Z299" si="769">Z298</f>
        <v>0</v>
      </c>
      <c r="AA299" s="411">
        <f t="shared" ref="AA299" si="770">AA298</f>
        <v>0</v>
      </c>
      <c r="AB299" s="411">
        <f t="shared" ref="AB299" si="771">AB298</f>
        <v>0</v>
      </c>
      <c r="AC299" s="411">
        <f t="shared" ref="AC299" si="772">AC298</f>
        <v>0</v>
      </c>
      <c r="AD299" s="411">
        <f t="shared" ref="AD299" si="773">AD298</f>
        <v>0</v>
      </c>
      <c r="AE299" s="411">
        <f t="shared" ref="AE299" si="774">AE298</f>
        <v>0</v>
      </c>
      <c r="AF299" s="411">
        <f t="shared" ref="AF299" si="775">AF298</f>
        <v>0</v>
      </c>
      <c r="AG299" s="411">
        <f t="shared" ref="AG299" si="776">AG298</f>
        <v>0</v>
      </c>
      <c r="AH299" s="411">
        <f t="shared" ref="AH299" si="777">AH298</f>
        <v>0</v>
      </c>
      <c r="AI299" s="411">
        <f t="shared" ref="AI299" si="778">AI298</f>
        <v>0</v>
      </c>
      <c r="AJ299" s="411">
        <f t="shared" ref="AJ299" si="779">AJ298</f>
        <v>0</v>
      </c>
      <c r="AK299" s="411">
        <f t="shared" ref="AK299" si="780">AK298</f>
        <v>0</v>
      </c>
      <c r="AL299" s="411">
        <f t="shared" ref="AL299" si="781">AL298</f>
        <v>0</v>
      </c>
      <c r="AM299" s="306"/>
    </row>
    <row r="300" spans="1:39" ht="15.5" outlineLevel="1">
      <c r="B300" s="322"/>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22"/>
      <c r="Z300" s="425"/>
      <c r="AA300" s="425"/>
      <c r="AB300" s="425"/>
      <c r="AC300" s="425"/>
      <c r="AD300" s="425"/>
      <c r="AE300" s="425"/>
      <c r="AF300" s="425"/>
      <c r="AG300" s="425"/>
      <c r="AH300" s="425"/>
      <c r="AI300" s="425"/>
      <c r="AJ300" s="425"/>
      <c r="AK300" s="425"/>
      <c r="AL300" s="425"/>
      <c r="AM300" s="306"/>
    </row>
    <row r="301" spans="1:39" ht="15.5" outlineLevel="1">
      <c r="A301" s="522">
        <v>24</v>
      </c>
      <c r="B301" s="520" t="s">
        <v>116</v>
      </c>
      <c r="C301" s="291" t="s">
        <v>25</v>
      </c>
      <c r="D301" s="295">
        <f>+'7.  Persistence Report'!AV159</f>
        <v>2149231</v>
      </c>
      <c r="E301" s="295">
        <f>+'7.  Persistence Report'!AW159</f>
        <v>2149231</v>
      </c>
      <c r="F301" s="295">
        <f>+'7.  Persistence Report'!AX159</f>
        <v>2149231</v>
      </c>
      <c r="G301" s="295">
        <f>+'7.  Persistence Report'!AY159</f>
        <v>2149231</v>
      </c>
      <c r="H301" s="295">
        <f>+'7.  Persistence Report'!AZ159</f>
        <v>2149231</v>
      </c>
      <c r="I301" s="295">
        <f>+'7.  Persistence Report'!BA159</f>
        <v>2121872</v>
      </c>
      <c r="J301" s="295">
        <f>+'7.  Persistence Report'!BB159</f>
        <v>2121872</v>
      </c>
      <c r="K301" s="295">
        <f>+'7.  Persistence Report'!BC159</f>
        <v>2121872</v>
      </c>
      <c r="L301" s="295">
        <f>+'7.  Persistence Report'!BD159</f>
        <v>2121872</v>
      </c>
      <c r="M301" s="295">
        <f>+'7.  Persistence Report'!BE159</f>
        <v>1796920</v>
      </c>
      <c r="N301" s="291"/>
      <c r="O301" s="295">
        <f>+'7.  Persistence Report'!Q159</f>
        <v>183</v>
      </c>
      <c r="P301" s="295">
        <f>+'7.  Persistence Report'!R159</f>
        <v>183</v>
      </c>
      <c r="Q301" s="295">
        <f>+'7.  Persistence Report'!S159</f>
        <v>183</v>
      </c>
      <c r="R301" s="295">
        <f>+'7.  Persistence Report'!T159</f>
        <v>183</v>
      </c>
      <c r="S301" s="295">
        <f>+'7.  Persistence Report'!U159</f>
        <v>183</v>
      </c>
      <c r="T301" s="295">
        <f>+'7.  Persistence Report'!V159</f>
        <v>167</v>
      </c>
      <c r="U301" s="295">
        <f>+'7.  Persistence Report'!W159</f>
        <v>167</v>
      </c>
      <c r="V301" s="295">
        <f>+'7.  Persistence Report'!X159</f>
        <v>167</v>
      </c>
      <c r="W301" s="295">
        <f>+'7.  Persistence Report'!Y159</f>
        <v>167</v>
      </c>
      <c r="X301" s="295">
        <f>+'7.  Persistence Report'!Z159</f>
        <v>125</v>
      </c>
      <c r="Y301" s="410">
        <v>1</v>
      </c>
      <c r="Z301" s="410"/>
      <c r="AA301" s="410"/>
      <c r="AB301" s="410"/>
      <c r="AC301" s="410"/>
      <c r="AD301" s="410"/>
      <c r="AE301" s="410"/>
      <c r="AF301" s="410"/>
      <c r="AG301" s="410"/>
      <c r="AH301" s="410"/>
      <c r="AI301" s="410"/>
      <c r="AJ301" s="410"/>
      <c r="AK301" s="410"/>
      <c r="AL301" s="410"/>
      <c r="AM301" s="296">
        <f>SUM(Y301:AL301)</f>
        <v>1</v>
      </c>
    </row>
    <row r="302" spans="1:39" ht="15.5" outlineLevel="1">
      <c r="B302" s="294" t="s">
        <v>289</v>
      </c>
      <c r="C302" s="291" t="s">
        <v>163</v>
      </c>
      <c r="D302" s="295">
        <f>+'7.  Persistence Report'!AV174</f>
        <v>279990</v>
      </c>
      <c r="E302" s="295">
        <f>+'7.  Persistence Report'!AW174</f>
        <v>279990</v>
      </c>
      <c r="F302" s="295">
        <f>+'7.  Persistence Report'!AX174</f>
        <v>279990</v>
      </c>
      <c r="G302" s="295">
        <f>+'7.  Persistence Report'!AY174</f>
        <v>279990</v>
      </c>
      <c r="H302" s="295">
        <f>+'7.  Persistence Report'!AZ174</f>
        <v>279990</v>
      </c>
      <c r="I302" s="295">
        <f>+'7.  Persistence Report'!BA174</f>
        <v>276499</v>
      </c>
      <c r="J302" s="295">
        <f>+'7.  Persistence Report'!BB174</f>
        <v>276499</v>
      </c>
      <c r="K302" s="295">
        <f>+'7.  Persistence Report'!BC174</f>
        <v>276499</v>
      </c>
      <c r="L302" s="295">
        <f>+'7.  Persistence Report'!BD174</f>
        <v>276499</v>
      </c>
      <c r="M302" s="295">
        <f>+'7.  Persistence Report'!BE174</f>
        <v>229983</v>
      </c>
      <c r="N302" s="291"/>
      <c r="O302" s="295">
        <f>+'7.  Persistence Report'!Q174</f>
        <v>24</v>
      </c>
      <c r="P302" s="295">
        <f>+'7.  Persistence Report'!R174</f>
        <v>24</v>
      </c>
      <c r="Q302" s="295">
        <f>+'7.  Persistence Report'!S174</f>
        <v>24</v>
      </c>
      <c r="R302" s="295">
        <f>+'7.  Persistence Report'!T174</f>
        <v>24</v>
      </c>
      <c r="S302" s="295">
        <f>+'7.  Persistence Report'!U174</f>
        <v>24</v>
      </c>
      <c r="T302" s="295">
        <f>+'7.  Persistence Report'!V174</f>
        <v>22</v>
      </c>
      <c r="U302" s="295">
        <f>+'7.  Persistence Report'!W174</f>
        <v>22</v>
      </c>
      <c r="V302" s="295">
        <f>+'7.  Persistence Report'!X174</f>
        <v>22</v>
      </c>
      <c r="W302" s="295">
        <f>+'7.  Persistence Report'!Y174</f>
        <v>22</v>
      </c>
      <c r="X302" s="295">
        <f>+'7.  Persistence Report'!Z174</f>
        <v>16</v>
      </c>
      <c r="Y302" s="411">
        <f>Y301</f>
        <v>1</v>
      </c>
      <c r="Z302" s="411">
        <f t="shared" ref="Z302" si="782">Z301</f>
        <v>0</v>
      </c>
      <c r="AA302" s="411">
        <f t="shared" ref="AA302" si="783">AA301</f>
        <v>0</v>
      </c>
      <c r="AB302" s="411">
        <f t="shared" ref="AB302" si="784">AB301</f>
        <v>0</v>
      </c>
      <c r="AC302" s="411">
        <f t="shared" ref="AC302" si="785">AC301</f>
        <v>0</v>
      </c>
      <c r="AD302" s="411">
        <f t="shared" ref="AD302" si="786">AD301</f>
        <v>0</v>
      </c>
      <c r="AE302" s="411">
        <f t="shared" ref="AE302" si="787">AE301</f>
        <v>0</v>
      </c>
      <c r="AF302" s="411">
        <f t="shared" ref="AF302" si="788">AF301</f>
        <v>0</v>
      </c>
      <c r="AG302" s="411">
        <f t="shared" ref="AG302" si="789">AG301</f>
        <v>0</v>
      </c>
      <c r="AH302" s="411">
        <f t="shared" ref="AH302" si="790">AH301</f>
        <v>0</v>
      </c>
      <c r="AI302" s="411">
        <f t="shared" ref="AI302" si="791">AI301</f>
        <v>0</v>
      </c>
      <c r="AJ302" s="411">
        <f t="shared" ref="AJ302" si="792">AJ301</f>
        <v>0</v>
      </c>
      <c r="AK302" s="411">
        <f t="shared" ref="AK302" si="793">AK301</f>
        <v>0</v>
      </c>
      <c r="AL302" s="411">
        <f t="shared" ref="AL302" si="794">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B304" s="288" t="s">
        <v>499</v>
      </c>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412"/>
      <c r="Z304" s="425"/>
      <c r="AA304" s="425"/>
      <c r="AB304" s="425"/>
      <c r="AC304" s="425"/>
      <c r="AD304" s="425"/>
      <c r="AE304" s="425"/>
      <c r="AF304" s="425"/>
      <c r="AG304" s="425"/>
      <c r="AH304" s="425"/>
      <c r="AI304" s="425"/>
      <c r="AJ304" s="425"/>
      <c r="AK304" s="425"/>
      <c r="AL304" s="425"/>
      <c r="AM304" s="306"/>
    </row>
    <row r="305" spans="1:39" ht="15.5" outlineLevel="1">
      <c r="A305" s="522">
        <v>25</v>
      </c>
      <c r="B305" s="520" t="s">
        <v>117</v>
      </c>
      <c r="C305" s="291" t="s">
        <v>25</v>
      </c>
      <c r="D305" s="295">
        <f>+'7.  Persistence Report'!AV160</f>
        <v>13143</v>
      </c>
      <c r="E305" s="295">
        <f>+'7.  Persistence Report'!AW160</f>
        <v>13143</v>
      </c>
      <c r="F305" s="295">
        <f>+'7.  Persistence Report'!AX160</f>
        <v>13143</v>
      </c>
      <c r="G305" s="295">
        <f>+'7.  Persistence Report'!AY160</f>
        <v>13143</v>
      </c>
      <c r="H305" s="295">
        <f>+'7.  Persistence Report'!AZ160</f>
        <v>13143</v>
      </c>
      <c r="I305" s="295">
        <f>+'7.  Persistence Report'!BA160</f>
        <v>13143</v>
      </c>
      <c r="J305" s="295">
        <f>+'7.  Persistence Report'!BB160</f>
        <v>13143</v>
      </c>
      <c r="K305" s="295">
        <f>+'7.  Persistence Report'!BC160</f>
        <v>13143</v>
      </c>
      <c r="L305" s="295">
        <f>+'7.  Persistence Report'!BD160</f>
        <v>13143</v>
      </c>
      <c r="M305" s="295">
        <f>+'7.  Persistence Report'!BE160</f>
        <v>13143</v>
      </c>
      <c r="N305" s="295">
        <v>12</v>
      </c>
      <c r="O305" s="295">
        <f>+'7.  Persistence Report'!Q160</f>
        <v>2</v>
      </c>
      <c r="P305" s="295">
        <f>+'7.  Persistence Report'!R160</f>
        <v>2</v>
      </c>
      <c r="Q305" s="295">
        <f>+'7.  Persistence Report'!S160</f>
        <v>2</v>
      </c>
      <c r="R305" s="295">
        <f>+'7.  Persistence Report'!T160</f>
        <v>2</v>
      </c>
      <c r="S305" s="295">
        <f>+'7.  Persistence Report'!U160</f>
        <v>2</v>
      </c>
      <c r="T305" s="295">
        <f>+'7.  Persistence Report'!V160</f>
        <v>2</v>
      </c>
      <c r="U305" s="295">
        <f>+'7.  Persistence Report'!W160</f>
        <v>2</v>
      </c>
      <c r="V305" s="295">
        <f>+'7.  Persistence Report'!X160</f>
        <v>2</v>
      </c>
      <c r="W305" s="295">
        <f>+'7.  Persistence Report'!Y160</f>
        <v>2</v>
      </c>
      <c r="X305" s="295">
        <f>+'7.  Persistence Report'!Z160</f>
        <v>2</v>
      </c>
      <c r="Y305" s="426"/>
      <c r="Z305" s="410"/>
      <c r="AA305" s="410">
        <v>1</v>
      </c>
      <c r="AB305" s="410"/>
      <c r="AC305" s="410"/>
      <c r="AD305" s="410"/>
      <c r="AE305" s="410"/>
      <c r="AF305" s="410"/>
      <c r="AG305" s="415"/>
      <c r="AH305" s="415"/>
      <c r="AI305" s="415"/>
      <c r="AJ305" s="415"/>
      <c r="AK305" s="415"/>
      <c r="AL305" s="415"/>
      <c r="AM305" s="296">
        <f>SUM(Y305:AL305)</f>
        <v>1</v>
      </c>
    </row>
    <row r="306" spans="1:39" ht="15.5" outlineLevel="1">
      <c r="B306" s="294" t="s">
        <v>289</v>
      </c>
      <c r="C306" s="291" t="s">
        <v>163</v>
      </c>
      <c r="D306" s="295"/>
      <c r="E306" s="295"/>
      <c r="F306" s="295"/>
      <c r="G306" s="295"/>
      <c r="H306" s="295"/>
      <c r="I306" s="295"/>
      <c r="J306" s="295"/>
      <c r="K306" s="295"/>
      <c r="L306" s="295"/>
      <c r="M306" s="295"/>
      <c r="N306" s="295">
        <f>N305</f>
        <v>12</v>
      </c>
      <c r="O306" s="295"/>
      <c r="P306" s="295"/>
      <c r="Q306" s="295"/>
      <c r="R306" s="295"/>
      <c r="S306" s="295"/>
      <c r="T306" s="295"/>
      <c r="U306" s="295"/>
      <c r="V306" s="295"/>
      <c r="W306" s="295"/>
      <c r="X306" s="295"/>
      <c r="Y306" s="411">
        <f>Y305</f>
        <v>0</v>
      </c>
      <c r="Z306" s="411">
        <f t="shared" ref="Z306" si="795">Z305</f>
        <v>0</v>
      </c>
      <c r="AA306" s="411">
        <f t="shared" ref="AA306" si="796">AA305</f>
        <v>1</v>
      </c>
      <c r="AB306" s="411">
        <f t="shared" ref="AB306" si="797">AB305</f>
        <v>0</v>
      </c>
      <c r="AC306" s="411">
        <f t="shared" ref="AC306" si="798">AC305</f>
        <v>0</v>
      </c>
      <c r="AD306" s="411">
        <f t="shared" ref="AD306" si="799">AD305</f>
        <v>0</v>
      </c>
      <c r="AE306" s="411">
        <f t="shared" ref="AE306" si="800">AE305</f>
        <v>0</v>
      </c>
      <c r="AF306" s="411">
        <f t="shared" ref="AF306" si="801">AF305</f>
        <v>0</v>
      </c>
      <c r="AG306" s="411">
        <f t="shared" ref="AG306" si="802">AG305</f>
        <v>0</v>
      </c>
      <c r="AH306" s="411">
        <f t="shared" ref="AH306" si="803">AH305</f>
        <v>0</v>
      </c>
      <c r="AI306" s="411">
        <f t="shared" ref="AI306" si="804">AI305</f>
        <v>0</v>
      </c>
      <c r="AJ306" s="411">
        <f t="shared" ref="AJ306" si="805">AJ305</f>
        <v>0</v>
      </c>
      <c r="AK306" s="411">
        <f t="shared" ref="AK306" si="806">AK305</f>
        <v>0</v>
      </c>
      <c r="AL306" s="411">
        <f t="shared" ref="AL306" si="807">AL305</f>
        <v>0</v>
      </c>
      <c r="AM306" s="306"/>
    </row>
    <row r="307" spans="1:39" ht="15.5" outlineLevel="1">
      <c r="B307" s="294"/>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15.5" outlineLevel="1">
      <c r="A308" s="522">
        <v>26</v>
      </c>
      <c r="B308" s="520" t="s">
        <v>118</v>
      </c>
      <c r="C308" s="291" t="s">
        <v>25</v>
      </c>
      <c r="D308" s="295">
        <f>+'7.  Persistence Report'!AV161</f>
        <v>15706504</v>
      </c>
      <c r="E308" s="295">
        <f>+'7.  Persistence Report'!AW161</f>
        <v>15551202</v>
      </c>
      <c r="F308" s="295">
        <f>+'7.  Persistence Report'!AX161</f>
        <v>15551202</v>
      </c>
      <c r="G308" s="295">
        <f>+'7.  Persistence Report'!AY161</f>
        <v>15551202</v>
      </c>
      <c r="H308" s="295">
        <f>+'7.  Persistence Report'!AZ161</f>
        <v>15551202</v>
      </c>
      <c r="I308" s="295">
        <f>+'7.  Persistence Report'!BA161</f>
        <v>15267841</v>
      </c>
      <c r="J308" s="295">
        <f>+'7.  Persistence Report'!BB161</f>
        <v>15267841</v>
      </c>
      <c r="K308" s="295">
        <f>+'7.  Persistence Report'!BC161</f>
        <v>15267841</v>
      </c>
      <c r="L308" s="295">
        <f>+'7.  Persistence Report'!BD161</f>
        <v>15207648</v>
      </c>
      <c r="M308" s="295">
        <f>+'7.  Persistence Report'!BE161</f>
        <v>15207648</v>
      </c>
      <c r="N308" s="295">
        <v>12</v>
      </c>
      <c r="O308" s="295">
        <f>+'7.  Persistence Report'!Q161</f>
        <v>1350</v>
      </c>
      <c r="P308" s="295">
        <f>+'7.  Persistence Report'!R161</f>
        <v>1323</v>
      </c>
      <c r="Q308" s="295">
        <f>+'7.  Persistence Report'!S161</f>
        <v>1323</v>
      </c>
      <c r="R308" s="295">
        <f>+'7.  Persistence Report'!T161</f>
        <v>1323</v>
      </c>
      <c r="S308" s="295">
        <f>+'7.  Persistence Report'!U161</f>
        <v>1323</v>
      </c>
      <c r="T308" s="295">
        <f>+'7.  Persistence Report'!V161</f>
        <v>1283</v>
      </c>
      <c r="U308" s="295">
        <f>+'7.  Persistence Report'!W161</f>
        <v>1283</v>
      </c>
      <c r="V308" s="295">
        <f>+'7.  Persistence Report'!X161</f>
        <v>1283</v>
      </c>
      <c r="W308" s="295">
        <f>+'7.  Persistence Report'!Y161</f>
        <v>1270</v>
      </c>
      <c r="X308" s="295">
        <f>+'7.  Persistence Report'!Z161</f>
        <v>1270</v>
      </c>
      <c r="Y308" s="426"/>
      <c r="Z308" s="960">
        <v>0.23</v>
      </c>
      <c r="AA308" s="960">
        <v>0.52700000000000002</v>
      </c>
      <c r="AB308" s="410">
        <v>2.8000000000000001E-2</v>
      </c>
      <c r="AC308" s="410"/>
      <c r="AD308" s="410">
        <v>0</v>
      </c>
      <c r="AE308" s="410"/>
      <c r="AF308" s="410"/>
      <c r="AG308" s="415"/>
      <c r="AH308" s="415"/>
      <c r="AI308" s="415"/>
      <c r="AJ308" s="415"/>
      <c r="AK308" s="415"/>
      <c r="AL308" s="415"/>
      <c r="AM308" s="296">
        <f>SUM(Y308:AL308)</f>
        <v>0.78500000000000003</v>
      </c>
    </row>
    <row r="309" spans="1:39" ht="15.5" outlineLevel="1">
      <c r="B309" s="294" t="s">
        <v>289</v>
      </c>
      <c r="C309" s="291" t="s">
        <v>163</v>
      </c>
      <c r="D309" s="295">
        <f>+'7.  Persistence Report'!AV175</f>
        <v>6615008</v>
      </c>
      <c r="E309" s="295">
        <f>+'7.  Persistence Report'!AW175</f>
        <v>6770311</v>
      </c>
      <c r="F309" s="295">
        <f>+'7.  Persistence Report'!AX175</f>
        <v>7973235</v>
      </c>
      <c r="G309" s="295">
        <f>+'7.  Persistence Report'!AY175</f>
        <v>7973235</v>
      </c>
      <c r="H309" s="295">
        <f>+'7.  Persistence Report'!AZ175</f>
        <v>7973235</v>
      </c>
      <c r="I309" s="295">
        <f>+'7.  Persistence Report'!BA175</f>
        <v>7889841</v>
      </c>
      <c r="J309" s="295">
        <f>+'7.  Persistence Report'!BB175</f>
        <v>7889841</v>
      </c>
      <c r="K309" s="295">
        <f>+'7.  Persistence Report'!BC175</f>
        <v>7889841</v>
      </c>
      <c r="L309" s="295">
        <f>+'7.  Persistence Report'!BD175</f>
        <v>7872557</v>
      </c>
      <c r="M309" s="295">
        <f>+'7.  Persistence Report'!BE175</f>
        <v>7872557</v>
      </c>
      <c r="N309" s="295">
        <f>N308</f>
        <v>12</v>
      </c>
      <c r="O309" s="295">
        <f>+'7.  Persistence Report'!Q175</f>
        <v>2073</v>
      </c>
      <c r="P309" s="295">
        <f>+'7.  Persistence Report'!R175</f>
        <v>2100</v>
      </c>
      <c r="Q309" s="295">
        <f>+'7.  Persistence Report'!S175</f>
        <v>2576</v>
      </c>
      <c r="R309" s="295">
        <f>+'7.  Persistence Report'!T175</f>
        <v>2576</v>
      </c>
      <c r="S309" s="295">
        <f>+'7.  Persistence Report'!U175</f>
        <v>2576</v>
      </c>
      <c r="T309" s="295">
        <f>+'7.  Persistence Report'!V175</f>
        <v>2563</v>
      </c>
      <c r="U309" s="295">
        <f>+'7.  Persistence Report'!W175</f>
        <v>2563</v>
      </c>
      <c r="V309" s="295">
        <f>+'7.  Persistence Report'!X175</f>
        <v>2563</v>
      </c>
      <c r="W309" s="295">
        <f>+'7.  Persistence Report'!Y175</f>
        <v>2562</v>
      </c>
      <c r="X309" s="295">
        <f>+'7.  Persistence Report'!Z175</f>
        <v>2562</v>
      </c>
      <c r="Y309" s="411">
        <f>Y308</f>
        <v>0</v>
      </c>
      <c r="Z309" s="411">
        <f t="shared" ref="Z309:Z310" si="808">Z308</f>
        <v>0.23</v>
      </c>
      <c r="AA309" s="411">
        <f t="shared" ref="AA309:AA310" si="809">AA308</f>
        <v>0.52700000000000002</v>
      </c>
      <c r="AB309" s="411">
        <f t="shared" ref="AB309:AB310" si="810">AB308</f>
        <v>2.8000000000000001E-2</v>
      </c>
      <c r="AC309" s="411">
        <f t="shared" ref="AC309:AC310" si="811">AC308</f>
        <v>0</v>
      </c>
      <c r="AD309" s="411">
        <f t="shared" ref="AD309:AD310" si="812">AD308</f>
        <v>0</v>
      </c>
      <c r="AE309" s="411">
        <f t="shared" ref="AE309:AE310" si="813">AE308</f>
        <v>0</v>
      </c>
      <c r="AF309" s="411">
        <f t="shared" ref="AF309:AF310" si="814">AF308</f>
        <v>0</v>
      </c>
      <c r="AG309" s="411">
        <f t="shared" ref="AG309:AG310" si="815">AG308</f>
        <v>0</v>
      </c>
      <c r="AH309" s="411">
        <f t="shared" ref="AH309:AH310" si="816">AH308</f>
        <v>0</v>
      </c>
      <c r="AI309" s="411">
        <f t="shared" ref="AI309:AI310" si="817">AI308</f>
        <v>0</v>
      </c>
      <c r="AJ309" s="411">
        <f t="shared" ref="AJ309:AJ310" si="818">AJ308</f>
        <v>0</v>
      </c>
      <c r="AK309" s="411">
        <f t="shared" ref="AK309:AK310" si="819">AK308</f>
        <v>0</v>
      </c>
      <c r="AL309" s="411">
        <f t="shared" ref="AL309:AL310" si="820">AL308</f>
        <v>0</v>
      </c>
      <c r="AM309" s="306"/>
    </row>
    <row r="310" spans="1:39" ht="15.5" outlineLevel="1">
      <c r="B310" s="294" t="s">
        <v>289</v>
      </c>
      <c r="C310" s="981" t="s">
        <v>819</v>
      </c>
      <c r="D310" s="295">
        <f>'7.  Persistence Report'!AV187</f>
        <v>1099943.98157311</v>
      </c>
      <c r="E310" s="295">
        <f>'7.  Persistence Report'!AW187</f>
        <v>1099943.98157311</v>
      </c>
      <c r="F310" s="295">
        <f>'7.  Persistence Report'!AX187</f>
        <v>1094504.6440381084</v>
      </c>
      <c r="G310" s="295">
        <f>'7.  Persistence Report'!AY187</f>
        <v>1094504.6440381084</v>
      </c>
      <c r="H310" s="295">
        <f>'7.  Persistence Report'!AZ187</f>
        <v>1094504.6440381084</v>
      </c>
      <c r="I310" s="295">
        <f>'7.  Persistence Report'!BA187</f>
        <v>1094475.3974014758</v>
      </c>
      <c r="J310" s="295">
        <f>'7.  Persistence Report'!BB187</f>
        <v>0</v>
      </c>
      <c r="K310" s="295">
        <f>'7.  Persistence Report'!BC187</f>
        <v>0</v>
      </c>
      <c r="L310" s="295">
        <f>'7.  Persistence Report'!BD187</f>
        <v>0</v>
      </c>
      <c r="M310" s="295">
        <f>'7.  Persistence Report'!BE187</f>
        <v>0</v>
      </c>
      <c r="N310" s="295">
        <f>N309</f>
        <v>12</v>
      </c>
      <c r="O310" s="295">
        <f>'7.  Persistence Report'!Q187</f>
        <v>168.67621910759252</v>
      </c>
      <c r="P310" s="295">
        <f>'7.  Persistence Report'!R187</f>
        <v>168.67621155092647</v>
      </c>
      <c r="Q310" s="295">
        <f>'7.  Persistence Report'!S187</f>
        <v>181.4059825153131</v>
      </c>
      <c r="R310" s="295">
        <f>'7.  Persistence Report'!T187</f>
        <v>181.4059825153131</v>
      </c>
      <c r="S310" s="295">
        <f>'7.  Persistence Report'!U187</f>
        <v>181.4059825153131</v>
      </c>
      <c r="T310" s="295">
        <f>'7.  Persistence Report'!V187</f>
        <v>181.76915886512631</v>
      </c>
      <c r="U310" s="295">
        <f>'7.  Persistence Report'!W187</f>
        <v>0</v>
      </c>
      <c r="V310" s="295">
        <f>'7.  Persistence Report'!X187</f>
        <v>0</v>
      </c>
      <c r="W310" s="295">
        <f>'7.  Persistence Report'!Y187</f>
        <v>0</v>
      </c>
      <c r="X310" s="295">
        <f>'7.  Persistence Report'!Z187</f>
        <v>0</v>
      </c>
      <c r="Y310" s="411">
        <f>Y309</f>
        <v>0</v>
      </c>
      <c r="Z310" s="411">
        <f t="shared" si="808"/>
        <v>0.23</v>
      </c>
      <c r="AA310" s="411">
        <f t="shared" si="809"/>
        <v>0.52700000000000002</v>
      </c>
      <c r="AB310" s="411">
        <f t="shared" si="810"/>
        <v>2.8000000000000001E-2</v>
      </c>
      <c r="AC310" s="411">
        <f t="shared" si="811"/>
        <v>0</v>
      </c>
      <c r="AD310" s="411">
        <f t="shared" si="812"/>
        <v>0</v>
      </c>
      <c r="AE310" s="411">
        <f t="shared" si="813"/>
        <v>0</v>
      </c>
      <c r="AF310" s="411">
        <f t="shared" si="814"/>
        <v>0</v>
      </c>
      <c r="AG310" s="411">
        <f t="shared" si="815"/>
        <v>0</v>
      </c>
      <c r="AH310" s="411">
        <f t="shared" si="816"/>
        <v>0</v>
      </c>
      <c r="AI310" s="411">
        <f t="shared" si="817"/>
        <v>0</v>
      </c>
      <c r="AJ310" s="411">
        <f t="shared" si="818"/>
        <v>0</v>
      </c>
      <c r="AK310" s="411">
        <f t="shared" si="819"/>
        <v>0</v>
      </c>
      <c r="AL310" s="411">
        <f t="shared" si="820"/>
        <v>0</v>
      </c>
      <c r="AM310" s="306"/>
    </row>
    <row r="311" spans="1:39" ht="15.5" outlineLevel="1">
      <c r="B311" s="294"/>
      <c r="C311" s="291"/>
      <c r="D311" s="291"/>
      <c r="E311" s="291"/>
      <c r="F311" s="291"/>
      <c r="G311" s="291"/>
      <c r="H311" s="291"/>
      <c r="I311" s="291"/>
      <c r="J311" s="291"/>
      <c r="K311" s="291"/>
      <c r="L311" s="291"/>
      <c r="M311" s="291"/>
      <c r="N311" s="291"/>
      <c r="O311" s="291"/>
      <c r="P311" s="291"/>
      <c r="Q311" s="291"/>
      <c r="R311" s="291"/>
      <c r="S311" s="291"/>
      <c r="T311" s="291"/>
      <c r="U311" s="291"/>
      <c r="V311" s="291"/>
      <c r="W311" s="291"/>
      <c r="X311" s="291"/>
      <c r="Y311" s="412"/>
      <c r="Z311" s="425"/>
      <c r="AA311" s="425"/>
      <c r="AB311" s="425"/>
      <c r="AC311" s="425"/>
      <c r="AD311" s="425"/>
      <c r="AE311" s="425"/>
      <c r="AF311" s="425"/>
      <c r="AG311" s="425"/>
      <c r="AH311" s="425"/>
      <c r="AI311" s="425"/>
      <c r="AJ311" s="425"/>
      <c r="AK311" s="425"/>
      <c r="AL311" s="425"/>
      <c r="AM311" s="306"/>
    </row>
    <row r="312" spans="1:39" ht="31" outlineLevel="1">
      <c r="A312" s="522">
        <v>27</v>
      </c>
      <c r="B312" s="520" t="s">
        <v>119</v>
      </c>
      <c r="C312" s="291" t="s">
        <v>25</v>
      </c>
      <c r="D312" s="295"/>
      <c r="E312" s="295"/>
      <c r="F312" s="295"/>
      <c r="G312" s="295"/>
      <c r="H312" s="295"/>
      <c r="I312" s="295"/>
      <c r="J312" s="295"/>
      <c r="K312" s="295"/>
      <c r="L312" s="295"/>
      <c r="M312" s="295"/>
      <c r="N312" s="295">
        <v>12</v>
      </c>
      <c r="O312" s="295"/>
      <c r="P312" s="295"/>
      <c r="Q312" s="295"/>
      <c r="R312" s="295"/>
      <c r="S312" s="295"/>
      <c r="T312" s="295"/>
      <c r="U312" s="295"/>
      <c r="V312" s="295"/>
      <c r="W312" s="295"/>
      <c r="X312" s="295"/>
      <c r="Y312" s="426"/>
      <c r="Z312" s="410"/>
      <c r="AA312" s="410"/>
      <c r="AB312" s="410"/>
      <c r="AC312" s="410"/>
      <c r="AD312" s="410"/>
      <c r="AE312" s="410"/>
      <c r="AF312" s="410"/>
      <c r="AG312" s="415"/>
      <c r="AH312" s="415"/>
      <c r="AI312" s="415"/>
      <c r="AJ312" s="415"/>
      <c r="AK312" s="415"/>
      <c r="AL312" s="415"/>
      <c r="AM312" s="296">
        <f>SUM(Y312:AL312)</f>
        <v>0</v>
      </c>
    </row>
    <row r="313" spans="1:39" ht="15.5" outlineLevel="1">
      <c r="B313" s="294" t="s">
        <v>289</v>
      </c>
      <c r="C313" s="291" t="s">
        <v>163</v>
      </c>
      <c r="D313" s="295"/>
      <c r="E313" s="295"/>
      <c r="F313" s="295"/>
      <c r="G313" s="295"/>
      <c r="H313" s="295"/>
      <c r="I313" s="295"/>
      <c r="J313" s="295"/>
      <c r="K313" s="295"/>
      <c r="L313" s="295"/>
      <c r="M313" s="295"/>
      <c r="N313" s="295">
        <f>N312</f>
        <v>12</v>
      </c>
      <c r="O313" s="295"/>
      <c r="P313" s="295"/>
      <c r="Q313" s="295"/>
      <c r="R313" s="295"/>
      <c r="S313" s="295"/>
      <c r="T313" s="295"/>
      <c r="U313" s="295"/>
      <c r="V313" s="295"/>
      <c r="W313" s="295"/>
      <c r="X313" s="295"/>
      <c r="Y313" s="411">
        <f>Y312</f>
        <v>0</v>
      </c>
      <c r="Z313" s="411">
        <f t="shared" ref="Z313" si="821">Z312</f>
        <v>0</v>
      </c>
      <c r="AA313" s="411">
        <f t="shared" ref="AA313" si="822">AA312</f>
        <v>0</v>
      </c>
      <c r="AB313" s="411">
        <f t="shared" ref="AB313" si="823">AB312</f>
        <v>0</v>
      </c>
      <c r="AC313" s="411">
        <f t="shared" ref="AC313" si="824">AC312</f>
        <v>0</v>
      </c>
      <c r="AD313" s="411">
        <f t="shared" ref="AD313" si="825">AD312</f>
        <v>0</v>
      </c>
      <c r="AE313" s="411">
        <f t="shared" ref="AE313" si="826">AE312</f>
        <v>0</v>
      </c>
      <c r="AF313" s="411">
        <f t="shared" ref="AF313" si="827">AF312</f>
        <v>0</v>
      </c>
      <c r="AG313" s="411">
        <f t="shared" ref="AG313" si="828">AG312</f>
        <v>0</v>
      </c>
      <c r="AH313" s="411">
        <f t="shared" ref="AH313" si="829">AH312</f>
        <v>0</v>
      </c>
      <c r="AI313" s="411">
        <f t="shared" ref="AI313" si="830">AI312</f>
        <v>0</v>
      </c>
      <c r="AJ313" s="411">
        <f t="shared" ref="AJ313" si="831">AJ312</f>
        <v>0</v>
      </c>
      <c r="AK313" s="411">
        <f t="shared" ref="AK313" si="832">AK312</f>
        <v>0</v>
      </c>
      <c r="AL313" s="411">
        <f t="shared" ref="AL313" si="833">AL312</f>
        <v>0</v>
      </c>
      <c r="AM313" s="306"/>
    </row>
    <row r="314" spans="1:39" ht="15.5" outlineLevel="1">
      <c r="B314" s="294"/>
      <c r="C314" s="291"/>
      <c r="D314" s="291"/>
      <c r="E314" s="291"/>
      <c r="F314" s="291"/>
      <c r="G314" s="291"/>
      <c r="H314" s="291"/>
      <c r="I314" s="291"/>
      <c r="J314" s="291"/>
      <c r="K314" s="291"/>
      <c r="L314" s="291"/>
      <c r="M314" s="291"/>
      <c r="N314" s="291"/>
      <c r="O314" s="291"/>
      <c r="P314" s="291"/>
      <c r="Q314" s="291"/>
      <c r="R314" s="291"/>
      <c r="S314" s="291"/>
      <c r="T314" s="291"/>
      <c r="U314" s="291"/>
      <c r="V314" s="291"/>
      <c r="W314" s="291"/>
      <c r="X314" s="291"/>
      <c r="Y314" s="412"/>
      <c r="Z314" s="425"/>
      <c r="AA314" s="425"/>
      <c r="AB314" s="425"/>
      <c r="AC314" s="425"/>
      <c r="AD314" s="425"/>
      <c r="AE314" s="425"/>
      <c r="AF314" s="425"/>
      <c r="AG314" s="425"/>
      <c r="AH314" s="425"/>
      <c r="AI314" s="425"/>
      <c r="AJ314" s="425"/>
      <c r="AK314" s="425"/>
      <c r="AL314" s="425"/>
      <c r="AM314" s="306"/>
    </row>
    <row r="315" spans="1:39" ht="31" outlineLevel="1">
      <c r="A315" s="522">
        <v>28</v>
      </c>
      <c r="B315" s="520" t="s">
        <v>120</v>
      </c>
      <c r="C315" s="291" t="s">
        <v>25</v>
      </c>
      <c r="D315" s="295"/>
      <c r="E315" s="295"/>
      <c r="F315" s="295"/>
      <c r="G315" s="295"/>
      <c r="H315" s="295"/>
      <c r="I315" s="295"/>
      <c r="J315" s="295"/>
      <c r="K315" s="295"/>
      <c r="L315" s="295"/>
      <c r="M315" s="295"/>
      <c r="N315" s="295">
        <v>12</v>
      </c>
      <c r="O315" s="295"/>
      <c r="P315" s="295"/>
      <c r="Q315" s="295"/>
      <c r="R315" s="295"/>
      <c r="S315" s="295"/>
      <c r="T315" s="295"/>
      <c r="U315" s="295"/>
      <c r="V315" s="295"/>
      <c r="W315" s="295"/>
      <c r="X315" s="295"/>
      <c r="Y315" s="426"/>
      <c r="Z315" s="410"/>
      <c r="AA315" s="410"/>
      <c r="AB315" s="410"/>
      <c r="AC315" s="410"/>
      <c r="AD315" s="410"/>
      <c r="AE315" s="410"/>
      <c r="AF315" s="410"/>
      <c r="AG315" s="415"/>
      <c r="AH315" s="415"/>
      <c r="AI315" s="415"/>
      <c r="AJ315" s="415"/>
      <c r="AK315" s="415"/>
      <c r="AL315" s="415"/>
      <c r="AM315" s="296">
        <f>SUM(Y315:AL315)</f>
        <v>0</v>
      </c>
    </row>
    <row r="316" spans="1:39" ht="15.5" outlineLevel="1">
      <c r="B316" s="294" t="s">
        <v>289</v>
      </c>
      <c r="C316" s="291" t="s">
        <v>163</v>
      </c>
      <c r="D316" s="295"/>
      <c r="E316" s="295"/>
      <c r="F316" s="295"/>
      <c r="G316" s="295"/>
      <c r="H316" s="295"/>
      <c r="I316" s="295"/>
      <c r="J316" s="295"/>
      <c r="K316" s="295"/>
      <c r="L316" s="295"/>
      <c r="M316" s="295"/>
      <c r="N316" s="295">
        <f>N315</f>
        <v>12</v>
      </c>
      <c r="O316" s="295"/>
      <c r="P316" s="295"/>
      <c r="Q316" s="295"/>
      <c r="R316" s="295"/>
      <c r="S316" s="295"/>
      <c r="T316" s="295"/>
      <c r="U316" s="295"/>
      <c r="V316" s="295"/>
      <c r="W316" s="295"/>
      <c r="X316" s="295"/>
      <c r="Y316" s="411">
        <f>Y315</f>
        <v>0</v>
      </c>
      <c r="Z316" s="411">
        <f t="shared" ref="Z316" si="834">Z315</f>
        <v>0</v>
      </c>
      <c r="AA316" s="411">
        <f t="shared" ref="AA316" si="835">AA315</f>
        <v>0</v>
      </c>
      <c r="AB316" s="411">
        <f t="shared" ref="AB316" si="836">AB315</f>
        <v>0</v>
      </c>
      <c r="AC316" s="411">
        <f t="shared" ref="AC316" si="837">AC315</f>
        <v>0</v>
      </c>
      <c r="AD316" s="411">
        <f t="shared" ref="AD316" si="838">AD315</f>
        <v>0</v>
      </c>
      <c r="AE316" s="411">
        <f t="shared" ref="AE316" si="839">AE315</f>
        <v>0</v>
      </c>
      <c r="AF316" s="411">
        <f t="shared" ref="AF316" si="840">AF315</f>
        <v>0</v>
      </c>
      <c r="AG316" s="411">
        <f t="shared" ref="AG316" si="841">AG315</f>
        <v>0</v>
      </c>
      <c r="AH316" s="411">
        <f t="shared" ref="AH316" si="842">AH315</f>
        <v>0</v>
      </c>
      <c r="AI316" s="411">
        <f t="shared" ref="AI316" si="843">AI315</f>
        <v>0</v>
      </c>
      <c r="AJ316" s="411">
        <f t="shared" ref="AJ316" si="844">AJ315</f>
        <v>0</v>
      </c>
      <c r="AK316" s="411">
        <f t="shared" ref="AK316" si="845">AK315</f>
        <v>0</v>
      </c>
      <c r="AL316" s="411">
        <f t="shared" ref="AL316" si="846">AL315</f>
        <v>0</v>
      </c>
      <c r="AM316" s="306"/>
    </row>
    <row r="317" spans="1:39" ht="15.5" outlineLevel="1">
      <c r="B317" s="294"/>
      <c r="C317" s="291"/>
      <c r="D317" s="291"/>
      <c r="E317" s="291"/>
      <c r="F317" s="291"/>
      <c r="G317" s="291"/>
      <c r="H317" s="291"/>
      <c r="I317" s="291"/>
      <c r="J317" s="291"/>
      <c r="K317" s="291"/>
      <c r="L317" s="291"/>
      <c r="M317" s="291"/>
      <c r="N317" s="291"/>
      <c r="O317" s="291"/>
      <c r="P317" s="291"/>
      <c r="Q317" s="291"/>
      <c r="R317" s="291"/>
      <c r="S317" s="291"/>
      <c r="T317" s="291"/>
      <c r="U317" s="291"/>
      <c r="V317" s="291"/>
      <c r="W317" s="291"/>
      <c r="X317" s="291"/>
      <c r="Y317" s="412"/>
      <c r="Z317" s="425"/>
      <c r="AA317" s="425"/>
      <c r="AB317" s="425"/>
      <c r="AC317" s="425"/>
      <c r="AD317" s="425"/>
      <c r="AE317" s="425"/>
      <c r="AF317" s="425"/>
      <c r="AG317" s="425"/>
      <c r="AH317" s="425"/>
      <c r="AI317" s="425"/>
      <c r="AJ317" s="425"/>
      <c r="AK317" s="425"/>
      <c r="AL317" s="425"/>
      <c r="AM317" s="306"/>
    </row>
    <row r="318" spans="1:39" ht="31" outlineLevel="1">
      <c r="A318" s="522">
        <v>29</v>
      </c>
      <c r="B318" s="520" t="s">
        <v>121</v>
      </c>
      <c r="C318" s="291" t="s">
        <v>25</v>
      </c>
      <c r="D318" s="295"/>
      <c r="E318" s="295"/>
      <c r="F318" s="295"/>
      <c r="G318" s="295"/>
      <c r="H318" s="295"/>
      <c r="I318" s="295"/>
      <c r="J318" s="295"/>
      <c r="K318" s="295"/>
      <c r="L318" s="295"/>
      <c r="M318" s="295"/>
      <c r="N318" s="295">
        <v>3</v>
      </c>
      <c r="O318" s="295"/>
      <c r="P318" s="295"/>
      <c r="Q318" s="295"/>
      <c r="R318" s="295"/>
      <c r="S318" s="295"/>
      <c r="T318" s="295"/>
      <c r="U318" s="295"/>
      <c r="V318" s="295"/>
      <c r="W318" s="295"/>
      <c r="X318" s="295"/>
      <c r="Y318" s="426"/>
      <c r="Z318" s="410"/>
      <c r="AA318" s="410"/>
      <c r="AB318" s="410"/>
      <c r="AC318" s="410"/>
      <c r="AD318" s="410"/>
      <c r="AE318" s="410"/>
      <c r="AF318" s="410"/>
      <c r="AG318" s="415"/>
      <c r="AH318" s="415"/>
      <c r="AI318" s="415"/>
      <c r="AJ318" s="415"/>
      <c r="AK318" s="415"/>
      <c r="AL318" s="415"/>
      <c r="AM318" s="296">
        <f>SUM(Y318:AL318)</f>
        <v>0</v>
      </c>
    </row>
    <row r="319" spans="1:39" ht="15.5" outlineLevel="1">
      <c r="B319" s="294" t="s">
        <v>289</v>
      </c>
      <c r="C319" s="291" t="s">
        <v>163</v>
      </c>
      <c r="D319" s="295"/>
      <c r="E319" s="295"/>
      <c r="F319" s="295"/>
      <c r="G319" s="295"/>
      <c r="H319" s="295"/>
      <c r="I319" s="295"/>
      <c r="J319" s="295"/>
      <c r="K319" s="295"/>
      <c r="L319" s="295"/>
      <c r="M319" s="295"/>
      <c r="N319" s="295">
        <f>N318</f>
        <v>3</v>
      </c>
      <c r="O319" s="295"/>
      <c r="P319" s="295"/>
      <c r="Q319" s="295"/>
      <c r="R319" s="295"/>
      <c r="S319" s="295"/>
      <c r="T319" s="295"/>
      <c r="U319" s="295"/>
      <c r="V319" s="295"/>
      <c r="W319" s="295"/>
      <c r="X319" s="295"/>
      <c r="Y319" s="411">
        <f>Y318</f>
        <v>0</v>
      </c>
      <c r="Z319" s="411">
        <f t="shared" ref="Z319" si="847">Z318</f>
        <v>0</v>
      </c>
      <c r="AA319" s="411">
        <f t="shared" ref="AA319" si="848">AA318</f>
        <v>0</v>
      </c>
      <c r="AB319" s="411">
        <f t="shared" ref="AB319" si="849">AB318</f>
        <v>0</v>
      </c>
      <c r="AC319" s="411">
        <f t="shared" ref="AC319" si="850">AC318</f>
        <v>0</v>
      </c>
      <c r="AD319" s="411">
        <f t="shared" ref="AD319" si="851">AD318</f>
        <v>0</v>
      </c>
      <c r="AE319" s="411">
        <f t="shared" ref="AE319" si="852">AE318</f>
        <v>0</v>
      </c>
      <c r="AF319" s="411">
        <f t="shared" ref="AF319" si="853">AF318</f>
        <v>0</v>
      </c>
      <c r="AG319" s="411">
        <f t="shared" ref="AG319" si="854">AG318</f>
        <v>0</v>
      </c>
      <c r="AH319" s="411">
        <f t="shared" ref="AH319" si="855">AH318</f>
        <v>0</v>
      </c>
      <c r="AI319" s="411">
        <f t="shared" ref="AI319" si="856">AI318</f>
        <v>0</v>
      </c>
      <c r="AJ319" s="411">
        <f t="shared" ref="AJ319" si="857">AJ318</f>
        <v>0</v>
      </c>
      <c r="AK319" s="411">
        <f t="shared" ref="AK319" si="858">AK318</f>
        <v>0</v>
      </c>
      <c r="AL319" s="411">
        <f t="shared" ref="AL319" si="859">AL318</f>
        <v>0</v>
      </c>
      <c r="AM319" s="306"/>
    </row>
    <row r="320" spans="1:39" ht="15.5" outlineLevel="1">
      <c r="B320" s="294"/>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ht="31" outlineLevel="1">
      <c r="A321" s="522">
        <v>30</v>
      </c>
      <c r="B321" s="520" t="s">
        <v>122</v>
      </c>
      <c r="C321" s="291" t="s">
        <v>25</v>
      </c>
      <c r="D321" s="295">
        <f>+'7.  Persistence Report'!AV165</f>
        <v>439257</v>
      </c>
      <c r="E321" s="295">
        <f>+'7.  Persistence Report'!AW165</f>
        <v>439257</v>
      </c>
      <c r="F321" s="295">
        <f>+'7.  Persistence Report'!AX165</f>
        <v>439257</v>
      </c>
      <c r="G321" s="295">
        <f>+'7.  Persistence Report'!AY165</f>
        <v>439257</v>
      </c>
      <c r="H321" s="295">
        <f>+'7.  Persistence Report'!AZ165</f>
        <v>439257</v>
      </c>
      <c r="I321" s="295">
        <f>+'7.  Persistence Report'!BA165</f>
        <v>439257</v>
      </c>
      <c r="J321" s="295">
        <f>+'7.  Persistence Report'!BB165</f>
        <v>439257</v>
      </c>
      <c r="K321" s="295">
        <f>+'7.  Persistence Report'!BC165</f>
        <v>439257</v>
      </c>
      <c r="L321" s="295">
        <f>+'7.  Persistence Report'!BD165</f>
        <v>439257</v>
      </c>
      <c r="M321" s="295">
        <f>+'7.  Persistence Report'!BE165</f>
        <v>439257</v>
      </c>
      <c r="N321" s="295">
        <v>12</v>
      </c>
      <c r="O321" s="295">
        <f>+'7.  Persistence Report'!Q165</f>
        <v>38</v>
      </c>
      <c r="P321" s="295">
        <f>+'7.  Persistence Report'!R165</f>
        <v>38</v>
      </c>
      <c r="Q321" s="295">
        <f>+'7.  Persistence Report'!S165</f>
        <v>38</v>
      </c>
      <c r="R321" s="295">
        <f>+'7.  Persistence Report'!T165</f>
        <v>38</v>
      </c>
      <c r="S321" s="295">
        <f>+'7.  Persistence Report'!U165</f>
        <v>38</v>
      </c>
      <c r="T321" s="295">
        <f>+'7.  Persistence Report'!V165</f>
        <v>38</v>
      </c>
      <c r="U321" s="295">
        <f>+'7.  Persistence Report'!W165</f>
        <v>38</v>
      </c>
      <c r="V321" s="295">
        <f>+'7.  Persistence Report'!X165</f>
        <v>38</v>
      </c>
      <c r="W321" s="295">
        <f>+'7.  Persistence Report'!Y165</f>
        <v>38</v>
      </c>
      <c r="X321" s="295">
        <f>+'7.  Persistence Report'!Z165</f>
        <v>38</v>
      </c>
      <c r="Y321" s="426"/>
      <c r="Z321" s="410"/>
      <c r="AA321" s="410"/>
      <c r="AB321" s="410">
        <v>1</v>
      </c>
      <c r="AC321" s="410"/>
      <c r="AD321" s="410"/>
      <c r="AE321" s="410"/>
      <c r="AF321" s="410"/>
      <c r="AG321" s="415"/>
      <c r="AH321" s="415"/>
      <c r="AI321" s="415"/>
      <c r="AJ321" s="415"/>
      <c r="AK321" s="415"/>
      <c r="AL321" s="415"/>
      <c r="AM321" s="296">
        <f>SUM(Y321:AL321)</f>
        <v>1</v>
      </c>
    </row>
    <row r="322" spans="1:39" ht="15.5" outlineLevel="1">
      <c r="B322" s="294" t="s">
        <v>289</v>
      </c>
      <c r="C322" s="291" t="s">
        <v>163</v>
      </c>
      <c r="D322" s="295">
        <f>+'7.  Persistence Report'!AV176</f>
        <v>1433063</v>
      </c>
      <c r="E322" s="295">
        <f>+'7.  Persistence Report'!AW176</f>
        <v>1433063</v>
      </c>
      <c r="F322" s="295">
        <f>+'7.  Persistence Report'!AX176</f>
        <v>1433063</v>
      </c>
      <c r="G322" s="295">
        <f>+'7.  Persistence Report'!AY176</f>
        <v>1433063</v>
      </c>
      <c r="H322" s="295">
        <f>+'7.  Persistence Report'!AZ176</f>
        <v>1433063</v>
      </c>
      <c r="I322" s="295">
        <f>+'7.  Persistence Report'!BA176</f>
        <v>1433063</v>
      </c>
      <c r="J322" s="295">
        <f>+'7.  Persistence Report'!BB176</f>
        <v>1433063</v>
      </c>
      <c r="K322" s="295">
        <f>+'7.  Persistence Report'!BC176</f>
        <v>1433063</v>
      </c>
      <c r="L322" s="295">
        <f>+'7.  Persistence Report'!BD176</f>
        <v>1433063</v>
      </c>
      <c r="M322" s="295">
        <f>+'7.  Persistence Report'!BE176</f>
        <v>1433063</v>
      </c>
      <c r="N322" s="965">
        <f>N321*0+5</f>
        <v>5</v>
      </c>
      <c r="O322" s="295">
        <f>+'7.  Persistence Report'!Q176</f>
        <v>528</v>
      </c>
      <c r="P322" s="295">
        <f>+'7.  Persistence Report'!R176</f>
        <v>528</v>
      </c>
      <c r="Q322" s="295">
        <f>+'7.  Persistence Report'!S176</f>
        <v>528</v>
      </c>
      <c r="R322" s="295">
        <f>+'7.  Persistence Report'!T176</f>
        <v>528</v>
      </c>
      <c r="S322" s="295">
        <f>+'7.  Persistence Report'!U176</f>
        <v>528</v>
      </c>
      <c r="T322" s="295">
        <f>+'7.  Persistence Report'!V176</f>
        <v>528</v>
      </c>
      <c r="U322" s="295">
        <f>+'7.  Persistence Report'!W176</f>
        <v>528</v>
      </c>
      <c r="V322" s="295">
        <f>+'7.  Persistence Report'!X176</f>
        <v>528</v>
      </c>
      <c r="W322" s="295">
        <f>+'7.  Persistence Report'!Y176</f>
        <v>528</v>
      </c>
      <c r="X322" s="295">
        <f>+'7.  Persistence Report'!Z176</f>
        <v>528</v>
      </c>
      <c r="Y322" s="411">
        <f>Y321</f>
        <v>0</v>
      </c>
      <c r="Z322" s="411">
        <f t="shared" ref="Z322" si="860">Z321</f>
        <v>0</v>
      </c>
      <c r="AA322" s="411">
        <f t="shared" ref="AA322" si="861">AA321</f>
        <v>0</v>
      </c>
      <c r="AB322" s="411">
        <f t="shared" ref="AB322" si="862">AB321</f>
        <v>1</v>
      </c>
      <c r="AC322" s="411">
        <f t="shared" ref="AC322" si="863">AC321</f>
        <v>0</v>
      </c>
      <c r="AD322" s="411">
        <f t="shared" ref="AD322" si="864">AD321</f>
        <v>0</v>
      </c>
      <c r="AE322" s="411">
        <f t="shared" ref="AE322" si="865">AE321</f>
        <v>0</v>
      </c>
      <c r="AF322" s="411">
        <f t="shared" ref="AF322" si="866">AF321</f>
        <v>0</v>
      </c>
      <c r="AG322" s="411">
        <f t="shared" ref="AG322" si="867">AG321</f>
        <v>0</v>
      </c>
      <c r="AH322" s="411">
        <f t="shared" ref="AH322" si="868">AH321</f>
        <v>0</v>
      </c>
      <c r="AI322" s="411">
        <f t="shared" ref="AI322" si="869">AI321</f>
        <v>0</v>
      </c>
      <c r="AJ322" s="411">
        <f t="shared" ref="AJ322" si="870">AJ321</f>
        <v>0</v>
      </c>
      <c r="AK322" s="411">
        <f t="shared" ref="AK322" si="871">AK321</f>
        <v>0</v>
      </c>
      <c r="AL322" s="411">
        <f t="shared" ref="AL322" si="872">AL321</f>
        <v>0</v>
      </c>
      <c r="AM322" s="306"/>
    </row>
    <row r="323" spans="1:39" ht="15.5" outlineLevel="1">
      <c r="B323" s="294"/>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ht="31" outlineLevel="1">
      <c r="A324" s="522">
        <v>31</v>
      </c>
      <c r="B324" s="520" t="s">
        <v>123</v>
      </c>
      <c r="C324" s="291" t="s">
        <v>25</v>
      </c>
      <c r="D324" s="295"/>
      <c r="E324" s="295"/>
      <c r="F324" s="295"/>
      <c r="G324" s="295"/>
      <c r="H324" s="295"/>
      <c r="I324" s="295"/>
      <c r="J324" s="295"/>
      <c r="K324" s="295"/>
      <c r="L324" s="295"/>
      <c r="M324" s="295"/>
      <c r="N324" s="295">
        <v>12</v>
      </c>
      <c r="O324" s="295"/>
      <c r="P324" s="295"/>
      <c r="Q324" s="295"/>
      <c r="R324" s="295"/>
      <c r="S324" s="295"/>
      <c r="T324" s="295"/>
      <c r="U324" s="295"/>
      <c r="V324" s="295"/>
      <c r="W324" s="295"/>
      <c r="X324" s="295"/>
      <c r="Y324" s="426"/>
      <c r="Z324" s="410"/>
      <c r="AA324" s="410"/>
      <c r="AB324" s="410"/>
      <c r="AC324" s="410"/>
      <c r="AD324" s="410"/>
      <c r="AE324" s="410"/>
      <c r="AF324" s="410"/>
      <c r="AG324" s="415"/>
      <c r="AH324" s="415"/>
      <c r="AI324" s="415"/>
      <c r="AJ324" s="415"/>
      <c r="AK324" s="415"/>
      <c r="AL324" s="415"/>
      <c r="AM324" s="296">
        <f>SUM(Y324:AL324)</f>
        <v>0</v>
      </c>
    </row>
    <row r="325" spans="1:39" ht="15.5" outlineLevel="1">
      <c r="B325" s="294" t="s">
        <v>289</v>
      </c>
      <c r="C325" s="291" t="s">
        <v>163</v>
      </c>
      <c r="D325" s="295"/>
      <c r="E325" s="295"/>
      <c r="F325" s="295"/>
      <c r="G325" s="295"/>
      <c r="H325" s="295"/>
      <c r="I325" s="295"/>
      <c r="J325" s="295"/>
      <c r="K325" s="295"/>
      <c r="L325" s="295"/>
      <c r="M325" s="295"/>
      <c r="N325" s="295">
        <f>N324</f>
        <v>12</v>
      </c>
      <c r="O325" s="295"/>
      <c r="P325" s="295"/>
      <c r="Q325" s="295"/>
      <c r="R325" s="295"/>
      <c r="S325" s="295"/>
      <c r="T325" s="295"/>
      <c r="U325" s="295"/>
      <c r="V325" s="295"/>
      <c r="W325" s="295"/>
      <c r="X325" s="295"/>
      <c r="Y325" s="411">
        <f>Y324</f>
        <v>0</v>
      </c>
      <c r="Z325" s="411">
        <f t="shared" ref="Z325" si="873">Z324</f>
        <v>0</v>
      </c>
      <c r="AA325" s="411">
        <f t="shared" ref="AA325" si="874">AA324</f>
        <v>0</v>
      </c>
      <c r="AB325" s="411">
        <f t="shared" ref="AB325" si="875">AB324</f>
        <v>0</v>
      </c>
      <c r="AC325" s="411">
        <f t="shared" ref="AC325" si="876">AC324</f>
        <v>0</v>
      </c>
      <c r="AD325" s="411">
        <f t="shared" ref="AD325" si="877">AD324</f>
        <v>0</v>
      </c>
      <c r="AE325" s="411">
        <f t="shared" ref="AE325" si="878">AE324</f>
        <v>0</v>
      </c>
      <c r="AF325" s="411">
        <f t="shared" ref="AF325" si="879">AF324</f>
        <v>0</v>
      </c>
      <c r="AG325" s="411">
        <f t="shared" ref="AG325" si="880">AG324</f>
        <v>0</v>
      </c>
      <c r="AH325" s="411">
        <f t="shared" ref="AH325" si="881">AH324</f>
        <v>0</v>
      </c>
      <c r="AI325" s="411">
        <f t="shared" ref="AI325" si="882">AI324</f>
        <v>0</v>
      </c>
      <c r="AJ325" s="411">
        <f t="shared" ref="AJ325" si="883">AJ324</f>
        <v>0</v>
      </c>
      <c r="AK325" s="411">
        <f t="shared" ref="AK325" si="884">AK324</f>
        <v>0</v>
      </c>
      <c r="AL325" s="411">
        <f t="shared" ref="AL325" si="885">AL324</f>
        <v>0</v>
      </c>
      <c r="AM325" s="306"/>
    </row>
    <row r="326" spans="1:39" ht="15.5" outlineLevel="1">
      <c r="B326" s="52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ht="15.5" outlineLevel="1">
      <c r="A327" s="522">
        <v>32</v>
      </c>
      <c r="B327" s="520" t="s">
        <v>124</v>
      </c>
      <c r="C327" s="291" t="s">
        <v>25</v>
      </c>
      <c r="D327" s="295">
        <f>+'7.  Persistence Report'!AV166</f>
        <v>413119</v>
      </c>
      <c r="E327" s="295">
        <f>+'7.  Persistence Report'!AW166</f>
        <v>413119</v>
      </c>
      <c r="F327" s="295">
        <f>+'7.  Persistence Report'!AX166</f>
        <v>348349</v>
      </c>
      <c r="G327" s="295">
        <f>+'7.  Persistence Report'!AY166</f>
        <v>327463</v>
      </c>
      <c r="H327" s="295">
        <f>+'7.  Persistence Report'!AZ166</f>
        <v>327463</v>
      </c>
      <c r="I327" s="295">
        <f>+'7.  Persistence Report'!BA166</f>
        <v>327463</v>
      </c>
      <c r="J327" s="295">
        <f>+'7.  Persistence Report'!BB166</f>
        <v>327463</v>
      </c>
      <c r="K327" s="295">
        <f>+'7.  Persistence Report'!BC166</f>
        <v>327463</v>
      </c>
      <c r="L327" s="295">
        <f>+'7.  Persistence Report'!BD166</f>
        <v>327463</v>
      </c>
      <c r="M327" s="295">
        <f>+'7.  Persistence Report'!BE166</f>
        <v>327463</v>
      </c>
      <c r="N327" s="295">
        <v>12</v>
      </c>
      <c r="O327" s="295">
        <f>+'7.  Persistence Report'!Q166</f>
        <v>36</v>
      </c>
      <c r="P327" s="295">
        <f>+'7.  Persistence Report'!R166</f>
        <v>36</v>
      </c>
      <c r="Q327" s="295">
        <f>+'7.  Persistence Report'!S166</f>
        <v>36</v>
      </c>
      <c r="R327" s="295">
        <f>+'7.  Persistence Report'!T166</f>
        <v>36</v>
      </c>
      <c r="S327" s="295">
        <f>+'7.  Persistence Report'!U166</f>
        <v>36</v>
      </c>
      <c r="T327" s="295">
        <f>+'7.  Persistence Report'!V166</f>
        <v>36</v>
      </c>
      <c r="U327" s="295">
        <f>+'7.  Persistence Report'!W166</f>
        <v>36</v>
      </c>
      <c r="V327" s="295">
        <f>+'7.  Persistence Report'!X166</f>
        <v>36</v>
      </c>
      <c r="W327" s="295">
        <f>+'7.  Persistence Report'!Y166</f>
        <v>36</v>
      </c>
      <c r="X327" s="295">
        <f>+'7.  Persistence Report'!Z166</f>
        <v>36</v>
      </c>
      <c r="Y327" s="426"/>
      <c r="Z327" s="410"/>
      <c r="AA327" s="410">
        <v>1</v>
      </c>
      <c r="AB327" s="410"/>
      <c r="AC327" s="410"/>
      <c r="AD327" s="410"/>
      <c r="AE327" s="410"/>
      <c r="AF327" s="410"/>
      <c r="AG327" s="415"/>
      <c r="AH327" s="415"/>
      <c r="AI327" s="415"/>
      <c r="AJ327" s="415"/>
      <c r="AK327" s="415"/>
      <c r="AL327" s="415"/>
      <c r="AM327" s="296">
        <f>SUM(Y327:AL327)</f>
        <v>1</v>
      </c>
    </row>
    <row r="328" spans="1:39" ht="15.5" outlineLevel="1">
      <c r="B328" s="294" t="s">
        <v>289</v>
      </c>
      <c r="C328" s="291" t="s">
        <v>163</v>
      </c>
      <c r="D328" s="295">
        <f>+'7.  Persistence Report'!AV177</f>
        <v>719196</v>
      </c>
      <c r="E328" s="295">
        <f>+'7.  Persistence Report'!AW177</f>
        <v>569312</v>
      </c>
      <c r="F328" s="295">
        <f>+'7.  Persistence Report'!AX177</f>
        <v>569312</v>
      </c>
      <c r="G328" s="295">
        <f>+'7.  Persistence Report'!AY177</f>
        <v>569312</v>
      </c>
      <c r="H328" s="295">
        <f>+'7.  Persistence Report'!AZ177</f>
        <v>569312</v>
      </c>
      <c r="I328" s="295">
        <f>+'7.  Persistence Report'!BA177</f>
        <v>568476</v>
      </c>
      <c r="J328" s="295">
        <f>+'7.  Persistence Report'!BB177</f>
        <v>568476</v>
      </c>
      <c r="K328" s="295">
        <f>+'7.  Persistence Report'!BC177</f>
        <v>568476</v>
      </c>
      <c r="L328" s="295">
        <f>+'7.  Persistence Report'!BD177</f>
        <v>535058</v>
      </c>
      <c r="M328" s="295">
        <f>+'7.  Persistence Report'!BE177</f>
        <v>535058</v>
      </c>
      <c r="N328" s="295">
        <f>N327</f>
        <v>12</v>
      </c>
      <c r="O328" s="295">
        <f>+'7.  Persistence Report'!Q177</f>
        <v>98</v>
      </c>
      <c r="P328" s="295">
        <f>+'7.  Persistence Report'!R177</f>
        <v>80</v>
      </c>
      <c r="Q328" s="295">
        <f>+'7.  Persistence Report'!S177</f>
        <v>80</v>
      </c>
      <c r="R328" s="295">
        <f>+'7.  Persistence Report'!T177</f>
        <v>80</v>
      </c>
      <c r="S328" s="295">
        <f>+'7.  Persistence Report'!U177</f>
        <v>80</v>
      </c>
      <c r="T328" s="295">
        <f>+'7.  Persistence Report'!V177</f>
        <v>80</v>
      </c>
      <c r="U328" s="295">
        <f>+'7.  Persistence Report'!W177</f>
        <v>80</v>
      </c>
      <c r="V328" s="295">
        <f>+'7.  Persistence Report'!X177</f>
        <v>80</v>
      </c>
      <c r="W328" s="295">
        <f>+'7.  Persistence Report'!Y177</f>
        <v>76</v>
      </c>
      <c r="X328" s="295">
        <f>+'7.  Persistence Report'!Z177</f>
        <v>76</v>
      </c>
      <c r="Y328" s="411">
        <f>Y327</f>
        <v>0</v>
      </c>
      <c r="Z328" s="411">
        <f t="shared" ref="Z328" si="886">Z327</f>
        <v>0</v>
      </c>
      <c r="AA328" s="411">
        <f t="shared" ref="AA328" si="887">AA327</f>
        <v>1</v>
      </c>
      <c r="AB328" s="411">
        <f t="shared" ref="AB328" si="888">AB327</f>
        <v>0</v>
      </c>
      <c r="AC328" s="411">
        <f t="shared" ref="AC328" si="889">AC327</f>
        <v>0</v>
      </c>
      <c r="AD328" s="411">
        <f t="shared" ref="AD328" si="890">AD327</f>
        <v>0</v>
      </c>
      <c r="AE328" s="411">
        <f t="shared" ref="AE328" si="891">AE327</f>
        <v>0</v>
      </c>
      <c r="AF328" s="411">
        <f t="shared" ref="AF328" si="892">AF327</f>
        <v>0</v>
      </c>
      <c r="AG328" s="411">
        <f t="shared" ref="AG328" si="893">AG327</f>
        <v>0</v>
      </c>
      <c r="AH328" s="411">
        <f t="shared" ref="AH328" si="894">AH327</f>
        <v>0</v>
      </c>
      <c r="AI328" s="411">
        <f t="shared" ref="AI328" si="895">AI327</f>
        <v>0</v>
      </c>
      <c r="AJ328" s="411">
        <f t="shared" ref="AJ328" si="896">AJ327</f>
        <v>0</v>
      </c>
      <c r="AK328" s="411">
        <f t="shared" ref="AK328" si="897">AK327</f>
        <v>0</v>
      </c>
      <c r="AL328" s="411">
        <f t="shared" ref="AL328" si="898">AL327</f>
        <v>0</v>
      </c>
      <c r="AM328" s="306"/>
    </row>
    <row r="329" spans="1:39" ht="15.5"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ht="15.5" outlineLevel="1">
      <c r="B330" s="288" t="s">
        <v>500</v>
      </c>
      <c r="C330" s="291"/>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2"/>
      <c r="Z330" s="425"/>
      <c r="AA330" s="425"/>
      <c r="AB330" s="425"/>
      <c r="AC330" s="425"/>
      <c r="AD330" s="425"/>
      <c r="AE330" s="425"/>
      <c r="AF330" s="425"/>
      <c r="AG330" s="425"/>
      <c r="AH330" s="425"/>
      <c r="AI330" s="425"/>
      <c r="AJ330" s="425"/>
      <c r="AK330" s="425"/>
      <c r="AL330" s="425"/>
      <c r="AM330" s="306"/>
    </row>
    <row r="331" spans="1:39" ht="15.5" outlineLevel="1">
      <c r="A331" s="522">
        <v>33</v>
      </c>
      <c r="B331" s="520" t="s">
        <v>125</v>
      </c>
      <c r="C331" s="291" t="s">
        <v>25</v>
      </c>
      <c r="D331" s="295"/>
      <c r="E331" s="295"/>
      <c r="F331" s="295"/>
      <c r="G331" s="295"/>
      <c r="H331" s="295"/>
      <c r="I331" s="295"/>
      <c r="J331" s="295"/>
      <c r="K331" s="295"/>
      <c r="L331" s="295"/>
      <c r="M331" s="295"/>
      <c r="N331" s="295">
        <v>0</v>
      </c>
      <c r="O331" s="295"/>
      <c r="P331" s="295"/>
      <c r="Q331" s="295"/>
      <c r="R331" s="295"/>
      <c r="S331" s="295"/>
      <c r="T331" s="295"/>
      <c r="U331" s="295"/>
      <c r="V331" s="295"/>
      <c r="W331" s="295"/>
      <c r="X331" s="295"/>
      <c r="Y331" s="426"/>
      <c r="Z331" s="410"/>
      <c r="AA331" s="410"/>
      <c r="AB331" s="410"/>
      <c r="AC331" s="410"/>
      <c r="AD331" s="410"/>
      <c r="AE331" s="410"/>
      <c r="AF331" s="410"/>
      <c r="AG331" s="415"/>
      <c r="AH331" s="415"/>
      <c r="AI331" s="415"/>
      <c r="AJ331" s="415"/>
      <c r="AK331" s="415"/>
      <c r="AL331" s="415"/>
      <c r="AM331" s="296">
        <f>SUM(Y331:AL331)</f>
        <v>0</v>
      </c>
    </row>
    <row r="332" spans="1:39" ht="15.5" outlineLevel="1">
      <c r="B332" s="294" t="s">
        <v>289</v>
      </c>
      <c r="C332" s="291" t="s">
        <v>163</v>
      </c>
      <c r="D332" s="295"/>
      <c r="E332" s="295"/>
      <c r="F332" s="295"/>
      <c r="G332" s="295"/>
      <c r="H332" s="295"/>
      <c r="I332" s="295"/>
      <c r="J332" s="295"/>
      <c r="K332" s="295"/>
      <c r="L332" s="295"/>
      <c r="M332" s="295"/>
      <c r="N332" s="295">
        <f>N331</f>
        <v>0</v>
      </c>
      <c r="O332" s="295"/>
      <c r="P332" s="295"/>
      <c r="Q332" s="295"/>
      <c r="R332" s="295"/>
      <c r="S332" s="295"/>
      <c r="T332" s="295"/>
      <c r="U332" s="295"/>
      <c r="V332" s="295"/>
      <c r="W332" s="295"/>
      <c r="X332" s="295"/>
      <c r="Y332" s="411">
        <f>Y331</f>
        <v>0</v>
      </c>
      <c r="Z332" s="411">
        <f t="shared" ref="Z332" si="899">Z331</f>
        <v>0</v>
      </c>
      <c r="AA332" s="411">
        <f t="shared" ref="AA332" si="900">AA331</f>
        <v>0</v>
      </c>
      <c r="AB332" s="411">
        <f t="shared" ref="AB332" si="901">AB331</f>
        <v>0</v>
      </c>
      <c r="AC332" s="411">
        <f t="shared" ref="AC332" si="902">AC331</f>
        <v>0</v>
      </c>
      <c r="AD332" s="411">
        <f t="shared" ref="AD332" si="903">AD331</f>
        <v>0</v>
      </c>
      <c r="AE332" s="411">
        <f t="shared" ref="AE332" si="904">AE331</f>
        <v>0</v>
      </c>
      <c r="AF332" s="411">
        <f t="shared" ref="AF332" si="905">AF331</f>
        <v>0</v>
      </c>
      <c r="AG332" s="411">
        <f t="shared" ref="AG332" si="906">AG331</f>
        <v>0</v>
      </c>
      <c r="AH332" s="411">
        <f t="shared" ref="AH332" si="907">AH331</f>
        <v>0</v>
      </c>
      <c r="AI332" s="411">
        <f t="shared" ref="AI332" si="908">AI331</f>
        <v>0</v>
      </c>
      <c r="AJ332" s="411">
        <f t="shared" ref="AJ332" si="909">AJ331</f>
        <v>0</v>
      </c>
      <c r="AK332" s="411">
        <f t="shared" ref="AK332" si="910">AK331</f>
        <v>0</v>
      </c>
      <c r="AL332" s="411">
        <f t="shared" ref="AL332" si="911">AL331</f>
        <v>0</v>
      </c>
      <c r="AM332" s="306"/>
    </row>
    <row r="333" spans="1:39" ht="15.5" outlineLevel="1">
      <c r="B333" s="520"/>
      <c r="C333" s="291"/>
      <c r="D333" s="291"/>
      <c r="E333" s="291"/>
      <c r="F333" s="291"/>
      <c r="G333" s="291"/>
      <c r="H333" s="291"/>
      <c r="I333" s="291"/>
      <c r="J333" s="291"/>
      <c r="K333" s="291"/>
      <c r="L333" s="291"/>
      <c r="M333" s="291"/>
      <c r="N333" s="291"/>
      <c r="O333" s="291"/>
      <c r="P333" s="291"/>
      <c r="Q333" s="291"/>
      <c r="R333" s="291"/>
      <c r="S333" s="291"/>
      <c r="T333" s="291"/>
      <c r="U333" s="291"/>
      <c r="V333" s="291"/>
      <c r="W333" s="291"/>
      <c r="X333" s="291"/>
      <c r="Y333" s="412"/>
      <c r="Z333" s="425"/>
      <c r="AA333" s="425"/>
      <c r="AB333" s="425"/>
      <c r="AC333" s="425"/>
      <c r="AD333" s="425"/>
      <c r="AE333" s="425"/>
      <c r="AF333" s="425"/>
      <c r="AG333" s="425"/>
      <c r="AH333" s="425"/>
      <c r="AI333" s="425"/>
      <c r="AJ333" s="425"/>
      <c r="AK333" s="425"/>
      <c r="AL333" s="425"/>
      <c r="AM333" s="306"/>
    </row>
    <row r="334" spans="1:39" ht="15.5" outlineLevel="1">
      <c r="A334" s="522">
        <v>34</v>
      </c>
      <c r="B334" s="520" t="s">
        <v>126</v>
      </c>
      <c r="C334" s="291" t="s">
        <v>25</v>
      </c>
      <c r="D334" s="295"/>
      <c r="E334" s="295"/>
      <c r="F334" s="295"/>
      <c r="G334" s="295"/>
      <c r="H334" s="295"/>
      <c r="I334" s="295"/>
      <c r="J334" s="295"/>
      <c r="K334" s="295"/>
      <c r="L334" s="295"/>
      <c r="M334" s="295"/>
      <c r="N334" s="295">
        <v>0</v>
      </c>
      <c r="O334" s="295"/>
      <c r="P334" s="295"/>
      <c r="Q334" s="295"/>
      <c r="R334" s="295"/>
      <c r="S334" s="295"/>
      <c r="T334" s="295"/>
      <c r="U334" s="295"/>
      <c r="V334" s="295"/>
      <c r="W334" s="295"/>
      <c r="X334" s="295"/>
      <c r="Y334" s="426"/>
      <c r="Z334" s="410"/>
      <c r="AA334" s="410"/>
      <c r="AB334" s="410"/>
      <c r="AC334" s="410"/>
      <c r="AD334" s="410"/>
      <c r="AE334" s="410"/>
      <c r="AF334" s="410"/>
      <c r="AG334" s="415"/>
      <c r="AH334" s="415"/>
      <c r="AI334" s="415"/>
      <c r="AJ334" s="415"/>
      <c r="AK334" s="415"/>
      <c r="AL334" s="415"/>
      <c r="AM334" s="296">
        <f>SUM(Y334:AL334)</f>
        <v>0</v>
      </c>
    </row>
    <row r="335" spans="1:39" ht="15.5" outlineLevel="1">
      <c r="B335" s="294" t="s">
        <v>289</v>
      </c>
      <c r="C335" s="291" t="s">
        <v>163</v>
      </c>
      <c r="D335" s="295"/>
      <c r="E335" s="295"/>
      <c r="F335" s="295"/>
      <c r="G335" s="295"/>
      <c r="H335" s="295"/>
      <c r="I335" s="295"/>
      <c r="J335" s="295"/>
      <c r="K335" s="295"/>
      <c r="L335" s="295"/>
      <c r="M335" s="295"/>
      <c r="N335" s="295">
        <f>N334</f>
        <v>0</v>
      </c>
      <c r="O335" s="295"/>
      <c r="P335" s="295"/>
      <c r="Q335" s="295"/>
      <c r="R335" s="295"/>
      <c r="S335" s="295"/>
      <c r="T335" s="295"/>
      <c r="U335" s="295"/>
      <c r="V335" s="295"/>
      <c r="W335" s="295"/>
      <c r="X335" s="295"/>
      <c r="Y335" s="411">
        <f>Y334</f>
        <v>0</v>
      </c>
      <c r="Z335" s="411">
        <f t="shared" ref="Z335" si="912">Z334</f>
        <v>0</v>
      </c>
      <c r="AA335" s="411">
        <f t="shared" ref="AA335" si="913">AA334</f>
        <v>0</v>
      </c>
      <c r="AB335" s="411">
        <f t="shared" ref="AB335" si="914">AB334</f>
        <v>0</v>
      </c>
      <c r="AC335" s="411">
        <f t="shared" ref="AC335" si="915">AC334</f>
        <v>0</v>
      </c>
      <c r="AD335" s="411">
        <f t="shared" ref="AD335" si="916">AD334</f>
        <v>0</v>
      </c>
      <c r="AE335" s="411">
        <f t="shared" ref="AE335" si="917">AE334</f>
        <v>0</v>
      </c>
      <c r="AF335" s="411">
        <f t="shared" ref="AF335" si="918">AF334</f>
        <v>0</v>
      </c>
      <c r="AG335" s="411">
        <f t="shared" ref="AG335" si="919">AG334</f>
        <v>0</v>
      </c>
      <c r="AH335" s="411">
        <f t="shared" ref="AH335" si="920">AH334</f>
        <v>0</v>
      </c>
      <c r="AI335" s="411">
        <f t="shared" ref="AI335" si="921">AI334</f>
        <v>0</v>
      </c>
      <c r="AJ335" s="411">
        <f t="shared" ref="AJ335" si="922">AJ334</f>
        <v>0</v>
      </c>
      <c r="AK335" s="411">
        <f t="shared" ref="AK335" si="923">AK334</f>
        <v>0</v>
      </c>
      <c r="AL335" s="411">
        <f t="shared" ref="AL335" si="924">AL334</f>
        <v>0</v>
      </c>
      <c r="AM335" s="306"/>
    </row>
    <row r="336" spans="1:39" ht="15.5" outlineLevel="1">
      <c r="B336" s="520"/>
      <c r="C336" s="291"/>
      <c r="D336" s="291"/>
      <c r="E336" s="291"/>
      <c r="F336" s="291"/>
      <c r="G336" s="291"/>
      <c r="H336" s="291"/>
      <c r="I336" s="291"/>
      <c r="J336" s="291"/>
      <c r="K336" s="291"/>
      <c r="L336" s="291"/>
      <c r="M336" s="291"/>
      <c r="N336" s="291"/>
      <c r="O336" s="291"/>
      <c r="P336" s="291"/>
      <c r="Q336" s="291"/>
      <c r="R336" s="291"/>
      <c r="S336" s="291"/>
      <c r="T336" s="291"/>
      <c r="U336" s="291"/>
      <c r="V336" s="291"/>
      <c r="W336" s="291"/>
      <c r="X336" s="291"/>
      <c r="Y336" s="412"/>
      <c r="Z336" s="425"/>
      <c r="AA336" s="425"/>
      <c r="AB336" s="425"/>
      <c r="AC336" s="425"/>
      <c r="AD336" s="425"/>
      <c r="AE336" s="425"/>
      <c r="AF336" s="425"/>
      <c r="AG336" s="425"/>
      <c r="AH336" s="425"/>
      <c r="AI336" s="425"/>
      <c r="AJ336" s="425"/>
      <c r="AK336" s="425"/>
      <c r="AL336" s="425"/>
      <c r="AM336" s="306"/>
    </row>
    <row r="337" spans="1:39" ht="15.5" outlineLevel="1">
      <c r="A337" s="522">
        <v>35</v>
      </c>
      <c r="B337" s="520" t="s">
        <v>127</v>
      </c>
      <c r="C337" s="291" t="s">
        <v>25</v>
      </c>
      <c r="D337" s="295"/>
      <c r="E337" s="295"/>
      <c r="F337" s="295"/>
      <c r="G337" s="295"/>
      <c r="H337" s="295"/>
      <c r="I337" s="295"/>
      <c r="J337" s="295"/>
      <c r="K337" s="295"/>
      <c r="L337" s="295"/>
      <c r="M337" s="295"/>
      <c r="N337" s="295">
        <v>0</v>
      </c>
      <c r="O337" s="295"/>
      <c r="P337" s="295"/>
      <c r="Q337" s="295"/>
      <c r="R337" s="295"/>
      <c r="S337" s="295"/>
      <c r="T337" s="295"/>
      <c r="U337" s="295"/>
      <c r="V337" s="295"/>
      <c r="W337" s="295"/>
      <c r="X337" s="295"/>
      <c r="Y337" s="426"/>
      <c r="Z337" s="410"/>
      <c r="AA337" s="410"/>
      <c r="AB337" s="410"/>
      <c r="AC337" s="410"/>
      <c r="AD337" s="410"/>
      <c r="AE337" s="410"/>
      <c r="AF337" s="410"/>
      <c r="AG337" s="415"/>
      <c r="AH337" s="415"/>
      <c r="AI337" s="415"/>
      <c r="AJ337" s="415"/>
      <c r="AK337" s="415"/>
      <c r="AL337" s="415"/>
      <c r="AM337" s="296">
        <f>SUM(Y337:AL337)</f>
        <v>0</v>
      </c>
    </row>
    <row r="338" spans="1:39" ht="15.5" outlineLevel="1">
      <c r="B338" s="294" t="s">
        <v>289</v>
      </c>
      <c r="C338" s="291" t="s">
        <v>163</v>
      </c>
      <c r="D338" s="295"/>
      <c r="E338" s="295"/>
      <c r="F338" s="295"/>
      <c r="G338" s="295"/>
      <c r="H338" s="295"/>
      <c r="I338" s="295"/>
      <c r="J338" s="295"/>
      <c r="K338" s="295"/>
      <c r="L338" s="295"/>
      <c r="M338" s="295"/>
      <c r="N338" s="295">
        <f>N337</f>
        <v>0</v>
      </c>
      <c r="O338" s="295"/>
      <c r="P338" s="295"/>
      <c r="Q338" s="295"/>
      <c r="R338" s="295"/>
      <c r="S338" s="295"/>
      <c r="T338" s="295"/>
      <c r="U338" s="295"/>
      <c r="V338" s="295"/>
      <c r="W338" s="295"/>
      <c r="X338" s="295"/>
      <c r="Y338" s="411">
        <f>Y337</f>
        <v>0</v>
      </c>
      <c r="Z338" s="411">
        <f t="shared" ref="Z338" si="925">Z337</f>
        <v>0</v>
      </c>
      <c r="AA338" s="411">
        <f t="shared" ref="AA338" si="926">AA337</f>
        <v>0</v>
      </c>
      <c r="AB338" s="411">
        <f t="shared" ref="AB338" si="927">AB337</f>
        <v>0</v>
      </c>
      <c r="AC338" s="411">
        <f t="shared" ref="AC338" si="928">AC337</f>
        <v>0</v>
      </c>
      <c r="AD338" s="411">
        <f t="shared" ref="AD338" si="929">AD337</f>
        <v>0</v>
      </c>
      <c r="AE338" s="411">
        <f t="shared" ref="AE338" si="930">AE337</f>
        <v>0</v>
      </c>
      <c r="AF338" s="411">
        <f t="shared" ref="AF338" si="931">AF337</f>
        <v>0</v>
      </c>
      <c r="AG338" s="411">
        <f t="shared" ref="AG338" si="932">AG337</f>
        <v>0</v>
      </c>
      <c r="AH338" s="411">
        <f t="shared" ref="AH338" si="933">AH337</f>
        <v>0</v>
      </c>
      <c r="AI338" s="411">
        <f t="shared" ref="AI338" si="934">AI337</f>
        <v>0</v>
      </c>
      <c r="AJ338" s="411">
        <f t="shared" ref="AJ338" si="935">AJ337</f>
        <v>0</v>
      </c>
      <c r="AK338" s="411">
        <f t="shared" ref="AK338" si="936">AK337</f>
        <v>0</v>
      </c>
      <c r="AL338" s="411">
        <f t="shared" ref="AL338" si="937">AL337</f>
        <v>0</v>
      </c>
      <c r="AM338" s="306"/>
    </row>
    <row r="339" spans="1:39" ht="15.5" outlineLevel="1">
      <c r="B339" s="294"/>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15.5" outlineLevel="1">
      <c r="B340" s="288" t="s">
        <v>501</v>
      </c>
      <c r="C340" s="291"/>
      <c r="D340" s="291"/>
      <c r="E340" s="291"/>
      <c r="F340" s="291"/>
      <c r="G340" s="291"/>
      <c r="H340" s="291"/>
      <c r="I340" s="291"/>
      <c r="J340" s="291"/>
      <c r="K340" s="291"/>
      <c r="L340" s="291"/>
      <c r="M340" s="291"/>
      <c r="N340" s="291"/>
      <c r="O340" s="291"/>
      <c r="P340" s="291"/>
      <c r="Q340" s="291"/>
      <c r="R340" s="291"/>
      <c r="S340" s="291"/>
      <c r="T340" s="291"/>
      <c r="U340" s="291"/>
      <c r="V340" s="291"/>
      <c r="W340" s="291"/>
      <c r="X340" s="291"/>
      <c r="Y340" s="412"/>
      <c r="Z340" s="425"/>
      <c r="AA340" s="425"/>
      <c r="AB340" s="425"/>
      <c r="AC340" s="425"/>
      <c r="AD340" s="425"/>
      <c r="AE340" s="425"/>
      <c r="AF340" s="425"/>
      <c r="AG340" s="425"/>
      <c r="AH340" s="425"/>
      <c r="AI340" s="425"/>
      <c r="AJ340" s="425"/>
      <c r="AK340" s="425"/>
      <c r="AL340" s="425"/>
      <c r="AM340" s="306"/>
    </row>
    <row r="341" spans="1:39" ht="46.5" outlineLevel="1">
      <c r="A341" s="522">
        <v>36</v>
      </c>
      <c r="B341" s="520" t="s">
        <v>128</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26"/>
      <c r="Z341" s="410"/>
      <c r="AA341" s="410"/>
      <c r="AB341" s="410"/>
      <c r="AC341" s="410"/>
      <c r="AD341" s="410"/>
      <c r="AE341" s="410"/>
      <c r="AF341" s="410"/>
      <c r="AG341" s="415"/>
      <c r="AH341" s="415"/>
      <c r="AI341" s="415"/>
      <c r="AJ341" s="415"/>
      <c r="AK341" s="415"/>
      <c r="AL341" s="415"/>
      <c r="AM341" s="296">
        <f>SUM(Y341:AL341)</f>
        <v>0</v>
      </c>
    </row>
    <row r="342" spans="1:39" ht="15.5" outlineLevel="1">
      <c r="B342" s="294" t="s">
        <v>289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 t="shared" ref="Z342" si="938">Z341</f>
        <v>0</v>
      </c>
      <c r="AA342" s="411">
        <f t="shared" ref="AA342" si="939">AA341</f>
        <v>0</v>
      </c>
      <c r="AB342" s="411">
        <f t="shared" ref="AB342" si="940">AB341</f>
        <v>0</v>
      </c>
      <c r="AC342" s="411">
        <f t="shared" ref="AC342" si="941">AC341</f>
        <v>0</v>
      </c>
      <c r="AD342" s="411">
        <f t="shared" ref="AD342" si="942">AD341</f>
        <v>0</v>
      </c>
      <c r="AE342" s="411">
        <f t="shared" ref="AE342" si="943">AE341</f>
        <v>0</v>
      </c>
      <c r="AF342" s="411">
        <f t="shared" ref="AF342" si="944">AF341</f>
        <v>0</v>
      </c>
      <c r="AG342" s="411">
        <f t="shared" ref="AG342" si="945">AG341</f>
        <v>0</v>
      </c>
      <c r="AH342" s="411">
        <f t="shared" ref="AH342" si="946">AH341</f>
        <v>0</v>
      </c>
      <c r="AI342" s="411">
        <f t="shared" ref="AI342" si="947">AI341</f>
        <v>0</v>
      </c>
      <c r="AJ342" s="411">
        <f t="shared" ref="AJ342" si="948">AJ341</f>
        <v>0</v>
      </c>
      <c r="AK342" s="411">
        <f t="shared" ref="AK342" si="949">AK341</f>
        <v>0</v>
      </c>
      <c r="AL342" s="411">
        <f t="shared" ref="AL342" si="950">AL341</f>
        <v>0</v>
      </c>
      <c r="AM342" s="306"/>
    </row>
    <row r="343" spans="1:39" ht="15.5" outlineLevel="1">
      <c r="B343" s="520"/>
      <c r="C343" s="291"/>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12"/>
      <c r="Z343" s="425"/>
      <c r="AA343" s="425"/>
      <c r="AB343" s="425"/>
      <c r="AC343" s="425"/>
      <c r="AD343" s="425"/>
      <c r="AE343" s="425"/>
      <c r="AF343" s="425"/>
      <c r="AG343" s="425"/>
      <c r="AH343" s="425"/>
      <c r="AI343" s="425"/>
      <c r="AJ343" s="425"/>
      <c r="AK343" s="425"/>
      <c r="AL343" s="425"/>
      <c r="AM343" s="306"/>
    </row>
    <row r="344" spans="1:39" ht="31" outlineLevel="1">
      <c r="A344" s="522">
        <v>37</v>
      </c>
      <c r="B344" s="520" t="s">
        <v>129</v>
      </c>
      <c r="C344" s="291" t="s">
        <v>25</v>
      </c>
      <c r="D344" s="295"/>
      <c r="E344" s="295"/>
      <c r="F344" s="295"/>
      <c r="G344" s="295"/>
      <c r="H344" s="295"/>
      <c r="I344" s="295"/>
      <c r="J344" s="295"/>
      <c r="K344" s="295"/>
      <c r="L344" s="295"/>
      <c r="M344" s="295"/>
      <c r="N344" s="295">
        <v>12</v>
      </c>
      <c r="O344" s="295"/>
      <c r="P344" s="295"/>
      <c r="Q344" s="295"/>
      <c r="R344" s="295"/>
      <c r="S344" s="295"/>
      <c r="T344" s="295"/>
      <c r="U344" s="295"/>
      <c r="V344" s="295"/>
      <c r="W344" s="295"/>
      <c r="X344" s="295"/>
      <c r="Y344" s="426"/>
      <c r="Z344" s="410"/>
      <c r="AA344" s="410"/>
      <c r="AB344" s="410"/>
      <c r="AC344" s="410"/>
      <c r="AD344" s="410"/>
      <c r="AE344" s="410"/>
      <c r="AF344" s="410"/>
      <c r="AG344" s="415"/>
      <c r="AH344" s="415"/>
      <c r="AI344" s="415"/>
      <c r="AJ344" s="415"/>
      <c r="AK344" s="415"/>
      <c r="AL344" s="415"/>
      <c r="AM344" s="296">
        <f>SUM(Y344:AL344)</f>
        <v>0</v>
      </c>
    </row>
    <row r="345" spans="1:39" ht="15.5" outlineLevel="1">
      <c r="B345" s="294" t="s">
        <v>289</v>
      </c>
      <c r="C345" s="291" t="s">
        <v>163</v>
      </c>
      <c r="D345" s="295"/>
      <c r="E345" s="295"/>
      <c r="F345" s="295"/>
      <c r="G345" s="295"/>
      <c r="H345" s="295"/>
      <c r="I345" s="295"/>
      <c r="J345" s="295"/>
      <c r="K345" s="295"/>
      <c r="L345" s="295"/>
      <c r="M345" s="295"/>
      <c r="N345" s="295">
        <f>N344</f>
        <v>12</v>
      </c>
      <c r="O345" s="295"/>
      <c r="P345" s="295"/>
      <c r="Q345" s="295"/>
      <c r="R345" s="295"/>
      <c r="S345" s="295"/>
      <c r="T345" s="295"/>
      <c r="U345" s="295"/>
      <c r="V345" s="295"/>
      <c r="W345" s="295"/>
      <c r="X345" s="295"/>
      <c r="Y345" s="411">
        <f>Y344</f>
        <v>0</v>
      </c>
      <c r="Z345" s="411">
        <f t="shared" ref="Z345" si="951">Z344</f>
        <v>0</v>
      </c>
      <c r="AA345" s="411">
        <f t="shared" ref="AA345" si="952">AA344</f>
        <v>0</v>
      </c>
      <c r="AB345" s="411">
        <f t="shared" ref="AB345" si="953">AB344</f>
        <v>0</v>
      </c>
      <c r="AC345" s="411">
        <f t="shared" ref="AC345" si="954">AC344</f>
        <v>0</v>
      </c>
      <c r="AD345" s="411">
        <f t="shared" ref="AD345" si="955">AD344</f>
        <v>0</v>
      </c>
      <c r="AE345" s="411">
        <f t="shared" ref="AE345" si="956">AE344</f>
        <v>0</v>
      </c>
      <c r="AF345" s="411">
        <f t="shared" ref="AF345" si="957">AF344</f>
        <v>0</v>
      </c>
      <c r="AG345" s="411">
        <f t="shared" ref="AG345" si="958">AG344</f>
        <v>0</v>
      </c>
      <c r="AH345" s="411">
        <f t="shared" ref="AH345" si="959">AH344</f>
        <v>0</v>
      </c>
      <c r="AI345" s="411">
        <f t="shared" ref="AI345" si="960">AI344</f>
        <v>0</v>
      </c>
      <c r="AJ345" s="411">
        <f t="shared" ref="AJ345" si="961">AJ344</f>
        <v>0</v>
      </c>
      <c r="AK345" s="411">
        <f t="shared" ref="AK345" si="962">AK344</f>
        <v>0</v>
      </c>
      <c r="AL345" s="411">
        <f t="shared" ref="AL345" si="963">AL344</f>
        <v>0</v>
      </c>
      <c r="AM345" s="306"/>
    </row>
    <row r="346" spans="1:39" ht="15.5" outlineLevel="1">
      <c r="B346" s="520"/>
      <c r="C346" s="291"/>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25"/>
      <c r="AA346" s="425"/>
      <c r="AB346" s="425"/>
      <c r="AC346" s="425"/>
      <c r="AD346" s="425"/>
      <c r="AE346" s="425"/>
      <c r="AF346" s="425"/>
      <c r="AG346" s="425"/>
      <c r="AH346" s="425"/>
      <c r="AI346" s="425"/>
      <c r="AJ346" s="425"/>
      <c r="AK346" s="425"/>
      <c r="AL346" s="425"/>
      <c r="AM346" s="306"/>
    </row>
    <row r="347" spans="1:39" ht="15.5" outlineLevel="1">
      <c r="A347" s="522">
        <v>38</v>
      </c>
      <c r="B347" s="520" t="s">
        <v>130</v>
      </c>
      <c r="C347" s="291" t="s">
        <v>25</v>
      </c>
      <c r="D347" s="295"/>
      <c r="E347" s="295"/>
      <c r="F347" s="295"/>
      <c r="G347" s="295"/>
      <c r="H347" s="295"/>
      <c r="I347" s="295"/>
      <c r="J347" s="295"/>
      <c r="K347" s="295"/>
      <c r="L347" s="295"/>
      <c r="M347" s="295"/>
      <c r="N347" s="295">
        <v>12</v>
      </c>
      <c r="O347" s="295"/>
      <c r="P347" s="295"/>
      <c r="Q347" s="295"/>
      <c r="R347" s="295"/>
      <c r="S347" s="295"/>
      <c r="T347" s="295"/>
      <c r="U347" s="295"/>
      <c r="V347" s="295"/>
      <c r="W347" s="295"/>
      <c r="X347" s="295"/>
      <c r="Y347" s="426"/>
      <c r="Z347" s="410"/>
      <c r="AA347" s="410"/>
      <c r="AB347" s="410"/>
      <c r="AC347" s="410"/>
      <c r="AD347" s="410"/>
      <c r="AE347" s="410"/>
      <c r="AF347" s="410"/>
      <c r="AG347" s="415"/>
      <c r="AH347" s="415"/>
      <c r="AI347" s="415"/>
      <c r="AJ347" s="415"/>
      <c r="AK347" s="415"/>
      <c r="AL347" s="415"/>
      <c r="AM347" s="296">
        <f>SUM(Y347:AL347)</f>
        <v>0</v>
      </c>
    </row>
    <row r="348" spans="1:39" ht="15.5" outlineLevel="1">
      <c r="B348" s="294" t="s">
        <v>289</v>
      </c>
      <c r="C348" s="291" t="s">
        <v>163</v>
      </c>
      <c r="D348" s="295"/>
      <c r="E348" s="295"/>
      <c r="F348" s="295"/>
      <c r="G348" s="295"/>
      <c r="H348" s="295"/>
      <c r="I348" s="295"/>
      <c r="J348" s="295"/>
      <c r="K348" s="295"/>
      <c r="L348" s="295"/>
      <c r="M348" s="295"/>
      <c r="N348" s="295">
        <f>N347</f>
        <v>12</v>
      </c>
      <c r="O348" s="295"/>
      <c r="P348" s="295"/>
      <c r="Q348" s="295"/>
      <c r="R348" s="295"/>
      <c r="S348" s="295"/>
      <c r="T348" s="295"/>
      <c r="U348" s="295"/>
      <c r="V348" s="295"/>
      <c r="W348" s="295"/>
      <c r="X348" s="295"/>
      <c r="Y348" s="411">
        <f>Y347</f>
        <v>0</v>
      </c>
      <c r="Z348" s="411">
        <f t="shared" ref="Z348" si="964">Z347</f>
        <v>0</v>
      </c>
      <c r="AA348" s="411">
        <f t="shared" ref="AA348" si="965">AA347</f>
        <v>0</v>
      </c>
      <c r="AB348" s="411">
        <f t="shared" ref="AB348" si="966">AB347</f>
        <v>0</v>
      </c>
      <c r="AC348" s="411">
        <f t="shared" ref="AC348" si="967">AC347</f>
        <v>0</v>
      </c>
      <c r="AD348" s="411">
        <f t="shared" ref="AD348" si="968">AD347</f>
        <v>0</v>
      </c>
      <c r="AE348" s="411">
        <f t="shared" ref="AE348" si="969">AE347</f>
        <v>0</v>
      </c>
      <c r="AF348" s="411">
        <f t="shared" ref="AF348" si="970">AF347</f>
        <v>0</v>
      </c>
      <c r="AG348" s="411">
        <f t="shared" ref="AG348" si="971">AG347</f>
        <v>0</v>
      </c>
      <c r="AH348" s="411">
        <f t="shared" ref="AH348" si="972">AH347</f>
        <v>0</v>
      </c>
      <c r="AI348" s="411">
        <f t="shared" ref="AI348" si="973">AI347</f>
        <v>0</v>
      </c>
      <c r="AJ348" s="411">
        <f t="shared" ref="AJ348" si="974">AJ347</f>
        <v>0</v>
      </c>
      <c r="AK348" s="411">
        <f t="shared" ref="AK348" si="975">AK347</f>
        <v>0</v>
      </c>
      <c r="AL348" s="411">
        <f t="shared" ref="AL348" si="976">AL347</f>
        <v>0</v>
      </c>
      <c r="AM348" s="306"/>
    </row>
    <row r="349" spans="1:39" ht="15.5" outlineLevel="1">
      <c r="B349" s="520"/>
      <c r="C349" s="291"/>
      <c r="D349" s="291"/>
      <c r="E349" s="291"/>
      <c r="F349" s="291"/>
      <c r="G349" s="291"/>
      <c r="H349" s="291"/>
      <c r="I349" s="291"/>
      <c r="J349" s="291"/>
      <c r="K349" s="291"/>
      <c r="L349" s="291"/>
      <c r="M349" s="291"/>
      <c r="N349" s="291"/>
      <c r="O349" s="291"/>
      <c r="P349" s="291"/>
      <c r="Q349" s="291"/>
      <c r="R349" s="291"/>
      <c r="S349" s="291"/>
      <c r="T349" s="291"/>
      <c r="U349" s="291"/>
      <c r="V349" s="291"/>
      <c r="W349" s="291"/>
      <c r="X349" s="291"/>
      <c r="Y349" s="412"/>
      <c r="Z349" s="425"/>
      <c r="AA349" s="425"/>
      <c r="AB349" s="425"/>
      <c r="AC349" s="425"/>
      <c r="AD349" s="425"/>
      <c r="AE349" s="425"/>
      <c r="AF349" s="425"/>
      <c r="AG349" s="425"/>
      <c r="AH349" s="425"/>
      <c r="AI349" s="425"/>
      <c r="AJ349" s="425"/>
      <c r="AK349" s="425"/>
      <c r="AL349" s="425"/>
      <c r="AM349" s="306"/>
    </row>
    <row r="350" spans="1:39" ht="31" outlineLevel="1">
      <c r="A350" s="522">
        <v>39</v>
      </c>
      <c r="B350" s="520" t="s">
        <v>131</v>
      </c>
      <c r="C350" s="291" t="s">
        <v>25</v>
      </c>
      <c r="D350" s="295"/>
      <c r="E350" s="295"/>
      <c r="F350" s="295"/>
      <c r="G350" s="295"/>
      <c r="H350" s="295"/>
      <c r="I350" s="295"/>
      <c r="J350" s="295"/>
      <c r="K350" s="295"/>
      <c r="L350" s="295"/>
      <c r="M350" s="295"/>
      <c r="N350" s="295">
        <v>12</v>
      </c>
      <c r="O350" s="295"/>
      <c r="P350" s="295"/>
      <c r="Q350" s="295"/>
      <c r="R350" s="295"/>
      <c r="S350" s="295"/>
      <c r="T350" s="295"/>
      <c r="U350" s="295"/>
      <c r="V350" s="295"/>
      <c r="W350" s="295"/>
      <c r="X350" s="295"/>
      <c r="Y350" s="426"/>
      <c r="Z350" s="410"/>
      <c r="AA350" s="410"/>
      <c r="AB350" s="410"/>
      <c r="AC350" s="410"/>
      <c r="AD350" s="410"/>
      <c r="AE350" s="410"/>
      <c r="AF350" s="410"/>
      <c r="AG350" s="415"/>
      <c r="AH350" s="415"/>
      <c r="AI350" s="415"/>
      <c r="AJ350" s="415"/>
      <c r="AK350" s="415"/>
      <c r="AL350" s="415"/>
      <c r="AM350" s="296">
        <f>SUM(Y350:AL350)</f>
        <v>0</v>
      </c>
    </row>
    <row r="351" spans="1:39" ht="15.5" outlineLevel="1">
      <c r="B351" s="294" t="s">
        <v>289</v>
      </c>
      <c r="C351" s="291" t="s">
        <v>163</v>
      </c>
      <c r="D351" s="295"/>
      <c r="E351" s="295"/>
      <c r="F351" s="295"/>
      <c r="G351" s="295"/>
      <c r="H351" s="295"/>
      <c r="I351" s="295"/>
      <c r="J351" s="295"/>
      <c r="K351" s="295"/>
      <c r="L351" s="295"/>
      <c r="M351" s="295"/>
      <c r="N351" s="295">
        <f>N350</f>
        <v>12</v>
      </c>
      <c r="O351" s="295"/>
      <c r="P351" s="295"/>
      <c r="Q351" s="295"/>
      <c r="R351" s="295"/>
      <c r="S351" s="295"/>
      <c r="T351" s="295"/>
      <c r="U351" s="295"/>
      <c r="V351" s="295"/>
      <c r="W351" s="295"/>
      <c r="X351" s="295"/>
      <c r="Y351" s="411">
        <f>Y350</f>
        <v>0</v>
      </c>
      <c r="Z351" s="411">
        <f t="shared" ref="Z351" si="977">Z350</f>
        <v>0</v>
      </c>
      <c r="AA351" s="411">
        <f t="shared" ref="AA351" si="978">AA350</f>
        <v>0</v>
      </c>
      <c r="AB351" s="411">
        <f t="shared" ref="AB351" si="979">AB350</f>
        <v>0</v>
      </c>
      <c r="AC351" s="411">
        <f t="shared" ref="AC351" si="980">AC350</f>
        <v>0</v>
      </c>
      <c r="AD351" s="411">
        <f t="shared" ref="AD351" si="981">AD350</f>
        <v>0</v>
      </c>
      <c r="AE351" s="411">
        <f t="shared" ref="AE351" si="982">AE350</f>
        <v>0</v>
      </c>
      <c r="AF351" s="411">
        <f t="shared" ref="AF351" si="983">AF350</f>
        <v>0</v>
      </c>
      <c r="AG351" s="411">
        <f t="shared" ref="AG351" si="984">AG350</f>
        <v>0</v>
      </c>
      <c r="AH351" s="411">
        <f t="shared" ref="AH351" si="985">AH350</f>
        <v>0</v>
      </c>
      <c r="AI351" s="411">
        <f t="shared" ref="AI351" si="986">AI350</f>
        <v>0</v>
      </c>
      <c r="AJ351" s="411">
        <f t="shared" ref="AJ351" si="987">AJ350</f>
        <v>0</v>
      </c>
      <c r="AK351" s="411">
        <f t="shared" ref="AK351" si="988">AK350</f>
        <v>0</v>
      </c>
      <c r="AL351" s="411">
        <f t="shared" ref="AL351" si="989">AL350</f>
        <v>0</v>
      </c>
      <c r="AM351" s="306"/>
    </row>
    <row r="352" spans="1:39" ht="15.5" outlineLevel="1">
      <c r="B352" s="520"/>
      <c r="C352" s="291"/>
      <c r="D352" s="291"/>
      <c r="E352" s="291"/>
      <c r="F352" s="291"/>
      <c r="G352" s="291"/>
      <c r="H352" s="291"/>
      <c r="I352" s="291"/>
      <c r="J352" s="291"/>
      <c r="K352" s="291"/>
      <c r="L352" s="291"/>
      <c r="M352" s="291"/>
      <c r="N352" s="291"/>
      <c r="O352" s="291"/>
      <c r="P352" s="291"/>
      <c r="Q352" s="291"/>
      <c r="R352" s="291"/>
      <c r="S352" s="291"/>
      <c r="T352" s="291"/>
      <c r="U352" s="291"/>
      <c r="V352" s="291"/>
      <c r="W352" s="291"/>
      <c r="X352" s="291"/>
      <c r="Y352" s="412"/>
      <c r="Z352" s="425"/>
      <c r="AA352" s="425"/>
      <c r="AB352" s="425"/>
      <c r="AC352" s="425"/>
      <c r="AD352" s="425"/>
      <c r="AE352" s="425"/>
      <c r="AF352" s="425"/>
      <c r="AG352" s="425"/>
      <c r="AH352" s="425"/>
      <c r="AI352" s="425"/>
      <c r="AJ352" s="425"/>
      <c r="AK352" s="425"/>
      <c r="AL352" s="425"/>
      <c r="AM352" s="306"/>
    </row>
    <row r="353" spans="1:39" ht="31" outlineLevel="1">
      <c r="A353" s="522">
        <v>40</v>
      </c>
      <c r="B353" s="520" t="s">
        <v>132</v>
      </c>
      <c r="C353" s="291" t="s">
        <v>25</v>
      </c>
      <c r="D353" s="295"/>
      <c r="E353" s="295"/>
      <c r="F353" s="295"/>
      <c r="G353" s="295"/>
      <c r="H353" s="295"/>
      <c r="I353" s="295"/>
      <c r="J353" s="295"/>
      <c r="K353" s="295"/>
      <c r="L353" s="295"/>
      <c r="M353" s="295"/>
      <c r="N353" s="295">
        <v>12</v>
      </c>
      <c r="O353" s="295"/>
      <c r="P353" s="295"/>
      <c r="Q353" s="295"/>
      <c r="R353" s="295"/>
      <c r="S353" s="295"/>
      <c r="T353" s="295"/>
      <c r="U353" s="295"/>
      <c r="V353" s="295"/>
      <c r="W353" s="295"/>
      <c r="X353" s="295"/>
      <c r="Y353" s="426"/>
      <c r="Z353" s="410"/>
      <c r="AA353" s="410"/>
      <c r="AB353" s="410"/>
      <c r="AC353" s="410"/>
      <c r="AD353" s="410"/>
      <c r="AE353" s="410"/>
      <c r="AF353" s="410"/>
      <c r="AG353" s="415"/>
      <c r="AH353" s="415"/>
      <c r="AI353" s="415"/>
      <c r="AJ353" s="415"/>
      <c r="AK353" s="415"/>
      <c r="AL353" s="415"/>
      <c r="AM353" s="296">
        <f>SUM(Y353:AL353)</f>
        <v>0</v>
      </c>
    </row>
    <row r="354" spans="1:39" ht="15.5" outlineLevel="1">
      <c r="B354" s="294" t="s">
        <v>289</v>
      </c>
      <c r="C354" s="291" t="s">
        <v>163</v>
      </c>
      <c r="D354" s="295"/>
      <c r="E354" s="295"/>
      <c r="F354" s="295"/>
      <c r="G354" s="295"/>
      <c r="H354" s="295"/>
      <c r="I354" s="295"/>
      <c r="J354" s="295"/>
      <c r="K354" s="295"/>
      <c r="L354" s="295"/>
      <c r="M354" s="295"/>
      <c r="N354" s="295">
        <f>N353</f>
        <v>12</v>
      </c>
      <c r="O354" s="295"/>
      <c r="P354" s="295"/>
      <c r="Q354" s="295"/>
      <c r="R354" s="295"/>
      <c r="S354" s="295"/>
      <c r="T354" s="295"/>
      <c r="U354" s="295"/>
      <c r="V354" s="295"/>
      <c r="W354" s="295"/>
      <c r="X354" s="295"/>
      <c r="Y354" s="411">
        <f>Y353</f>
        <v>0</v>
      </c>
      <c r="Z354" s="411">
        <f t="shared" ref="Z354" si="990">Z353</f>
        <v>0</v>
      </c>
      <c r="AA354" s="411">
        <f t="shared" ref="AA354" si="991">AA353</f>
        <v>0</v>
      </c>
      <c r="AB354" s="411">
        <f t="shared" ref="AB354" si="992">AB353</f>
        <v>0</v>
      </c>
      <c r="AC354" s="411">
        <f t="shared" ref="AC354" si="993">AC353</f>
        <v>0</v>
      </c>
      <c r="AD354" s="411">
        <f t="shared" ref="AD354" si="994">AD353</f>
        <v>0</v>
      </c>
      <c r="AE354" s="411">
        <f t="shared" ref="AE354" si="995">AE353</f>
        <v>0</v>
      </c>
      <c r="AF354" s="411">
        <f t="shared" ref="AF354" si="996">AF353</f>
        <v>0</v>
      </c>
      <c r="AG354" s="411">
        <f t="shared" ref="AG354" si="997">AG353</f>
        <v>0</v>
      </c>
      <c r="AH354" s="411">
        <f t="shared" ref="AH354" si="998">AH353</f>
        <v>0</v>
      </c>
      <c r="AI354" s="411">
        <f t="shared" ref="AI354" si="999">AI353</f>
        <v>0</v>
      </c>
      <c r="AJ354" s="411">
        <f t="shared" ref="AJ354" si="1000">AJ353</f>
        <v>0</v>
      </c>
      <c r="AK354" s="411">
        <f t="shared" ref="AK354" si="1001">AK353</f>
        <v>0</v>
      </c>
      <c r="AL354" s="411">
        <f t="shared" ref="AL354" si="1002">AL353</f>
        <v>0</v>
      </c>
      <c r="AM354" s="306"/>
    </row>
    <row r="355" spans="1:39" ht="15.5" outlineLevel="1">
      <c r="B355" s="520"/>
      <c r="C355" s="291"/>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412"/>
      <c r="Z355" s="425"/>
      <c r="AA355" s="425"/>
      <c r="AB355" s="425"/>
      <c r="AC355" s="425"/>
      <c r="AD355" s="425"/>
      <c r="AE355" s="425"/>
      <c r="AF355" s="425"/>
      <c r="AG355" s="425"/>
      <c r="AH355" s="425"/>
      <c r="AI355" s="425"/>
      <c r="AJ355" s="425"/>
      <c r="AK355" s="425"/>
      <c r="AL355" s="425"/>
      <c r="AM355" s="306"/>
    </row>
    <row r="356" spans="1:39" ht="46.5" outlineLevel="1">
      <c r="A356" s="522">
        <v>41</v>
      </c>
      <c r="B356" s="520" t="s">
        <v>133</v>
      </c>
      <c r="C356" s="291" t="s">
        <v>25</v>
      </c>
      <c r="D356" s="295"/>
      <c r="E356" s="295"/>
      <c r="F356" s="295"/>
      <c r="G356" s="295"/>
      <c r="H356" s="295"/>
      <c r="I356" s="295"/>
      <c r="J356" s="295"/>
      <c r="K356" s="295"/>
      <c r="L356" s="295"/>
      <c r="M356" s="295"/>
      <c r="N356" s="295">
        <v>12</v>
      </c>
      <c r="O356" s="295"/>
      <c r="P356" s="295"/>
      <c r="Q356" s="295"/>
      <c r="R356" s="295"/>
      <c r="S356" s="295"/>
      <c r="T356" s="295"/>
      <c r="U356" s="295"/>
      <c r="V356" s="295"/>
      <c r="W356" s="295"/>
      <c r="X356" s="295"/>
      <c r="Y356" s="426"/>
      <c r="Z356" s="410"/>
      <c r="AA356" s="410"/>
      <c r="AB356" s="410"/>
      <c r="AC356" s="410"/>
      <c r="AD356" s="410"/>
      <c r="AE356" s="410"/>
      <c r="AF356" s="410"/>
      <c r="AG356" s="415"/>
      <c r="AH356" s="415"/>
      <c r="AI356" s="415"/>
      <c r="AJ356" s="415"/>
      <c r="AK356" s="415"/>
      <c r="AL356" s="415"/>
      <c r="AM356" s="296">
        <f>SUM(Y356:AL356)</f>
        <v>0</v>
      </c>
    </row>
    <row r="357" spans="1:39" ht="15.5" outlineLevel="1">
      <c r="B357" s="294" t="s">
        <v>289</v>
      </c>
      <c r="C357" s="291" t="s">
        <v>163</v>
      </c>
      <c r="D357" s="295"/>
      <c r="E357" s="295"/>
      <c r="F357" s="295"/>
      <c r="G357" s="295"/>
      <c r="H357" s="295"/>
      <c r="I357" s="295"/>
      <c r="J357" s="295"/>
      <c r="K357" s="295"/>
      <c r="L357" s="295"/>
      <c r="M357" s="295"/>
      <c r="N357" s="295">
        <f>N356</f>
        <v>12</v>
      </c>
      <c r="O357" s="295"/>
      <c r="P357" s="295"/>
      <c r="Q357" s="295"/>
      <c r="R357" s="295"/>
      <c r="S357" s="295"/>
      <c r="T357" s="295"/>
      <c r="U357" s="295"/>
      <c r="V357" s="295"/>
      <c r="W357" s="295"/>
      <c r="X357" s="295"/>
      <c r="Y357" s="411">
        <f>Y356</f>
        <v>0</v>
      </c>
      <c r="Z357" s="411">
        <f t="shared" ref="Z357" si="1003">Z356</f>
        <v>0</v>
      </c>
      <c r="AA357" s="411">
        <f t="shared" ref="AA357" si="1004">AA356</f>
        <v>0</v>
      </c>
      <c r="AB357" s="411">
        <f t="shared" ref="AB357" si="1005">AB356</f>
        <v>0</v>
      </c>
      <c r="AC357" s="411">
        <f t="shared" ref="AC357" si="1006">AC356</f>
        <v>0</v>
      </c>
      <c r="AD357" s="411">
        <f t="shared" ref="AD357" si="1007">AD356</f>
        <v>0</v>
      </c>
      <c r="AE357" s="411">
        <f t="shared" ref="AE357" si="1008">AE356</f>
        <v>0</v>
      </c>
      <c r="AF357" s="411">
        <f t="shared" ref="AF357" si="1009">AF356</f>
        <v>0</v>
      </c>
      <c r="AG357" s="411">
        <f t="shared" ref="AG357" si="1010">AG356</f>
        <v>0</v>
      </c>
      <c r="AH357" s="411">
        <f t="shared" ref="AH357" si="1011">AH356</f>
        <v>0</v>
      </c>
      <c r="AI357" s="411">
        <f t="shared" ref="AI357" si="1012">AI356</f>
        <v>0</v>
      </c>
      <c r="AJ357" s="411">
        <f t="shared" ref="AJ357" si="1013">AJ356</f>
        <v>0</v>
      </c>
      <c r="AK357" s="411">
        <f t="shared" ref="AK357" si="1014">AK356</f>
        <v>0</v>
      </c>
      <c r="AL357" s="411">
        <f t="shared" ref="AL357" si="1015">AL356</f>
        <v>0</v>
      </c>
      <c r="AM357" s="306"/>
    </row>
    <row r="358" spans="1:39" ht="15.5" outlineLevel="1">
      <c r="B358" s="520"/>
      <c r="C358" s="291"/>
      <c r="D358" s="291"/>
      <c r="E358" s="291"/>
      <c r="F358" s="291"/>
      <c r="G358" s="291"/>
      <c r="H358" s="291"/>
      <c r="I358" s="291"/>
      <c r="J358" s="291"/>
      <c r="K358" s="291"/>
      <c r="L358" s="291"/>
      <c r="M358" s="291"/>
      <c r="N358" s="291"/>
      <c r="O358" s="291"/>
      <c r="P358" s="291"/>
      <c r="Q358" s="291"/>
      <c r="R358" s="291"/>
      <c r="S358" s="291"/>
      <c r="T358" s="291"/>
      <c r="U358" s="291"/>
      <c r="V358" s="291"/>
      <c r="W358" s="291"/>
      <c r="X358" s="291"/>
      <c r="Y358" s="412"/>
      <c r="Z358" s="425"/>
      <c r="AA358" s="425"/>
      <c r="AB358" s="425"/>
      <c r="AC358" s="425"/>
      <c r="AD358" s="425"/>
      <c r="AE358" s="425"/>
      <c r="AF358" s="425"/>
      <c r="AG358" s="425"/>
      <c r="AH358" s="425"/>
      <c r="AI358" s="425"/>
      <c r="AJ358" s="425"/>
      <c r="AK358" s="425"/>
      <c r="AL358" s="425"/>
      <c r="AM358" s="306"/>
    </row>
    <row r="359" spans="1:39" ht="31" outlineLevel="1">
      <c r="A359" s="522">
        <v>42</v>
      </c>
      <c r="B359" s="520" t="s">
        <v>134</v>
      </c>
      <c r="C359" s="291" t="s">
        <v>25</v>
      </c>
      <c r="D359" s="295"/>
      <c r="E359" s="295"/>
      <c r="F359" s="295"/>
      <c r="G359" s="295"/>
      <c r="H359" s="295"/>
      <c r="I359" s="295"/>
      <c r="J359" s="295"/>
      <c r="K359" s="295"/>
      <c r="L359" s="295"/>
      <c r="M359" s="295"/>
      <c r="N359" s="291"/>
      <c r="O359" s="295"/>
      <c r="P359" s="295"/>
      <c r="Q359" s="295"/>
      <c r="R359" s="295"/>
      <c r="S359" s="295"/>
      <c r="T359" s="295"/>
      <c r="U359" s="295"/>
      <c r="V359" s="295"/>
      <c r="W359" s="295"/>
      <c r="X359" s="295"/>
      <c r="Y359" s="426"/>
      <c r="Z359" s="410"/>
      <c r="AA359" s="410"/>
      <c r="AB359" s="410"/>
      <c r="AC359" s="410"/>
      <c r="AD359" s="410"/>
      <c r="AE359" s="410"/>
      <c r="AF359" s="410"/>
      <c r="AG359" s="415"/>
      <c r="AH359" s="415"/>
      <c r="AI359" s="415"/>
      <c r="AJ359" s="415"/>
      <c r="AK359" s="415"/>
      <c r="AL359" s="415"/>
      <c r="AM359" s="296">
        <f>SUM(Y359:AL359)</f>
        <v>0</v>
      </c>
    </row>
    <row r="360" spans="1:39" ht="15.5" outlineLevel="1">
      <c r="B360" s="294" t="s">
        <v>289</v>
      </c>
      <c r="C360" s="291" t="s">
        <v>163</v>
      </c>
      <c r="D360" s="295"/>
      <c r="E360" s="295"/>
      <c r="F360" s="295"/>
      <c r="G360" s="295"/>
      <c r="H360" s="295"/>
      <c r="I360" s="295"/>
      <c r="J360" s="295"/>
      <c r="K360" s="295"/>
      <c r="L360" s="295"/>
      <c r="M360" s="295"/>
      <c r="N360" s="468"/>
      <c r="O360" s="295"/>
      <c r="P360" s="295"/>
      <c r="Q360" s="295"/>
      <c r="R360" s="295"/>
      <c r="S360" s="295"/>
      <c r="T360" s="295"/>
      <c r="U360" s="295"/>
      <c r="V360" s="295"/>
      <c r="W360" s="295"/>
      <c r="X360" s="295"/>
      <c r="Y360" s="411">
        <f>Y359</f>
        <v>0</v>
      </c>
      <c r="Z360" s="411">
        <f t="shared" ref="Z360" si="1016">Z359</f>
        <v>0</v>
      </c>
      <c r="AA360" s="411">
        <f t="shared" ref="AA360" si="1017">AA359</f>
        <v>0</v>
      </c>
      <c r="AB360" s="411">
        <f t="shared" ref="AB360" si="1018">AB359</f>
        <v>0</v>
      </c>
      <c r="AC360" s="411">
        <f t="shared" ref="AC360" si="1019">AC359</f>
        <v>0</v>
      </c>
      <c r="AD360" s="411">
        <f t="shared" ref="AD360" si="1020">AD359</f>
        <v>0</v>
      </c>
      <c r="AE360" s="411">
        <f t="shared" ref="AE360" si="1021">AE359</f>
        <v>0</v>
      </c>
      <c r="AF360" s="411">
        <f t="shared" ref="AF360" si="1022">AF359</f>
        <v>0</v>
      </c>
      <c r="AG360" s="411">
        <f t="shared" ref="AG360" si="1023">AG359</f>
        <v>0</v>
      </c>
      <c r="AH360" s="411">
        <f t="shared" ref="AH360" si="1024">AH359</f>
        <v>0</v>
      </c>
      <c r="AI360" s="411">
        <f t="shared" ref="AI360" si="1025">AI359</f>
        <v>0</v>
      </c>
      <c r="AJ360" s="411">
        <f t="shared" ref="AJ360" si="1026">AJ359</f>
        <v>0</v>
      </c>
      <c r="AK360" s="411">
        <f t="shared" ref="AK360" si="1027">AK359</f>
        <v>0</v>
      </c>
      <c r="AL360" s="411">
        <f t="shared" ref="AL360" si="1028">AL359</f>
        <v>0</v>
      </c>
      <c r="AM360" s="306"/>
    </row>
    <row r="361" spans="1:39" ht="15.5" outlineLevel="1">
      <c r="B361" s="520"/>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12"/>
      <c r="Z361" s="425"/>
      <c r="AA361" s="425"/>
      <c r="AB361" s="425"/>
      <c r="AC361" s="425"/>
      <c r="AD361" s="425"/>
      <c r="AE361" s="425"/>
      <c r="AF361" s="425"/>
      <c r="AG361" s="425"/>
      <c r="AH361" s="425"/>
      <c r="AI361" s="425"/>
      <c r="AJ361" s="425"/>
      <c r="AK361" s="425"/>
      <c r="AL361" s="425"/>
      <c r="AM361" s="306"/>
    </row>
    <row r="362" spans="1:39" ht="15.5" outlineLevel="1">
      <c r="A362" s="522">
        <v>43</v>
      </c>
      <c r="B362" s="520" t="s">
        <v>135</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0"/>
      <c r="AA362" s="410"/>
      <c r="AB362" s="410"/>
      <c r="AC362" s="410"/>
      <c r="AD362" s="410"/>
      <c r="AE362" s="410"/>
      <c r="AF362" s="410"/>
      <c r="AG362" s="415"/>
      <c r="AH362" s="415"/>
      <c r="AI362" s="415"/>
      <c r="AJ362" s="415"/>
      <c r="AK362" s="415"/>
      <c r="AL362" s="415"/>
      <c r="AM362" s="296">
        <f>SUM(Y362:AL362)</f>
        <v>0</v>
      </c>
    </row>
    <row r="363" spans="1:39" ht="15.5" outlineLevel="1">
      <c r="B363" s="294" t="s">
        <v>289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 t="shared" ref="Z363" si="1029">Z362</f>
        <v>0</v>
      </c>
      <c r="AA363" s="411">
        <f t="shared" ref="AA363" si="1030">AA362</f>
        <v>0</v>
      </c>
      <c r="AB363" s="411">
        <f t="shared" ref="AB363" si="1031">AB362</f>
        <v>0</v>
      </c>
      <c r="AC363" s="411">
        <f t="shared" ref="AC363" si="1032">AC362</f>
        <v>0</v>
      </c>
      <c r="AD363" s="411">
        <f t="shared" ref="AD363" si="1033">AD362</f>
        <v>0</v>
      </c>
      <c r="AE363" s="411">
        <f t="shared" ref="AE363" si="1034">AE362</f>
        <v>0</v>
      </c>
      <c r="AF363" s="411">
        <f t="shared" ref="AF363" si="1035">AF362</f>
        <v>0</v>
      </c>
      <c r="AG363" s="411">
        <f t="shared" ref="AG363" si="1036">AG362</f>
        <v>0</v>
      </c>
      <c r="AH363" s="411">
        <f t="shared" ref="AH363" si="1037">AH362</f>
        <v>0</v>
      </c>
      <c r="AI363" s="411">
        <f t="shared" ref="AI363" si="1038">AI362</f>
        <v>0</v>
      </c>
      <c r="AJ363" s="411">
        <f t="shared" ref="AJ363" si="1039">AJ362</f>
        <v>0</v>
      </c>
      <c r="AK363" s="411">
        <f t="shared" ref="AK363" si="1040">AK362</f>
        <v>0</v>
      </c>
      <c r="AL363" s="411">
        <f t="shared" ref="AL363" si="1041">AL362</f>
        <v>0</v>
      </c>
      <c r="AM363" s="306"/>
    </row>
    <row r="364" spans="1:39" ht="15.5" outlineLevel="1">
      <c r="B364" s="520"/>
      <c r="C364" s="291"/>
      <c r="D364" s="291"/>
      <c r="E364" s="291"/>
      <c r="F364" s="291"/>
      <c r="G364" s="291"/>
      <c r="H364" s="291"/>
      <c r="I364" s="291"/>
      <c r="J364" s="291"/>
      <c r="K364" s="291"/>
      <c r="L364" s="291"/>
      <c r="M364" s="291"/>
      <c r="N364" s="291"/>
      <c r="O364" s="291"/>
      <c r="P364" s="291"/>
      <c r="Q364" s="291"/>
      <c r="R364" s="291"/>
      <c r="S364" s="291"/>
      <c r="T364" s="291"/>
      <c r="U364" s="291"/>
      <c r="V364" s="291"/>
      <c r="W364" s="291"/>
      <c r="X364" s="291"/>
      <c r="Y364" s="412"/>
      <c r="Z364" s="425"/>
      <c r="AA364" s="425"/>
      <c r="AB364" s="425"/>
      <c r="AC364" s="425"/>
      <c r="AD364" s="425"/>
      <c r="AE364" s="425"/>
      <c r="AF364" s="425"/>
      <c r="AG364" s="425"/>
      <c r="AH364" s="425"/>
      <c r="AI364" s="425"/>
      <c r="AJ364" s="425"/>
      <c r="AK364" s="425"/>
      <c r="AL364" s="425"/>
      <c r="AM364" s="306"/>
    </row>
    <row r="365" spans="1:39" ht="46.5" outlineLevel="1">
      <c r="A365" s="522">
        <v>44</v>
      </c>
      <c r="B365" s="520" t="s">
        <v>136</v>
      </c>
      <c r="C365" s="291" t="s">
        <v>25</v>
      </c>
      <c r="D365" s="295"/>
      <c r="E365" s="295"/>
      <c r="F365" s="295"/>
      <c r="G365" s="295"/>
      <c r="H365" s="295"/>
      <c r="I365" s="295"/>
      <c r="J365" s="295"/>
      <c r="K365" s="295"/>
      <c r="L365" s="295"/>
      <c r="M365" s="295"/>
      <c r="N365" s="295">
        <v>12</v>
      </c>
      <c r="O365" s="295"/>
      <c r="P365" s="295"/>
      <c r="Q365" s="295"/>
      <c r="R365" s="295"/>
      <c r="S365" s="295"/>
      <c r="T365" s="295"/>
      <c r="U365" s="295"/>
      <c r="V365" s="295"/>
      <c r="W365" s="295"/>
      <c r="X365" s="295"/>
      <c r="Y365" s="426"/>
      <c r="Z365" s="410"/>
      <c r="AA365" s="410"/>
      <c r="AB365" s="410"/>
      <c r="AC365" s="410"/>
      <c r="AD365" s="410"/>
      <c r="AE365" s="410"/>
      <c r="AF365" s="410"/>
      <c r="AG365" s="415"/>
      <c r="AH365" s="415"/>
      <c r="AI365" s="415"/>
      <c r="AJ365" s="415"/>
      <c r="AK365" s="415"/>
      <c r="AL365" s="415"/>
      <c r="AM365" s="296">
        <f>SUM(Y365:AL365)</f>
        <v>0</v>
      </c>
    </row>
    <row r="366" spans="1:39" ht="15.5" outlineLevel="1">
      <c r="B366" s="294" t="s">
        <v>289</v>
      </c>
      <c r="C366" s="291" t="s">
        <v>163</v>
      </c>
      <c r="D366" s="295"/>
      <c r="E366" s="295"/>
      <c r="F366" s="295"/>
      <c r="G366" s="295"/>
      <c r="H366" s="295"/>
      <c r="I366" s="295"/>
      <c r="J366" s="295"/>
      <c r="K366" s="295"/>
      <c r="L366" s="295"/>
      <c r="M366" s="295"/>
      <c r="N366" s="295">
        <f>N365</f>
        <v>12</v>
      </c>
      <c r="O366" s="295"/>
      <c r="P366" s="295"/>
      <c r="Q366" s="295"/>
      <c r="R366" s="295"/>
      <c r="S366" s="295"/>
      <c r="T366" s="295"/>
      <c r="U366" s="295"/>
      <c r="V366" s="295"/>
      <c r="W366" s="295"/>
      <c r="X366" s="295"/>
      <c r="Y366" s="411">
        <f>Y365</f>
        <v>0</v>
      </c>
      <c r="Z366" s="411">
        <f t="shared" ref="Z366" si="1042">Z365</f>
        <v>0</v>
      </c>
      <c r="AA366" s="411">
        <f t="shared" ref="AA366" si="1043">AA365</f>
        <v>0</v>
      </c>
      <c r="AB366" s="411">
        <f t="shared" ref="AB366" si="1044">AB365</f>
        <v>0</v>
      </c>
      <c r="AC366" s="411">
        <f t="shared" ref="AC366" si="1045">AC365</f>
        <v>0</v>
      </c>
      <c r="AD366" s="411">
        <f t="shared" ref="AD366" si="1046">AD365</f>
        <v>0</v>
      </c>
      <c r="AE366" s="411">
        <f t="shared" ref="AE366" si="1047">AE365</f>
        <v>0</v>
      </c>
      <c r="AF366" s="411">
        <f t="shared" ref="AF366" si="1048">AF365</f>
        <v>0</v>
      </c>
      <c r="AG366" s="411">
        <f t="shared" ref="AG366" si="1049">AG365</f>
        <v>0</v>
      </c>
      <c r="AH366" s="411">
        <f t="shared" ref="AH366" si="1050">AH365</f>
        <v>0</v>
      </c>
      <c r="AI366" s="411">
        <f t="shared" ref="AI366" si="1051">AI365</f>
        <v>0</v>
      </c>
      <c r="AJ366" s="411">
        <f t="shared" ref="AJ366" si="1052">AJ365</f>
        <v>0</v>
      </c>
      <c r="AK366" s="411">
        <f t="shared" ref="AK366" si="1053">AK365</f>
        <v>0</v>
      </c>
      <c r="AL366" s="411">
        <f t="shared" ref="AL366" si="1054">AL365</f>
        <v>0</v>
      </c>
      <c r="AM366" s="306"/>
    </row>
    <row r="367" spans="1:39" ht="15.5" outlineLevel="1">
      <c r="B367" s="520"/>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25"/>
      <c r="AA367" s="425"/>
      <c r="AB367" s="425"/>
      <c r="AC367" s="425"/>
      <c r="AD367" s="425"/>
      <c r="AE367" s="425"/>
      <c r="AF367" s="425"/>
      <c r="AG367" s="425"/>
      <c r="AH367" s="425"/>
      <c r="AI367" s="425"/>
      <c r="AJ367" s="425"/>
      <c r="AK367" s="425"/>
      <c r="AL367" s="425"/>
      <c r="AM367" s="306"/>
    </row>
    <row r="368" spans="1:39" ht="31" outlineLevel="1">
      <c r="A368" s="522">
        <v>45</v>
      </c>
      <c r="B368" s="520" t="s">
        <v>137</v>
      </c>
      <c r="C368" s="291" t="s">
        <v>25</v>
      </c>
      <c r="D368" s="295"/>
      <c r="E368" s="295"/>
      <c r="F368" s="295"/>
      <c r="G368" s="295"/>
      <c r="H368" s="295"/>
      <c r="I368" s="295"/>
      <c r="J368" s="295"/>
      <c r="K368" s="295"/>
      <c r="L368" s="295"/>
      <c r="M368" s="295"/>
      <c r="N368" s="295">
        <v>12</v>
      </c>
      <c r="O368" s="295"/>
      <c r="P368" s="295"/>
      <c r="Q368" s="295"/>
      <c r="R368" s="295"/>
      <c r="S368" s="295"/>
      <c r="T368" s="295"/>
      <c r="U368" s="295"/>
      <c r="V368" s="295"/>
      <c r="W368" s="295"/>
      <c r="X368" s="295"/>
      <c r="Y368" s="426"/>
      <c r="Z368" s="410"/>
      <c r="AA368" s="410"/>
      <c r="AB368" s="410"/>
      <c r="AC368" s="410"/>
      <c r="AD368" s="410"/>
      <c r="AE368" s="410"/>
      <c r="AF368" s="410"/>
      <c r="AG368" s="415"/>
      <c r="AH368" s="415"/>
      <c r="AI368" s="415"/>
      <c r="AJ368" s="415"/>
      <c r="AK368" s="415"/>
      <c r="AL368" s="415"/>
      <c r="AM368" s="296">
        <f>SUM(Y368:AL368)</f>
        <v>0</v>
      </c>
    </row>
    <row r="369" spans="1:39" ht="15.5" outlineLevel="1">
      <c r="B369" s="294" t="s">
        <v>289</v>
      </c>
      <c r="C369" s="291" t="s">
        <v>163</v>
      </c>
      <c r="D369" s="295"/>
      <c r="E369" s="295"/>
      <c r="F369" s="295"/>
      <c r="G369" s="295"/>
      <c r="H369" s="295"/>
      <c r="I369" s="295"/>
      <c r="J369" s="295"/>
      <c r="K369" s="295"/>
      <c r="L369" s="295"/>
      <c r="M369" s="295"/>
      <c r="N369" s="295">
        <f>N368</f>
        <v>12</v>
      </c>
      <c r="O369" s="295"/>
      <c r="P369" s="295"/>
      <c r="Q369" s="295"/>
      <c r="R369" s="295"/>
      <c r="S369" s="295"/>
      <c r="T369" s="295"/>
      <c r="U369" s="295"/>
      <c r="V369" s="295"/>
      <c r="W369" s="295"/>
      <c r="X369" s="295"/>
      <c r="Y369" s="411">
        <f>Y368</f>
        <v>0</v>
      </c>
      <c r="Z369" s="411">
        <f t="shared" ref="Z369" si="1055">Z368</f>
        <v>0</v>
      </c>
      <c r="AA369" s="411">
        <f t="shared" ref="AA369" si="1056">AA368</f>
        <v>0</v>
      </c>
      <c r="AB369" s="411">
        <f t="shared" ref="AB369" si="1057">AB368</f>
        <v>0</v>
      </c>
      <c r="AC369" s="411">
        <f t="shared" ref="AC369" si="1058">AC368</f>
        <v>0</v>
      </c>
      <c r="AD369" s="411">
        <f t="shared" ref="AD369" si="1059">AD368</f>
        <v>0</v>
      </c>
      <c r="AE369" s="411">
        <f t="shared" ref="AE369" si="1060">AE368</f>
        <v>0</v>
      </c>
      <c r="AF369" s="411">
        <f t="shared" ref="AF369" si="1061">AF368</f>
        <v>0</v>
      </c>
      <c r="AG369" s="411">
        <f t="shared" ref="AG369" si="1062">AG368</f>
        <v>0</v>
      </c>
      <c r="AH369" s="411">
        <f t="shared" ref="AH369" si="1063">AH368</f>
        <v>0</v>
      </c>
      <c r="AI369" s="411">
        <f t="shared" ref="AI369" si="1064">AI368</f>
        <v>0</v>
      </c>
      <c r="AJ369" s="411">
        <f t="shared" ref="AJ369" si="1065">AJ368</f>
        <v>0</v>
      </c>
      <c r="AK369" s="411">
        <f t="shared" ref="AK369" si="1066">AK368</f>
        <v>0</v>
      </c>
      <c r="AL369" s="411">
        <f t="shared" ref="AL369" si="1067">AL368</f>
        <v>0</v>
      </c>
      <c r="AM369" s="306"/>
    </row>
    <row r="370" spans="1:39" ht="15.5" outlineLevel="1">
      <c r="B370" s="520"/>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25"/>
      <c r="AA370" s="425"/>
      <c r="AB370" s="425"/>
      <c r="AC370" s="425"/>
      <c r="AD370" s="425"/>
      <c r="AE370" s="425"/>
      <c r="AF370" s="425"/>
      <c r="AG370" s="425"/>
      <c r="AH370" s="425"/>
      <c r="AI370" s="425"/>
      <c r="AJ370" s="425"/>
      <c r="AK370" s="425"/>
      <c r="AL370" s="425"/>
      <c r="AM370" s="306"/>
    </row>
    <row r="371" spans="1:39" ht="31" outlineLevel="1">
      <c r="A371" s="522">
        <v>46</v>
      </c>
      <c r="B371" s="520" t="s">
        <v>138</v>
      </c>
      <c r="C371" s="291" t="s">
        <v>25</v>
      </c>
      <c r="D371" s="295"/>
      <c r="E371" s="295"/>
      <c r="F371" s="295"/>
      <c r="G371" s="295"/>
      <c r="H371" s="295"/>
      <c r="I371" s="295"/>
      <c r="J371" s="295"/>
      <c r="K371" s="295"/>
      <c r="L371" s="295"/>
      <c r="M371" s="295"/>
      <c r="N371" s="295">
        <v>12</v>
      </c>
      <c r="O371" s="295"/>
      <c r="P371" s="295"/>
      <c r="Q371" s="295"/>
      <c r="R371" s="295"/>
      <c r="S371" s="295"/>
      <c r="T371" s="295"/>
      <c r="U371" s="295"/>
      <c r="V371" s="295"/>
      <c r="W371" s="295"/>
      <c r="X371" s="295"/>
      <c r="Y371" s="426"/>
      <c r="Z371" s="410"/>
      <c r="AA371" s="410"/>
      <c r="AB371" s="410"/>
      <c r="AC371" s="410"/>
      <c r="AD371" s="410"/>
      <c r="AE371" s="410"/>
      <c r="AF371" s="410"/>
      <c r="AG371" s="415"/>
      <c r="AH371" s="415"/>
      <c r="AI371" s="415"/>
      <c r="AJ371" s="415"/>
      <c r="AK371" s="415"/>
      <c r="AL371" s="415"/>
      <c r="AM371" s="296">
        <f>SUM(Y371:AL371)</f>
        <v>0</v>
      </c>
    </row>
    <row r="372" spans="1:39" ht="15.5" outlineLevel="1">
      <c r="B372" s="294" t="s">
        <v>289</v>
      </c>
      <c r="C372" s="291" t="s">
        <v>163</v>
      </c>
      <c r="D372" s="295"/>
      <c r="E372" s="295"/>
      <c r="F372" s="295"/>
      <c r="G372" s="295"/>
      <c r="H372" s="295"/>
      <c r="I372" s="295"/>
      <c r="J372" s="295"/>
      <c r="K372" s="295"/>
      <c r="L372" s="295"/>
      <c r="M372" s="295"/>
      <c r="N372" s="295">
        <f>N371</f>
        <v>12</v>
      </c>
      <c r="O372" s="295"/>
      <c r="P372" s="295"/>
      <c r="Q372" s="295"/>
      <c r="R372" s="295"/>
      <c r="S372" s="295"/>
      <c r="T372" s="295"/>
      <c r="U372" s="295"/>
      <c r="V372" s="295"/>
      <c r="W372" s="295"/>
      <c r="X372" s="295"/>
      <c r="Y372" s="411">
        <f>Y371</f>
        <v>0</v>
      </c>
      <c r="Z372" s="411">
        <f t="shared" ref="Z372" si="1068">Z371</f>
        <v>0</v>
      </c>
      <c r="AA372" s="411">
        <f t="shared" ref="AA372" si="1069">AA371</f>
        <v>0</v>
      </c>
      <c r="AB372" s="411">
        <f t="shared" ref="AB372" si="1070">AB371</f>
        <v>0</v>
      </c>
      <c r="AC372" s="411">
        <f t="shared" ref="AC372" si="1071">AC371</f>
        <v>0</v>
      </c>
      <c r="AD372" s="411">
        <f t="shared" ref="AD372" si="1072">AD371</f>
        <v>0</v>
      </c>
      <c r="AE372" s="411">
        <f t="shared" ref="AE372" si="1073">AE371</f>
        <v>0</v>
      </c>
      <c r="AF372" s="411">
        <f t="shared" ref="AF372" si="1074">AF371</f>
        <v>0</v>
      </c>
      <c r="AG372" s="411">
        <f t="shared" ref="AG372" si="1075">AG371</f>
        <v>0</v>
      </c>
      <c r="AH372" s="411">
        <f t="shared" ref="AH372" si="1076">AH371</f>
        <v>0</v>
      </c>
      <c r="AI372" s="411">
        <f t="shared" ref="AI372" si="1077">AI371</f>
        <v>0</v>
      </c>
      <c r="AJ372" s="411">
        <f t="shared" ref="AJ372" si="1078">AJ371</f>
        <v>0</v>
      </c>
      <c r="AK372" s="411">
        <f t="shared" ref="AK372" si="1079">AK371</f>
        <v>0</v>
      </c>
      <c r="AL372" s="411">
        <f t="shared" ref="AL372" si="1080">AL371</f>
        <v>0</v>
      </c>
      <c r="AM372" s="306"/>
    </row>
    <row r="373" spans="1:39" ht="15.5" outlineLevel="1">
      <c r="B373" s="520"/>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25"/>
      <c r="AA373" s="425"/>
      <c r="AB373" s="425"/>
      <c r="AC373" s="425"/>
      <c r="AD373" s="425"/>
      <c r="AE373" s="425"/>
      <c r="AF373" s="425"/>
      <c r="AG373" s="425"/>
      <c r="AH373" s="425"/>
      <c r="AI373" s="425"/>
      <c r="AJ373" s="425"/>
      <c r="AK373" s="425"/>
      <c r="AL373" s="425"/>
      <c r="AM373" s="306"/>
    </row>
    <row r="374" spans="1:39" ht="31" outlineLevel="1">
      <c r="A374" s="522">
        <v>47</v>
      </c>
      <c r="B374" s="520" t="s">
        <v>139</v>
      </c>
      <c r="C374" s="291" t="s">
        <v>25</v>
      </c>
      <c r="D374" s="295"/>
      <c r="E374" s="295"/>
      <c r="F374" s="295"/>
      <c r="G374" s="295"/>
      <c r="H374" s="295"/>
      <c r="I374" s="295"/>
      <c r="J374" s="295"/>
      <c r="K374" s="295"/>
      <c r="L374" s="295"/>
      <c r="M374" s="295"/>
      <c r="N374" s="295">
        <v>12</v>
      </c>
      <c r="O374" s="295"/>
      <c r="P374" s="295"/>
      <c r="Q374" s="295"/>
      <c r="R374" s="295"/>
      <c r="S374" s="295"/>
      <c r="T374" s="295"/>
      <c r="U374" s="295"/>
      <c r="V374" s="295"/>
      <c r="W374" s="295"/>
      <c r="X374" s="295"/>
      <c r="Y374" s="426"/>
      <c r="Z374" s="410"/>
      <c r="AA374" s="410"/>
      <c r="AB374" s="410"/>
      <c r="AC374" s="410"/>
      <c r="AD374" s="410"/>
      <c r="AE374" s="410"/>
      <c r="AF374" s="410"/>
      <c r="AG374" s="415"/>
      <c r="AH374" s="415"/>
      <c r="AI374" s="415"/>
      <c r="AJ374" s="415"/>
      <c r="AK374" s="415"/>
      <c r="AL374" s="415"/>
      <c r="AM374" s="296">
        <f>SUM(Y374:AL374)</f>
        <v>0</v>
      </c>
    </row>
    <row r="375" spans="1:39" ht="15.5" outlineLevel="1">
      <c r="B375" s="294" t="s">
        <v>289</v>
      </c>
      <c r="C375" s="291" t="s">
        <v>163</v>
      </c>
      <c r="D375" s="295"/>
      <c r="E375" s="295"/>
      <c r="F375" s="295"/>
      <c r="G375" s="295"/>
      <c r="H375" s="295"/>
      <c r="I375" s="295"/>
      <c r="J375" s="295"/>
      <c r="K375" s="295"/>
      <c r="L375" s="295"/>
      <c r="M375" s="295"/>
      <c r="N375" s="295">
        <f>N374</f>
        <v>12</v>
      </c>
      <c r="O375" s="295"/>
      <c r="P375" s="295"/>
      <c r="Q375" s="295"/>
      <c r="R375" s="295"/>
      <c r="S375" s="295"/>
      <c r="T375" s="295"/>
      <c r="U375" s="295"/>
      <c r="V375" s="295"/>
      <c r="W375" s="295"/>
      <c r="X375" s="295"/>
      <c r="Y375" s="411">
        <f>Y374</f>
        <v>0</v>
      </c>
      <c r="Z375" s="411">
        <f t="shared" ref="Z375" si="1081">Z374</f>
        <v>0</v>
      </c>
      <c r="AA375" s="411">
        <f t="shared" ref="AA375" si="1082">AA374</f>
        <v>0</v>
      </c>
      <c r="AB375" s="411">
        <f t="shared" ref="AB375" si="1083">AB374</f>
        <v>0</v>
      </c>
      <c r="AC375" s="411">
        <f t="shared" ref="AC375" si="1084">AC374</f>
        <v>0</v>
      </c>
      <c r="AD375" s="411">
        <f t="shared" ref="AD375" si="1085">AD374</f>
        <v>0</v>
      </c>
      <c r="AE375" s="411">
        <f t="shared" ref="AE375" si="1086">AE374</f>
        <v>0</v>
      </c>
      <c r="AF375" s="411">
        <f t="shared" ref="AF375" si="1087">AF374</f>
        <v>0</v>
      </c>
      <c r="AG375" s="411">
        <f t="shared" ref="AG375" si="1088">AG374</f>
        <v>0</v>
      </c>
      <c r="AH375" s="411">
        <f t="shared" ref="AH375" si="1089">AH374</f>
        <v>0</v>
      </c>
      <c r="AI375" s="411">
        <f t="shared" ref="AI375" si="1090">AI374</f>
        <v>0</v>
      </c>
      <c r="AJ375" s="411">
        <f t="shared" ref="AJ375" si="1091">AJ374</f>
        <v>0</v>
      </c>
      <c r="AK375" s="411">
        <f t="shared" ref="AK375" si="1092">AK374</f>
        <v>0</v>
      </c>
      <c r="AL375" s="411">
        <f t="shared" ref="AL375" si="1093">AL374</f>
        <v>0</v>
      </c>
      <c r="AM375" s="306"/>
    </row>
    <row r="376" spans="1:39" ht="15.5" outlineLevel="1">
      <c r="B376" s="520"/>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12"/>
      <c r="Z376" s="425"/>
      <c r="AA376" s="425"/>
      <c r="AB376" s="425"/>
      <c r="AC376" s="425"/>
      <c r="AD376" s="425"/>
      <c r="AE376" s="425"/>
      <c r="AF376" s="425"/>
      <c r="AG376" s="425"/>
      <c r="AH376" s="425"/>
      <c r="AI376" s="425"/>
      <c r="AJ376" s="425"/>
      <c r="AK376" s="425"/>
      <c r="AL376" s="425"/>
      <c r="AM376" s="306"/>
    </row>
    <row r="377" spans="1:39" ht="31" outlineLevel="1">
      <c r="A377" s="522">
        <v>48</v>
      </c>
      <c r="B377" s="520" t="s">
        <v>140</v>
      </c>
      <c r="C377" s="291" t="s">
        <v>25</v>
      </c>
      <c r="D377" s="295"/>
      <c r="E377" s="295"/>
      <c r="F377" s="295"/>
      <c r="G377" s="295"/>
      <c r="H377" s="295"/>
      <c r="I377" s="295"/>
      <c r="J377" s="295"/>
      <c r="K377" s="295"/>
      <c r="L377" s="295"/>
      <c r="M377" s="295"/>
      <c r="N377" s="295">
        <v>12</v>
      </c>
      <c r="O377" s="295"/>
      <c r="P377" s="295"/>
      <c r="Q377" s="295"/>
      <c r="R377" s="295"/>
      <c r="S377" s="295"/>
      <c r="T377" s="295"/>
      <c r="U377" s="295"/>
      <c r="V377" s="295"/>
      <c r="W377" s="295"/>
      <c r="X377" s="295"/>
      <c r="Y377" s="426"/>
      <c r="Z377" s="410"/>
      <c r="AA377" s="410"/>
      <c r="AB377" s="410"/>
      <c r="AC377" s="410"/>
      <c r="AD377" s="410"/>
      <c r="AE377" s="410"/>
      <c r="AF377" s="410"/>
      <c r="AG377" s="415"/>
      <c r="AH377" s="415"/>
      <c r="AI377" s="415"/>
      <c r="AJ377" s="415"/>
      <c r="AK377" s="415"/>
      <c r="AL377" s="415"/>
      <c r="AM377" s="296">
        <f>SUM(Y377:AL377)</f>
        <v>0</v>
      </c>
    </row>
    <row r="378" spans="1:39" ht="15.5" outlineLevel="1">
      <c r="B378" s="294" t="s">
        <v>289</v>
      </c>
      <c r="C378" s="291" t="s">
        <v>163</v>
      </c>
      <c r="D378" s="295"/>
      <c r="E378" s="295"/>
      <c r="F378" s="295"/>
      <c r="G378" s="295"/>
      <c r="H378" s="295"/>
      <c r="I378" s="295"/>
      <c r="J378" s="295"/>
      <c r="K378" s="295"/>
      <c r="L378" s="295"/>
      <c r="M378" s="295"/>
      <c r="N378" s="295">
        <f>N377</f>
        <v>12</v>
      </c>
      <c r="O378" s="295"/>
      <c r="P378" s="295"/>
      <c r="Q378" s="295"/>
      <c r="R378" s="295"/>
      <c r="S378" s="295"/>
      <c r="T378" s="295"/>
      <c r="U378" s="295"/>
      <c r="V378" s="295"/>
      <c r="W378" s="295"/>
      <c r="X378" s="295"/>
      <c r="Y378" s="411">
        <f>Y377</f>
        <v>0</v>
      </c>
      <c r="Z378" s="411">
        <f t="shared" ref="Z378" si="1094">Z377</f>
        <v>0</v>
      </c>
      <c r="AA378" s="411">
        <f t="shared" ref="AA378" si="1095">AA377</f>
        <v>0</v>
      </c>
      <c r="AB378" s="411">
        <f t="shared" ref="AB378" si="1096">AB377</f>
        <v>0</v>
      </c>
      <c r="AC378" s="411">
        <f t="shared" ref="AC378" si="1097">AC377</f>
        <v>0</v>
      </c>
      <c r="AD378" s="411">
        <f t="shared" ref="AD378" si="1098">AD377</f>
        <v>0</v>
      </c>
      <c r="AE378" s="411">
        <f t="shared" ref="AE378" si="1099">AE377</f>
        <v>0</v>
      </c>
      <c r="AF378" s="411">
        <f t="shared" ref="AF378" si="1100">AF377</f>
        <v>0</v>
      </c>
      <c r="AG378" s="411">
        <f t="shared" ref="AG378" si="1101">AG377</f>
        <v>0</v>
      </c>
      <c r="AH378" s="411">
        <f t="shared" ref="AH378" si="1102">AH377</f>
        <v>0</v>
      </c>
      <c r="AI378" s="411">
        <f t="shared" ref="AI378" si="1103">AI377</f>
        <v>0</v>
      </c>
      <c r="AJ378" s="411">
        <f t="shared" ref="AJ378" si="1104">AJ377</f>
        <v>0</v>
      </c>
      <c r="AK378" s="411">
        <f t="shared" ref="AK378" si="1105">AK377</f>
        <v>0</v>
      </c>
      <c r="AL378" s="411">
        <f t="shared" ref="AL378" si="1106">AL377</f>
        <v>0</v>
      </c>
      <c r="AM378" s="306"/>
    </row>
    <row r="379" spans="1:39" ht="15.5" outlineLevel="1">
      <c r="B379" s="520"/>
      <c r="C379" s="291"/>
      <c r="D379" s="291"/>
      <c r="E379" s="291"/>
      <c r="F379" s="291"/>
      <c r="G379" s="291"/>
      <c r="H379" s="291"/>
      <c r="I379" s="291"/>
      <c r="J379" s="291"/>
      <c r="K379" s="291"/>
      <c r="L379" s="291"/>
      <c r="M379" s="291"/>
      <c r="N379" s="291"/>
      <c r="O379" s="291"/>
      <c r="P379" s="291"/>
      <c r="Q379" s="291"/>
      <c r="R379" s="291"/>
      <c r="S379" s="291"/>
      <c r="T379" s="291"/>
      <c r="U379" s="291"/>
      <c r="V379" s="291"/>
      <c r="W379" s="291"/>
      <c r="X379" s="291"/>
      <c r="Y379" s="412"/>
      <c r="Z379" s="425"/>
      <c r="AA379" s="425"/>
      <c r="AB379" s="425"/>
      <c r="AC379" s="425"/>
      <c r="AD379" s="425"/>
      <c r="AE379" s="425"/>
      <c r="AF379" s="425"/>
      <c r="AG379" s="425"/>
      <c r="AH379" s="425"/>
      <c r="AI379" s="425"/>
      <c r="AJ379" s="425"/>
      <c r="AK379" s="425"/>
      <c r="AL379" s="425"/>
      <c r="AM379" s="306"/>
    </row>
    <row r="380" spans="1:39" ht="31" outlineLevel="1">
      <c r="A380" s="522">
        <v>49</v>
      </c>
      <c r="B380" s="520" t="s">
        <v>141</v>
      </c>
      <c r="C380" s="291" t="s">
        <v>25</v>
      </c>
      <c r="D380" s="295"/>
      <c r="E380" s="295"/>
      <c r="F380" s="295"/>
      <c r="G380" s="295"/>
      <c r="H380" s="295"/>
      <c r="I380" s="295"/>
      <c r="J380" s="295"/>
      <c r="K380" s="295"/>
      <c r="L380" s="295"/>
      <c r="M380" s="295"/>
      <c r="N380" s="295">
        <v>12</v>
      </c>
      <c r="O380" s="295"/>
      <c r="P380" s="295"/>
      <c r="Q380" s="295"/>
      <c r="R380" s="295"/>
      <c r="S380" s="295"/>
      <c r="T380" s="295"/>
      <c r="U380" s="295"/>
      <c r="V380" s="295"/>
      <c r="W380" s="295"/>
      <c r="X380" s="295"/>
      <c r="Y380" s="426"/>
      <c r="Z380" s="410"/>
      <c r="AA380" s="410"/>
      <c r="AB380" s="410"/>
      <c r="AC380" s="410"/>
      <c r="AD380" s="410"/>
      <c r="AE380" s="410"/>
      <c r="AF380" s="410"/>
      <c r="AG380" s="415"/>
      <c r="AH380" s="415"/>
      <c r="AI380" s="415"/>
      <c r="AJ380" s="415"/>
      <c r="AK380" s="415"/>
      <c r="AL380" s="415"/>
      <c r="AM380" s="296">
        <f>SUM(Y380:AL380)</f>
        <v>0</v>
      </c>
    </row>
    <row r="381" spans="1:39" ht="15.5" outlineLevel="1">
      <c r="B381" s="294" t="s">
        <v>289</v>
      </c>
      <c r="C381" s="291" t="s">
        <v>163</v>
      </c>
      <c r="D381" s="295"/>
      <c r="E381" s="295"/>
      <c r="F381" s="295"/>
      <c r="G381" s="295"/>
      <c r="H381" s="295"/>
      <c r="I381" s="295"/>
      <c r="J381" s="295"/>
      <c r="K381" s="295"/>
      <c r="L381" s="295"/>
      <c r="M381" s="295"/>
      <c r="N381" s="295">
        <f>N380</f>
        <v>12</v>
      </c>
      <c r="O381" s="295"/>
      <c r="P381" s="295"/>
      <c r="Q381" s="295"/>
      <c r="R381" s="295"/>
      <c r="S381" s="295"/>
      <c r="T381" s="295"/>
      <c r="U381" s="295"/>
      <c r="V381" s="295"/>
      <c r="W381" s="295"/>
      <c r="X381" s="295"/>
      <c r="Y381" s="411">
        <f>Y380</f>
        <v>0</v>
      </c>
      <c r="Z381" s="411">
        <f t="shared" ref="Z381" si="1107">Z380</f>
        <v>0</v>
      </c>
      <c r="AA381" s="411">
        <f t="shared" ref="AA381" si="1108">AA380</f>
        <v>0</v>
      </c>
      <c r="AB381" s="411">
        <f t="shared" ref="AB381" si="1109">AB380</f>
        <v>0</v>
      </c>
      <c r="AC381" s="411">
        <f t="shared" ref="AC381" si="1110">AC380</f>
        <v>0</v>
      </c>
      <c r="AD381" s="411">
        <f t="shared" ref="AD381" si="1111">AD380</f>
        <v>0</v>
      </c>
      <c r="AE381" s="411">
        <f t="shared" ref="AE381" si="1112">AE380</f>
        <v>0</v>
      </c>
      <c r="AF381" s="411">
        <f t="shared" ref="AF381" si="1113">AF380</f>
        <v>0</v>
      </c>
      <c r="AG381" s="411">
        <f t="shared" ref="AG381" si="1114">AG380</f>
        <v>0</v>
      </c>
      <c r="AH381" s="411">
        <f t="shared" ref="AH381" si="1115">AH380</f>
        <v>0</v>
      </c>
      <c r="AI381" s="411">
        <f t="shared" ref="AI381" si="1116">AI380</f>
        <v>0</v>
      </c>
      <c r="AJ381" s="411">
        <f t="shared" ref="AJ381" si="1117">AJ380</f>
        <v>0</v>
      </c>
      <c r="AK381" s="411">
        <f t="shared" ref="AK381" si="1118">AK380</f>
        <v>0</v>
      </c>
      <c r="AL381" s="411">
        <f t="shared" ref="AL381" si="1119">AL380</f>
        <v>0</v>
      </c>
      <c r="AM381" s="306"/>
    </row>
    <row r="382" spans="1:39" ht="15.5" outlineLevel="1">
      <c r="B382" s="437"/>
      <c r="C382" s="305"/>
      <c r="D382" s="291"/>
      <c r="E382" s="291"/>
      <c r="F382" s="291"/>
      <c r="G382" s="291"/>
      <c r="H382" s="291"/>
      <c r="I382" s="291"/>
      <c r="J382" s="291"/>
      <c r="K382" s="291"/>
      <c r="L382" s="291"/>
      <c r="M382" s="291"/>
      <c r="N382" s="291"/>
      <c r="O382" s="291"/>
      <c r="P382" s="291"/>
      <c r="Q382" s="291"/>
      <c r="R382" s="291"/>
      <c r="S382" s="291"/>
      <c r="T382" s="291"/>
      <c r="U382" s="291"/>
      <c r="V382" s="291"/>
      <c r="W382" s="291"/>
      <c r="X382" s="291"/>
      <c r="Y382" s="301"/>
      <c r="Z382" s="301"/>
      <c r="AA382" s="301"/>
      <c r="AB382" s="301"/>
      <c r="AC382" s="301"/>
      <c r="AD382" s="301"/>
      <c r="AE382" s="301"/>
      <c r="AF382" s="301"/>
      <c r="AG382" s="301"/>
      <c r="AH382" s="301"/>
      <c r="AI382" s="301"/>
      <c r="AJ382" s="301"/>
      <c r="AK382" s="301"/>
      <c r="AL382" s="301"/>
      <c r="AM382" s="306"/>
    </row>
    <row r="383" spans="1:39" ht="15.5">
      <c r="B383" s="327" t="s">
        <v>274</v>
      </c>
      <c r="C383" s="329"/>
      <c r="D383" s="329">
        <f>SUM(D222:D381)</f>
        <v>43725413.981573112</v>
      </c>
      <c r="E383" s="329">
        <f t="shared" ref="E383:M383" si="1120">SUM(E222:E381)</f>
        <v>43575530.981573112</v>
      </c>
      <c r="F383" s="329">
        <f t="shared" si="1120"/>
        <v>44708245.644038111</v>
      </c>
      <c r="G383" s="329">
        <f t="shared" si="1120"/>
        <v>44687359.644038111</v>
      </c>
      <c r="H383" s="329">
        <f t="shared" si="1120"/>
        <v>44687359.644038111</v>
      </c>
      <c r="I383" s="329">
        <f t="shared" si="1120"/>
        <v>44288889.397401474</v>
      </c>
      <c r="J383" s="329">
        <f t="shared" si="1120"/>
        <v>43194414</v>
      </c>
      <c r="K383" s="329">
        <f t="shared" si="1120"/>
        <v>43192664</v>
      </c>
      <c r="L383" s="329">
        <f t="shared" si="1120"/>
        <v>43081769</v>
      </c>
      <c r="M383" s="329">
        <f t="shared" si="1120"/>
        <v>42663122</v>
      </c>
      <c r="N383" s="329"/>
      <c r="O383" s="329">
        <f>SUM(O222:O381)</f>
        <v>6000.6762191075923</v>
      </c>
      <c r="P383" s="329">
        <f t="shared" ref="P383:X383" si="1121">SUM(P222:P381)</f>
        <v>5982.6762115509264</v>
      </c>
      <c r="Q383" s="329">
        <f t="shared" si="1121"/>
        <v>6471.4059825153126</v>
      </c>
      <c r="R383" s="329">
        <f t="shared" si="1121"/>
        <v>6471.4059825153126</v>
      </c>
      <c r="S383" s="329">
        <f t="shared" si="1121"/>
        <v>6471.4059825153126</v>
      </c>
      <c r="T383" s="329">
        <f t="shared" si="1121"/>
        <v>6400.769158865126</v>
      </c>
      <c r="U383" s="329">
        <f t="shared" si="1121"/>
        <v>6219</v>
      </c>
      <c r="V383" s="329">
        <f t="shared" si="1121"/>
        <v>6219</v>
      </c>
      <c r="W383" s="329">
        <f t="shared" si="1121"/>
        <v>6201</v>
      </c>
      <c r="X383" s="329">
        <f t="shared" si="1121"/>
        <v>6150</v>
      </c>
      <c r="Y383" s="329">
        <f>IF(Y220="kWh",SUMPRODUCT(D222:D381,Y222:Y381))</f>
        <v>17286180</v>
      </c>
      <c r="Z383" s="329">
        <f>IF(Z220="kWh",SUMPRODUCT(D222:D381,Z222:Z381))</f>
        <v>5386934.8757618153</v>
      </c>
      <c r="AA383" s="329">
        <f>IF(AA220="kw",SUMPRODUCT(N222:N381,O222:O381,AA222:AA381),SUMPRODUCT(D222:D381,AA222:AA381))</f>
        <v>24345.760409636416</v>
      </c>
      <c r="AB383" s="329">
        <f>IF(AB220="kw",SUMPRODUCT(N222:N381,O222:O381,AB222:AB381),SUMPRODUCT(D222:D381,AB222:AB381))</f>
        <v>4302.8032096201514</v>
      </c>
      <c r="AC383" s="329">
        <f>IF(AC220="kw",SUMPRODUCT(N222:N381,O222:O381,AC222:AC381),SUMPRODUCT(D222:D381,AC222:AC381))</f>
        <v>0</v>
      </c>
      <c r="AD383" s="329">
        <f>IF(AD220="kw",SUMPRODUCT(N222:N381,O222:O381,AD222:AD381),SUMPRODUCT(D222:D381,AD222:AD381))</f>
        <v>0</v>
      </c>
      <c r="AE383" s="329">
        <f>IF(AE220="kw",SUMPRODUCT(N222:N381,O222:O381,AE222:AE381),SUMPRODUCT(D222:D381,AE222:AE381))</f>
        <v>0</v>
      </c>
      <c r="AF383" s="329">
        <f>IF(AF220="kw",SUMPRODUCT(N222:N381,O222:O381,AF222:AF381),SUMPRODUCT(D222:D381,AF222:AF381))</f>
        <v>0</v>
      </c>
      <c r="AG383" s="329">
        <f>IF(AG220="kw",SUMPRODUCT(N222:N381,O222:O381,AG222:AG381),SUMPRODUCT(D222:D381,AG222:AG381))</f>
        <v>0</v>
      </c>
      <c r="AH383" s="329">
        <f>IF(AH220="kw",SUMPRODUCT(N222:N381,O222:O381,AH222:AH381),SUMPRODUCT(D222:D381,AH222:AH381))</f>
        <v>0</v>
      </c>
      <c r="AI383" s="329">
        <f>IF(AI220="kw",SUMPRODUCT(N222:N381,O222:O381,AI222:AI381),SUMPRODUCT(D222:D381,AI222:AI381))</f>
        <v>0</v>
      </c>
      <c r="AJ383" s="329">
        <f>IF(AJ220="kw",SUMPRODUCT(N222:N381,O222:O381,AJ222:AJ381),SUMPRODUCT(D222:D381,AJ222:AJ381))</f>
        <v>0</v>
      </c>
      <c r="AK383" s="329">
        <f>IF(AK220="kw",SUMPRODUCT(N222:N381,O222:O381,AK222:AK381),SUMPRODUCT(D222:D381,AK222:AK381))</f>
        <v>0</v>
      </c>
      <c r="AL383" s="329">
        <f>IF(AL220="kw",SUMPRODUCT(N222:N381,O222:O381,AL222:AL381),SUMPRODUCT(D222:D381,AL222:AL381))</f>
        <v>0</v>
      </c>
      <c r="AM383" s="330"/>
    </row>
    <row r="384" spans="1:39" ht="15.5">
      <c r="B384" s="391" t="s">
        <v>275</v>
      </c>
      <c r="C384" s="392"/>
      <c r="D384" s="392"/>
      <c r="E384" s="392"/>
      <c r="F384" s="392"/>
      <c r="G384" s="392"/>
      <c r="H384" s="392"/>
      <c r="I384" s="392"/>
      <c r="J384" s="392"/>
      <c r="K384" s="392"/>
      <c r="L384" s="392"/>
      <c r="M384" s="392"/>
      <c r="N384" s="392"/>
      <c r="O384" s="392"/>
      <c r="P384" s="392"/>
      <c r="Q384" s="392"/>
      <c r="R384" s="392"/>
      <c r="S384" s="392"/>
      <c r="T384" s="392"/>
      <c r="U384" s="392"/>
      <c r="V384" s="392"/>
      <c r="W384" s="392"/>
      <c r="X384" s="392"/>
      <c r="Y384" s="392">
        <f>HLOOKUP(Y219,'2. LRAMVA Threshold'!$B$42:$Q$53,8,FALSE)</f>
        <v>14896090</v>
      </c>
      <c r="Z384" s="392">
        <f>HLOOKUP(Z219,'2. LRAMVA Threshold'!$B$42:$Q$53,8,FALSE)</f>
        <v>5412016</v>
      </c>
      <c r="AA384" s="392">
        <f>HLOOKUP(AA219,'2. LRAMVA Threshold'!$B$42:$Q$53,8,FALSE)</f>
        <v>53512</v>
      </c>
      <c r="AB384" s="392">
        <f>HLOOKUP(AB219,'2. LRAMVA Threshold'!$B$42:$Q$53,8,FALSE)</f>
        <v>2704</v>
      </c>
      <c r="AC384" s="392">
        <f>HLOOKUP(AC219,'2. LRAMVA Threshold'!$B$42:$Q$53,8,FALSE)</f>
        <v>5133</v>
      </c>
      <c r="AD384" s="392">
        <f>HLOOKUP(AD219,'2. LRAMVA Threshold'!$B$42:$Q$53,8,FALSE)</f>
        <v>885</v>
      </c>
      <c r="AE384" s="392">
        <f>HLOOKUP(AE219,'2. LRAMVA Threshold'!$B$42:$Q$53,8,FALSE)</f>
        <v>28</v>
      </c>
      <c r="AF384" s="392">
        <f>HLOOKUP(AF219,'2. LRAMVA Threshold'!$B$42:$Q$53,8,FALSE)</f>
        <v>65791</v>
      </c>
      <c r="AG384" s="392">
        <f>HLOOKUP(AG219,'2. LRAMVA Threshold'!$B$42:$Q$53,8,FALSE)</f>
        <v>0</v>
      </c>
      <c r="AH384" s="392">
        <f>HLOOKUP(AH219,'2. LRAMVA Threshold'!$B$42:$Q$53,8,FALSE)</f>
        <v>0</v>
      </c>
      <c r="AI384" s="392">
        <f>HLOOKUP(AI219,'2. LRAMVA Threshold'!$B$42:$Q$53,8,FALSE)</f>
        <v>0</v>
      </c>
      <c r="AJ384" s="392">
        <f>HLOOKUP(AJ219,'2. LRAMVA Threshold'!$B$42:$Q$53,8,FALSE)</f>
        <v>0</v>
      </c>
      <c r="AK384" s="392">
        <f>HLOOKUP(AK219,'2. LRAMVA Threshold'!$B$42:$Q$53,8,FALSE)</f>
        <v>0</v>
      </c>
      <c r="AL384" s="392">
        <f>HLOOKUP(AL219,'2. LRAMVA Threshold'!$B$42:$Q$53,8,FALSE)</f>
        <v>0</v>
      </c>
      <c r="AM384" s="393"/>
    </row>
    <row r="385" spans="2:42" ht="15.5">
      <c r="B385" s="394"/>
      <c r="C385" s="432"/>
      <c r="D385" s="433"/>
      <c r="E385" s="433"/>
      <c r="F385" s="433"/>
      <c r="G385" s="433"/>
      <c r="H385" s="433"/>
      <c r="I385" s="433"/>
      <c r="J385" s="433"/>
      <c r="K385" s="433"/>
      <c r="L385" s="433"/>
      <c r="M385" s="433"/>
      <c r="N385" s="433"/>
      <c r="O385" s="434"/>
      <c r="P385" s="433"/>
      <c r="Q385" s="433"/>
      <c r="R385" s="433"/>
      <c r="S385" s="435"/>
      <c r="T385" s="435"/>
      <c r="U385" s="435"/>
      <c r="V385" s="435"/>
      <c r="W385" s="433"/>
      <c r="X385" s="433"/>
      <c r="Y385" s="436"/>
      <c r="Z385" s="436"/>
      <c r="AA385" s="436"/>
      <c r="AB385" s="436"/>
      <c r="AC385" s="436"/>
      <c r="AD385" s="436"/>
      <c r="AE385" s="436"/>
      <c r="AF385" s="399"/>
      <c r="AG385" s="399"/>
      <c r="AH385" s="399"/>
      <c r="AI385" s="399"/>
      <c r="AJ385" s="399"/>
      <c r="AK385" s="399"/>
      <c r="AL385" s="399"/>
      <c r="AM385" s="400"/>
    </row>
    <row r="386" spans="2:42" ht="15.5">
      <c r="B386" s="324" t="s">
        <v>276</v>
      </c>
      <c r="C386" s="338"/>
      <c r="D386" s="338"/>
      <c r="E386" s="376"/>
      <c r="F386" s="376"/>
      <c r="G386" s="376"/>
      <c r="H386" s="376"/>
      <c r="I386" s="376"/>
      <c r="J386" s="376"/>
      <c r="K386" s="376"/>
      <c r="L386" s="376"/>
      <c r="M386" s="376"/>
      <c r="N386" s="376"/>
      <c r="O386" s="291"/>
      <c r="P386" s="340"/>
      <c r="Q386" s="340"/>
      <c r="R386" s="340"/>
      <c r="S386" s="339"/>
      <c r="T386" s="339"/>
      <c r="U386" s="339"/>
      <c r="V386" s="339"/>
      <c r="W386" s="340"/>
      <c r="X386" s="340"/>
      <c r="Y386" s="341">
        <f>HLOOKUP(Y$35,'3.  Distribution Rates'!$C$122:$P$133,8,FALSE)</f>
        <v>1.34E-2</v>
      </c>
      <c r="Z386" s="341">
        <f>HLOOKUP(Z$35,'3.  Distribution Rates'!$C$122:$P$133,8,FALSE)</f>
        <v>1.03E-2</v>
      </c>
      <c r="AA386" s="341">
        <f>HLOOKUP(AA$35,'3.  Distribution Rates'!$C$122:$P$133,8,FALSE)</f>
        <v>2.6139999999999999</v>
      </c>
      <c r="AB386" s="341">
        <f>HLOOKUP(AB$35,'3.  Distribution Rates'!$C$122:$P$133,8,FALSE)</f>
        <v>4.3819999999999997</v>
      </c>
      <c r="AC386" s="341">
        <f>HLOOKUP(AC$35,'3.  Distribution Rates'!$C$122:$P$133,8,FALSE)</f>
        <v>2.1873999999999998</v>
      </c>
      <c r="AD386" s="341">
        <f>HLOOKUP(AD$35,'3.  Distribution Rates'!$C$122:$P$133,8,FALSE)</f>
        <v>8.4649000000000001</v>
      </c>
      <c r="AE386" s="341">
        <f>HLOOKUP(AE$35,'3.  Distribution Rates'!$C$122:$P$133,8,FALSE)</f>
        <v>11.4176</v>
      </c>
      <c r="AF386" s="341">
        <f>HLOOKUP(AF$35,'3.  Distribution Rates'!$C$122:$P$133,8,FALSE)</f>
        <v>1.7899999999999999E-2</v>
      </c>
      <c r="AG386" s="341">
        <f>HLOOKUP(AG$35,'3.  Distribution Rates'!$C$122:$P$133,8,FALSE)</f>
        <v>0</v>
      </c>
      <c r="AH386" s="341">
        <f>HLOOKUP(AH$35,'3.  Distribution Rates'!$C$122:$P$133,8,FALSE)</f>
        <v>0</v>
      </c>
      <c r="AI386" s="341">
        <f>HLOOKUP(AI$35,'3.  Distribution Rates'!$C$122:$P$133,8,FALSE)</f>
        <v>0</v>
      </c>
      <c r="AJ386" s="341">
        <f>HLOOKUP(AJ$35,'3.  Distribution Rates'!$C$122:$P$133,8,FALSE)</f>
        <v>0</v>
      </c>
      <c r="AK386" s="341">
        <f>HLOOKUP(AK$35,'3.  Distribution Rates'!$C$122:$P$133,8,FALSE)</f>
        <v>0</v>
      </c>
      <c r="AL386" s="341">
        <f>HLOOKUP(AL$35,'3.  Distribution Rates'!$C$122:$P$133,8,FALSE)</f>
        <v>0</v>
      </c>
      <c r="AM386" s="377"/>
      <c r="AN386" s="341"/>
      <c r="AO386" s="341"/>
      <c r="AP386" s="341"/>
    </row>
    <row r="387" spans="2:42" ht="15.5">
      <c r="B387" s="324" t="s">
        <v>277</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LRAM'!Y139*Y386</f>
        <v>37555.640548584517</v>
      </c>
      <c r="Z387" s="378">
        <f>'4.  2011-2014 LRAM'!Z139*Z386</f>
        <v>14573.288722509917</v>
      </c>
      <c r="AA387" s="378">
        <f>'4.  2011-2014 LRAM'!AA139*AA386</f>
        <v>70885.396895130674</v>
      </c>
      <c r="AB387" s="378">
        <f>'4.  2011-2014 LRAM'!AB139*AB386</f>
        <v>0</v>
      </c>
      <c r="AC387" s="378">
        <f>'4.  2011-2014 LRAM'!AC139*AC386</f>
        <v>0</v>
      </c>
      <c r="AD387" s="378">
        <f>'4.  2011-2014 LRAM'!AD139*AD386</f>
        <v>0</v>
      </c>
      <c r="AE387" s="378">
        <f>'4.  2011-2014 LRAM'!AE139*AE386</f>
        <v>0</v>
      </c>
      <c r="AF387" s="378">
        <f>'4.  2011-2014 LRAM'!AF139*AF386</f>
        <v>0</v>
      </c>
      <c r="AG387" s="378">
        <f>'4.  2011-2014 LRAM'!AG139*AG386</f>
        <v>0</v>
      </c>
      <c r="AH387" s="378">
        <f>'4.  2011-2014 LRAM'!AH139*AH386</f>
        <v>0</v>
      </c>
      <c r="AI387" s="378">
        <f>'4.  2011-2014 LRAM'!AI139*AI386</f>
        <v>0</v>
      </c>
      <c r="AJ387" s="378">
        <f>'4.  2011-2014 LRAM'!AJ139*AJ386</f>
        <v>0</v>
      </c>
      <c r="AK387" s="378">
        <f>'4.  2011-2014 LRAM'!AK139*AK386</f>
        <v>0</v>
      </c>
      <c r="AL387" s="378">
        <f>'4.  2011-2014 LRAM'!AL139*AL386</f>
        <v>0</v>
      </c>
      <c r="AM387" s="629">
        <f>SUM(Y387:AL387)</f>
        <v>123014.3261662251</v>
      </c>
    </row>
    <row r="388" spans="2:42" ht="15.5">
      <c r="B388" s="324" t="s">
        <v>278</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LRAM'!Y268*Y386</f>
        <v>34709.433588841042</v>
      </c>
      <c r="Z388" s="378">
        <f>'4.  2011-2014 LRAM'!Z268*Z386</f>
        <v>11300.781455956036</v>
      </c>
      <c r="AA388" s="378">
        <f>'4.  2011-2014 LRAM'!AA268*AA386</f>
        <v>66973.253531842856</v>
      </c>
      <c r="AB388" s="378">
        <f>'4.  2011-2014 LRAM'!AB268*AB386</f>
        <v>0</v>
      </c>
      <c r="AC388" s="378">
        <f>'4.  2011-2014 LRAM'!AC268*AC386</f>
        <v>0</v>
      </c>
      <c r="AD388" s="378">
        <f>'4.  2011-2014 LRAM'!AD268*AD386</f>
        <v>0</v>
      </c>
      <c r="AE388" s="378">
        <f>'4.  2011-2014 LRAM'!AE268*AE386</f>
        <v>0</v>
      </c>
      <c r="AF388" s="378">
        <f>'4.  2011-2014 LRAM'!AF268*AF386</f>
        <v>0</v>
      </c>
      <c r="AG388" s="378">
        <f>'4.  2011-2014 LRAM'!AG268*AG386</f>
        <v>0</v>
      </c>
      <c r="AH388" s="378">
        <f>'4.  2011-2014 LRAM'!AH268*AH386</f>
        <v>0</v>
      </c>
      <c r="AI388" s="378">
        <f>'4.  2011-2014 LRAM'!AI268*AI386</f>
        <v>0</v>
      </c>
      <c r="AJ388" s="378">
        <f>'4.  2011-2014 LRAM'!AJ268*AJ386</f>
        <v>0</v>
      </c>
      <c r="AK388" s="378">
        <f>'4.  2011-2014 LRAM'!AK268*AK386</f>
        <v>0</v>
      </c>
      <c r="AL388" s="378">
        <f>'4.  2011-2014 LRAM'!AL268*AL386</f>
        <v>0</v>
      </c>
      <c r="AM388" s="629">
        <f>SUM(Y388:AL388)</f>
        <v>112983.46857663993</v>
      </c>
    </row>
    <row r="389" spans="2:42" ht="15.5">
      <c r="B389" s="324" t="s">
        <v>279</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LRAM'!Y397*Y386</f>
        <v>35683.047044781815</v>
      </c>
      <c r="Z389" s="378">
        <f>'4.  2011-2014 LRAM'!Z397*Z386</f>
        <v>40934.627566058771</v>
      </c>
      <c r="AA389" s="378">
        <f>'4.  2011-2014 LRAM'!AA397*AA386</f>
        <v>63883.583031437462</v>
      </c>
      <c r="AB389" s="378">
        <f>'4.  2011-2014 LRAM'!AB397*AB386</f>
        <v>0</v>
      </c>
      <c r="AC389" s="378">
        <f>'4.  2011-2014 LRAM'!AC397*AC386</f>
        <v>0</v>
      </c>
      <c r="AD389" s="378">
        <f>'4.  2011-2014 LRAM'!AD397*AD386</f>
        <v>0</v>
      </c>
      <c r="AE389" s="378">
        <f>'4.  2011-2014 LRAM'!AE397*AE386</f>
        <v>0</v>
      </c>
      <c r="AF389" s="378">
        <f>'4.  2011-2014 LRAM'!AF397*AF386</f>
        <v>0</v>
      </c>
      <c r="AG389" s="378">
        <f>'4.  2011-2014 LRAM'!AG397*AG386</f>
        <v>0</v>
      </c>
      <c r="AH389" s="378">
        <f>'4.  2011-2014 LRAM'!AH397*AH386</f>
        <v>0</v>
      </c>
      <c r="AI389" s="378">
        <f>'4.  2011-2014 LRAM'!AI397*AI386</f>
        <v>0</v>
      </c>
      <c r="AJ389" s="378">
        <f>'4.  2011-2014 LRAM'!AJ397*AJ386</f>
        <v>0</v>
      </c>
      <c r="AK389" s="378">
        <f>'4.  2011-2014 LRAM'!AK397*AK386</f>
        <v>0</v>
      </c>
      <c r="AL389" s="378">
        <f>'4.  2011-2014 LRAM'!AL397*AL386</f>
        <v>0</v>
      </c>
      <c r="AM389" s="629">
        <f>SUM(Y389:AL389)</f>
        <v>140501.25764227804</v>
      </c>
    </row>
    <row r="390" spans="2:42" ht="15.5">
      <c r="B390" s="324" t="s">
        <v>280</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'4.  2011-2014 LRAM'!Y527*Y386</f>
        <v>81600.798582464762</v>
      </c>
      <c r="Z390" s="378">
        <f>'4.  2011-2014 LRAM'!Z527*Z386</f>
        <v>25440.220325720402</v>
      </c>
      <c r="AA390" s="378">
        <f>'4.  2011-2014 LRAM'!AA527*AA386</f>
        <v>57177.894895010453</v>
      </c>
      <c r="AB390" s="378">
        <f>'4.  2011-2014 LRAM'!AB527*AB386</f>
        <v>0</v>
      </c>
      <c r="AC390" s="378">
        <f>'4.  2011-2014 LRAM'!AC527*AC386</f>
        <v>0</v>
      </c>
      <c r="AD390" s="378">
        <f>'4.  2011-2014 LRAM'!AD527*AD386</f>
        <v>0</v>
      </c>
      <c r="AE390" s="378">
        <f>'4.  2011-2014 LRAM'!AE527*AE386</f>
        <v>0</v>
      </c>
      <c r="AF390" s="378">
        <f>'4.  2011-2014 LRAM'!AF527*AF386</f>
        <v>0</v>
      </c>
      <c r="AG390" s="378">
        <f>'4.  2011-2014 LRAM'!AG527*AG386</f>
        <v>0</v>
      </c>
      <c r="AH390" s="378">
        <f>'4.  2011-2014 LRAM'!AH527*AH386</f>
        <v>0</v>
      </c>
      <c r="AI390" s="378">
        <f>'4.  2011-2014 LRAM'!AI527*AI386</f>
        <v>0</v>
      </c>
      <c r="AJ390" s="378">
        <f>'4.  2011-2014 LRAM'!AJ527*AJ386</f>
        <v>0</v>
      </c>
      <c r="AK390" s="378">
        <f>'4.  2011-2014 LRAM'!AK527*AK386</f>
        <v>0</v>
      </c>
      <c r="AL390" s="378">
        <f>'4.  2011-2014 LRAM'!AL527*AL386</f>
        <v>0</v>
      </c>
      <c r="AM390" s="629">
        <f t="shared" ref="AM390:AM392" si="1122">SUM(Y390:AL390)</f>
        <v>164218.91380319561</v>
      </c>
    </row>
    <row r="391" spans="2:42" ht="15.5">
      <c r="B391" s="324" t="s">
        <v>281</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 t="shared" ref="Y391:AL391" si="1123">Y209*Y386</f>
        <v>101942.05440000001</v>
      </c>
      <c r="Z391" s="378">
        <f t="shared" si="1123"/>
        <v>207788.50455929435</v>
      </c>
      <c r="AA391" s="378">
        <f t="shared" si="1123"/>
        <v>30813.88612591285</v>
      </c>
      <c r="AB391" s="378">
        <f t="shared" si="1123"/>
        <v>840.2923199999999</v>
      </c>
      <c r="AC391" s="378">
        <f t="shared" si="1123"/>
        <v>0</v>
      </c>
      <c r="AD391" s="378">
        <f t="shared" si="1123"/>
        <v>0</v>
      </c>
      <c r="AE391" s="378">
        <f t="shared" si="1123"/>
        <v>0</v>
      </c>
      <c r="AF391" s="378">
        <f t="shared" si="1123"/>
        <v>0</v>
      </c>
      <c r="AG391" s="378">
        <f t="shared" si="1123"/>
        <v>0</v>
      </c>
      <c r="AH391" s="378">
        <f t="shared" si="1123"/>
        <v>0</v>
      </c>
      <c r="AI391" s="378">
        <f t="shared" si="1123"/>
        <v>0</v>
      </c>
      <c r="AJ391" s="378">
        <f t="shared" si="1123"/>
        <v>0</v>
      </c>
      <c r="AK391" s="378">
        <f t="shared" si="1123"/>
        <v>0</v>
      </c>
      <c r="AL391" s="378">
        <f t="shared" si="1123"/>
        <v>0</v>
      </c>
      <c r="AM391" s="629">
        <f t="shared" si="1122"/>
        <v>341384.73740520718</v>
      </c>
    </row>
    <row r="392" spans="2:42" ht="15.5">
      <c r="B392" s="324" t="s">
        <v>290</v>
      </c>
      <c r="C392" s="345"/>
      <c r="D392" s="309"/>
      <c r="E392" s="279"/>
      <c r="F392" s="279"/>
      <c r="G392" s="279"/>
      <c r="H392" s="279"/>
      <c r="I392" s="279"/>
      <c r="J392" s="279"/>
      <c r="K392" s="279"/>
      <c r="L392" s="279"/>
      <c r="M392" s="279"/>
      <c r="N392" s="279"/>
      <c r="O392" s="291"/>
      <c r="P392" s="279"/>
      <c r="Q392" s="279"/>
      <c r="R392" s="279"/>
      <c r="S392" s="309"/>
      <c r="T392" s="309"/>
      <c r="U392" s="309"/>
      <c r="V392" s="309"/>
      <c r="W392" s="279"/>
      <c r="X392" s="279"/>
      <c r="Y392" s="378">
        <f>Y383*Y386</f>
        <v>231634.81200000001</v>
      </c>
      <c r="Z392" s="378">
        <f t="shared" ref="Z392:AL392" si="1124">Z383*Z386</f>
        <v>55485.429220346698</v>
      </c>
      <c r="AA392" s="378">
        <f t="shared" si="1124"/>
        <v>63639.81771078959</v>
      </c>
      <c r="AB392" s="378">
        <f t="shared" si="1124"/>
        <v>18854.883664555502</v>
      </c>
      <c r="AC392" s="378">
        <f t="shared" si="1124"/>
        <v>0</v>
      </c>
      <c r="AD392" s="378">
        <f t="shared" si="1124"/>
        <v>0</v>
      </c>
      <c r="AE392" s="378">
        <f t="shared" si="1124"/>
        <v>0</v>
      </c>
      <c r="AF392" s="378">
        <f t="shared" si="1124"/>
        <v>0</v>
      </c>
      <c r="AG392" s="378">
        <f t="shared" si="1124"/>
        <v>0</v>
      </c>
      <c r="AH392" s="378">
        <f t="shared" si="1124"/>
        <v>0</v>
      </c>
      <c r="AI392" s="378">
        <f t="shared" si="1124"/>
        <v>0</v>
      </c>
      <c r="AJ392" s="378">
        <f t="shared" si="1124"/>
        <v>0</v>
      </c>
      <c r="AK392" s="378">
        <f t="shared" si="1124"/>
        <v>0</v>
      </c>
      <c r="AL392" s="378">
        <f t="shared" si="1124"/>
        <v>0</v>
      </c>
      <c r="AM392" s="629">
        <f t="shared" si="1122"/>
        <v>369614.94259569177</v>
      </c>
    </row>
    <row r="393" spans="2:42" ht="15.5">
      <c r="B393" s="349" t="s">
        <v>282</v>
      </c>
      <c r="C393" s="345"/>
      <c r="D393" s="336"/>
      <c r="E393" s="334"/>
      <c r="F393" s="334"/>
      <c r="G393" s="334"/>
      <c r="H393" s="334"/>
      <c r="I393" s="334"/>
      <c r="J393" s="334"/>
      <c r="K393" s="334"/>
      <c r="L393" s="334"/>
      <c r="M393" s="334"/>
      <c r="N393" s="334"/>
      <c r="O393" s="300"/>
      <c r="P393" s="334"/>
      <c r="Q393" s="334"/>
      <c r="R393" s="334"/>
      <c r="S393" s="336"/>
      <c r="T393" s="336"/>
      <c r="U393" s="336"/>
      <c r="V393" s="336"/>
      <c r="W393" s="334"/>
      <c r="X393" s="334"/>
      <c r="Y393" s="346">
        <f>SUM(Y387:Y392)</f>
        <v>523125.78616467211</v>
      </c>
      <c r="Z393" s="346">
        <f t="shared" ref="Z393:AE393" si="1125">SUM(Z387:Z392)</f>
        <v>355522.85184988618</v>
      </c>
      <c r="AA393" s="346">
        <f t="shared" si="1125"/>
        <v>353373.83219012385</v>
      </c>
      <c r="AB393" s="346">
        <f t="shared" si="1125"/>
        <v>19695.175984555503</v>
      </c>
      <c r="AC393" s="346">
        <f t="shared" si="1125"/>
        <v>0</v>
      </c>
      <c r="AD393" s="346">
        <f t="shared" si="1125"/>
        <v>0</v>
      </c>
      <c r="AE393" s="346">
        <f t="shared" si="1125"/>
        <v>0</v>
      </c>
      <c r="AF393" s="346">
        <f>SUM(AF387:AF392)</f>
        <v>0</v>
      </c>
      <c r="AG393" s="346">
        <f t="shared" ref="AG393:AL393" si="1126">SUM(AG387:AG392)</f>
        <v>0</v>
      </c>
      <c r="AH393" s="346">
        <f t="shared" si="1126"/>
        <v>0</v>
      </c>
      <c r="AI393" s="346">
        <f t="shared" si="1126"/>
        <v>0</v>
      </c>
      <c r="AJ393" s="346">
        <f t="shared" si="1126"/>
        <v>0</v>
      </c>
      <c r="AK393" s="346">
        <f t="shared" si="1126"/>
        <v>0</v>
      </c>
      <c r="AL393" s="346">
        <f t="shared" si="1126"/>
        <v>0</v>
      </c>
      <c r="AM393" s="407">
        <f>SUM(AM387:AM392)</f>
        <v>1251717.6461892375</v>
      </c>
    </row>
    <row r="394" spans="2:42" ht="15.5">
      <c r="B394" s="349" t="s">
        <v>283</v>
      </c>
      <c r="C394" s="345"/>
      <c r="D394" s="350"/>
      <c r="E394" s="334"/>
      <c r="F394" s="334"/>
      <c r="G394" s="334"/>
      <c r="H394" s="334"/>
      <c r="I394" s="334"/>
      <c r="J394" s="334"/>
      <c r="K394" s="334"/>
      <c r="L394" s="334"/>
      <c r="M394" s="334"/>
      <c r="N394" s="334"/>
      <c r="O394" s="300"/>
      <c r="P394" s="334"/>
      <c r="Q394" s="334"/>
      <c r="R394" s="334"/>
      <c r="S394" s="336"/>
      <c r="T394" s="336"/>
      <c r="U394" s="336"/>
      <c r="V394" s="336"/>
      <c r="W394" s="334"/>
      <c r="X394" s="334"/>
      <c r="Y394" s="347">
        <f>Y384*Y386</f>
        <v>199607.606</v>
      </c>
      <c r="Z394" s="347">
        <f t="shared" ref="Z394:AE394" si="1127">Z384*Z386</f>
        <v>55743.764799999997</v>
      </c>
      <c r="AA394" s="347">
        <f t="shared" si="1127"/>
        <v>139880.36799999999</v>
      </c>
      <c r="AB394" s="347">
        <f t="shared" si="1127"/>
        <v>11848.928</v>
      </c>
      <c r="AC394" s="347">
        <f t="shared" si="1127"/>
        <v>11227.924199999999</v>
      </c>
      <c r="AD394" s="347">
        <f t="shared" si="1127"/>
        <v>7491.4364999999998</v>
      </c>
      <c r="AE394" s="347">
        <f t="shared" si="1127"/>
        <v>319.69280000000003</v>
      </c>
      <c r="AF394" s="347">
        <f>AF384*AF386</f>
        <v>1177.6588999999999</v>
      </c>
      <c r="AG394" s="347">
        <f t="shared" ref="AG394:AL394" si="1128">AG384*AG386</f>
        <v>0</v>
      </c>
      <c r="AH394" s="347">
        <f t="shared" si="1128"/>
        <v>0</v>
      </c>
      <c r="AI394" s="347">
        <f t="shared" si="1128"/>
        <v>0</v>
      </c>
      <c r="AJ394" s="347">
        <f t="shared" si="1128"/>
        <v>0</v>
      </c>
      <c r="AK394" s="347">
        <f t="shared" si="1128"/>
        <v>0</v>
      </c>
      <c r="AL394" s="347">
        <f t="shared" si="1128"/>
        <v>0</v>
      </c>
      <c r="AM394" s="407">
        <f>SUM(Y394:AL394)</f>
        <v>427297.37920000002</v>
      </c>
    </row>
    <row r="395" spans="2:42" ht="15.5">
      <c r="B395" s="349" t="s">
        <v>284</v>
      </c>
      <c r="C395" s="345"/>
      <c r="D395" s="350"/>
      <c r="E395" s="334"/>
      <c r="F395" s="334"/>
      <c r="G395" s="334"/>
      <c r="H395" s="334"/>
      <c r="I395" s="334"/>
      <c r="J395" s="334"/>
      <c r="K395" s="334"/>
      <c r="L395" s="334"/>
      <c r="M395" s="334"/>
      <c r="N395" s="334"/>
      <c r="O395" s="300"/>
      <c r="P395" s="334"/>
      <c r="Q395" s="334"/>
      <c r="R395" s="334"/>
      <c r="S395" s="350"/>
      <c r="T395" s="350"/>
      <c r="U395" s="350"/>
      <c r="V395" s="350"/>
      <c r="W395" s="334"/>
      <c r="X395" s="334"/>
      <c r="Y395" s="351"/>
      <c r="Z395" s="351"/>
      <c r="AA395" s="351"/>
      <c r="AB395" s="351"/>
      <c r="AC395" s="351"/>
      <c r="AD395" s="351"/>
      <c r="AE395" s="351"/>
      <c r="AF395" s="351"/>
      <c r="AG395" s="351"/>
      <c r="AH395" s="351"/>
      <c r="AI395" s="351"/>
      <c r="AJ395" s="351"/>
      <c r="AK395" s="351"/>
      <c r="AL395" s="351"/>
      <c r="AM395" s="407">
        <f>AM393-AM394</f>
        <v>824420.2669892374</v>
      </c>
    </row>
    <row r="396" spans="2:42" ht="15.5">
      <c r="B396" s="324"/>
      <c r="C396" s="350"/>
      <c r="D396" s="350"/>
      <c r="E396" s="334"/>
      <c r="F396" s="334"/>
      <c r="G396" s="334"/>
      <c r="H396" s="334"/>
      <c r="I396" s="334"/>
      <c r="J396" s="334"/>
      <c r="K396" s="334"/>
      <c r="L396" s="334"/>
      <c r="M396" s="334"/>
      <c r="N396" s="334"/>
      <c r="O396" s="300"/>
      <c r="P396" s="334"/>
      <c r="Q396" s="334"/>
      <c r="R396" s="334"/>
      <c r="S396" s="350"/>
      <c r="T396" s="345"/>
      <c r="U396" s="350"/>
      <c r="V396" s="350"/>
      <c r="W396" s="334"/>
      <c r="X396" s="334"/>
      <c r="Y396" s="352"/>
      <c r="Z396" s="352"/>
      <c r="AA396" s="352"/>
      <c r="AB396" s="352"/>
      <c r="AC396" s="352"/>
      <c r="AD396" s="352"/>
      <c r="AE396" s="352"/>
      <c r="AF396" s="352"/>
      <c r="AG396" s="352"/>
      <c r="AH396" s="352"/>
      <c r="AI396" s="352"/>
      <c r="AJ396" s="352"/>
      <c r="AK396" s="352"/>
      <c r="AL396" s="352"/>
      <c r="AM396" s="348"/>
    </row>
    <row r="397" spans="2:42" ht="15.5">
      <c r="B397" s="439" t="s">
        <v>285</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SUMPRODUCT(E222:E381,Y222:Y381)</f>
        <v>17286180</v>
      </c>
      <c r="Z397" s="291">
        <f>SUMPRODUCT(E222:E381,Z222:Z381)</f>
        <v>5386935.1057618158</v>
      </c>
      <c r="AA397" s="291">
        <f t="shared" ref="AA397:AL397" si="1129">IF(AA220="kw",SUMPRODUCT($N$222:$N$381,$P$222:$P$381,AA222:AA381),SUMPRODUCT($E$222:$E$381,AA222:AA381))</f>
        <v>24129.760361848061</v>
      </c>
      <c r="AB397" s="291">
        <f t="shared" si="1129"/>
        <v>4302.8032070811114</v>
      </c>
      <c r="AC397" s="291">
        <f t="shared" si="1129"/>
        <v>0</v>
      </c>
      <c r="AD397" s="291">
        <f t="shared" si="1129"/>
        <v>0</v>
      </c>
      <c r="AE397" s="291">
        <f t="shared" si="1129"/>
        <v>0</v>
      </c>
      <c r="AF397" s="291">
        <f t="shared" si="1129"/>
        <v>0</v>
      </c>
      <c r="AG397" s="291">
        <f t="shared" si="1129"/>
        <v>0</v>
      </c>
      <c r="AH397" s="291">
        <f t="shared" si="1129"/>
        <v>0</v>
      </c>
      <c r="AI397" s="291">
        <f t="shared" si="1129"/>
        <v>0</v>
      </c>
      <c r="AJ397" s="291">
        <f t="shared" si="1129"/>
        <v>0</v>
      </c>
      <c r="AK397" s="291">
        <f t="shared" si="1129"/>
        <v>0</v>
      </c>
      <c r="AL397" s="291">
        <f t="shared" si="1129"/>
        <v>0</v>
      </c>
      <c r="AM397" s="348"/>
    </row>
    <row r="398" spans="2:42" ht="15.5">
      <c r="B398" s="439" t="s">
        <v>286</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SUMPRODUCT(F222:F381,Y222:Y381)</f>
        <v>17286180</v>
      </c>
      <c r="Z398" s="291">
        <f>SUMPRODUCT(F222:F381,Z222:Z381)</f>
        <v>5662356.5781287644</v>
      </c>
      <c r="AA398" s="291">
        <f t="shared" ref="AA398:AL398" si="1130">IF(AA220="kw",SUMPRODUCT($N$222:$N$381,$Q$222:$Q$381,AA222:AA381),SUMPRODUCT($F$222:$F$381,AA222:AA381))</f>
        <v>27220.487433426842</v>
      </c>
      <c r="AB398" s="291">
        <f t="shared" si="1130"/>
        <v>4467.0164101251448</v>
      </c>
      <c r="AC398" s="291">
        <f t="shared" si="1130"/>
        <v>0</v>
      </c>
      <c r="AD398" s="291">
        <f t="shared" si="1130"/>
        <v>0</v>
      </c>
      <c r="AE398" s="291">
        <f t="shared" si="1130"/>
        <v>0</v>
      </c>
      <c r="AF398" s="291">
        <f t="shared" si="1130"/>
        <v>0</v>
      </c>
      <c r="AG398" s="291">
        <f t="shared" si="1130"/>
        <v>0</v>
      </c>
      <c r="AH398" s="291">
        <f t="shared" si="1130"/>
        <v>0</v>
      </c>
      <c r="AI398" s="291">
        <f t="shared" si="1130"/>
        <v>0</v>
      </c>
      <c r="AJ398" s="291">
        <f t="shared" si="1130"/>
        <v>0</v>
      </c>
      <c r="AK398" s="291">
        <f t="shared" si="1130"/>
        <v>0</v>
      </c>
      <c r="AL398" s="291">
        <f t="shared" si="1130"/>
        <v>0</v>
      </c>
      <c r="AM398" s="337"/>
    </row>
    <row r="399" spans="2:42" ht="15.5">
      <c r="B399" s="439" t="s">
        <v>287</v>
      </c>
      <c r="C399" s="304"/>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SUMPRODUCT(G222:G381,Y222:Y381)</f>
        <v>17286180</v>
      </c>
      <c r="Z399" s="291">
        <f>SUMPRODUCT(G222:G381,Z222:Z381)</f>
        <v>5662356.5781287644</v>
      </c>
      <c r="AA399" s="291">
        <f t="shared" ref="AA399:AL399" si="1131">IF(AA220="kw",SUMPRODUCT($N$222:$N$381,$R$222:$R$381,AA222:AA381),SUMPRODUCT($G$222:$G$381,AA222:AA381))</f>
        <v>27220.487433426842</v>
      </c>
      <c r="AB399" s="291">
        <f t="shared" si="1131"/>
        <v>4467.0164101251448</v>
      </c>
      <c r="AC399" s="291">
        <f t="shared" si="1131"/>
        <v>0</v>
      </c>
      <c r="AD399" s="291">
        <f t="shared" si="1131"/>
        <v>0</v>
      </c>
      <c r="AE399" s="291">
        <f t="shared" si="1131"/>
        <v>0</v>
      </c>
      <c r="AF399" s="291">
        <f t="shared" si="1131"/>
        <v>0</v>
      </c>
      <c r="AG399" s="291">
        <f t="shared" si="1131"/>
        <v>0</v>
      </c>
      <c r="AH399" s="291">
        <f t="shared" si="1131"/>
        <v>0</v>
      </c>
      <c r="AI399" s="291">
        <f t="shared" si="1131"/>
        <v>0</v>
      </c>
      <c r="AJ399" s="291">
        <f t="shared" si="1131"/>
        <v>0</v>
      </c>
      <c r="AK399" s="291">
        <f t="shared" si="1131"/>
        <v>0</v>
      </c>
      <c r="AL399" s="291">
        <f t="shared" si="1131"/>
        <v>0</v>
      </c>
      <c r="AM399" s="337"/>
    </row>
    <row r="400" spans="2:42" ht="15.5">
      <c r="B400" s="440" t="s">
        <v>288</v>
      </c>
      <c r="C400" s="364"/>
      <c r="D400" s="384"/>
      <c r="E400" s="384"/>
      <c r="F400" s="384"/>
      <c r="G400" s="384"/>
      <c r="H400" s="384"/>
      <c r="I400" s="384"/>
      <c r="J400" s="384"/>
      <c r="K400" s="384"/>
      <c r="L400" s="384"/>
      <c r="M400" s="384"/>
      <c r="N400" s="384"/>
      <c r="O400" s="383"/>
      <c r="P400" s="384"/>
      <c r="Q400" s="384"/>
      <c r="R400" s="384"/>
      <c r="S400" s="364"/>
      <c r="T400" s="385"/>
      <c r="U400" s="385"/>
      <c r="V400" s="384"/>
      <c r="W400" s="384"/>
      <c r="X400" s="385"/>
      <c r="Y400" s="326">
        <f>SUMPRODUCT(H222:H381,Y222:Y381)</f>
        <v>17286180</v>
      </c>
      <c r="Z400" s="326">
        <f>SUMPRODUCT(H222:H381,Z222:Z381)</f>
        <v>5662356.5781287644</v>
      </c>
      <c r="AA400" s="326">
        <f t="shared" ref="AA400:AL400" si="1132">IF(AA220="kw",SUMPRODUCT($N$222:$N$381,$S$222:$S$381,AA222:AA381),SUMPRODUCT($H$222:$H$381,AA222:AA381))</f>
        <v>27220.487433426842</v>
      </c>
      <c r="AB400" s="326">
        <f t="shared" si="1132"/>
        <v>4467.0164101251448</v>
      </c>
      <c r="AC400" s="326">
        <f t="shared" si="1132"/>
        <v>0</v>
      </c>
      <c r="AD400" s="326">
        <f t="shared" si="1132"/>
        <v>0</v>
      </c>
      <c r="AE400" s="326">
        <f t="shared" si="1132"/>
        <v>0</v>
      </c>
      <c r="AF400" s="326">
        <f t="shared" si="1132"/>
        <v>0</v>
      </c>
      <c r="AG400" s="326">
        <f t="shared" si="1132"/>
        <v>0</v>
      </c>
      <c r="AH400" s="326">
        <f t="shared" si="1132"/>
        <v>0</v>
      </c>
      <c r="AI400" s="326">
        <f t="shared" si="1132"/>
        <v>0</v>
      </c>
      <c r="AJ400" s="326">
        <f t="shared" si="1132"/>
        <v>0</v>
      </c>
      <c r="AK400" s="326">
        <f t="shared" si="1132"/>
        <v>0</v>
      </c>
      <c r="AL400" s="326">
        <f t="shared" si="1132"/>
        <v>0</v>
      </c>
      <c r="AM400" s="386"/>
    </row>
    <row r="401" spans="1:39" ht="21" customHeight="1">
      <c r="B401" s="368" t="s">
        <v>585</v>
      </c>
      <c r="C401" s="387"/>
      <c r="D401" s="388"/>
      <c r="E401" s="388"/>
      <c r="F401" s="388"/>
      <c r="G401" s="388"/>
      <c r="H401" s="388"/>
      <c r="I401" s="388"/>
      <c r="J401" s="388"/>
      <c r="K401" s="388"/>
      <c r="L401" s="388"/>
      <c r="M401" s="388"/>
      <c r="N401" s="388"/>
      <c r="O401" s="388"/>
      <c r="P401" s="388"/>
      <c r="Q401" s="388"/>
      <c r="R401" s="388"/>
      <c r="S401" s="371"/>
      <c r="T401" s="372"/>
      <c r="U401" s="388"/>
      <c r="V401" s="388"/>
      <c r="W401" s="388"/>
      <c r="X401" s="388"/>
      <c r="Y401" s="409"/>
      <c r="Z401" s="409"/>
      <c r="AA401" s="409"/>
      <c r="AB401" s="409"/>
      <c r="AC401" s="409"/>
      <c r="AD401" s="409"/>
      <c r="AE401" s="409"/>
      <c r="AF401" s="409"/>
      <c r="AG401" s="409"/>
      <c r="AH401" s="409"/>
      <c r="AI401" s="409"/>
      <c r="AJ401" s="409"/>
      <c r="AK401" s="409"/>
      <c r="AL401" s="409"/>
      <c r="AM401" s="389"/>
    </row>
    <row r="404" spans="1:39" ht="15.5">
      <c r="B404" s="280" t="s">
        <v>291</v>
      </c>
      <c r="C404" s="281"/>
      <c r="D404" s="590" t="s">
        <v>525</v>
      </c>
      <c r="E404" s="253"/>
      <c r="F404" s="592"/>
      <c r="G404" s="253"/>
      <c r="H404" s="253"/>
      <c r="I404" s="253"/>
      <c r="J404" s="253"/>
      <c r="K404" s="253"/>
      <c r="L404" s="253"/>
      <c r="M404" s="253"/>
      <c r="N404" s="253"/>
      <c r="O404" s="281"/>
      <c r="P404" s="253"/>
      <c r="Q404" s="253"/>
      <c r="R404" s="253"/>
      <c r="S404" s="253"/>
      <c r="T404" s="253"/>
      <c r="U404" s="253"/>
      <c r="V404" s="253"/>
      <c r="W404" s="253"/>
      <c r="X404" s="253"/>
      <c r="Y404" s="270"/>
      <c r="Z404" s="267"/>
      <c r="AA404" s="267"/>
      <c r="AB404" s="267"/>
      <c r="AC404" s="267"/>
      <c r="AD404" s="267"/>
      <c r="AE404" s="267"/>
      <c r="AF404" s="267"/>
      <c r="AG404" s="267"/>
      <c r="AH404" s="267"/>
      <c r="AI404" s="267"/>
      <c r="AJ404" s="267"/>
      <c r="AK404" s="267"/>
      <c r="AL404" s="267"/>
      <c r="AM404" s="282"/>
    </row>
    <row r="405" spans="1:39" ht="33.75" customHeight="1">
      <c r="B405" s="1095" t="s">
        <v>211</v>
      </c>
      <c r="C405" s="1097" t="s">
        <v>33</v>
      </c>
      <c r="D405" s="284" t="s">
        <v>421</v>
      </c>
      <c r="E405" s="1099" t="s">
        <v>209</v>
      </c>
      <c r="F405" s="1100"/>
      <c r="G405" s="1100"/>
      <c r="H405" s="1100"/>
      <c r="I405" s="1100"/>
      <c r="J405" s="1100"/>
      <c r="K405" s="1100"/>
      <c r="L405" s="1100"/>
      <c r="M405" s="1101"/>
      <c r="N405" s="1102" t="s">
        <v>213</v>
      </c>
      <c r="O405" s="284" t="s">
        <v>422</v>
      </c>
      <c r="P405" s="1099" t="s">
        <v>212</v>
      </c>
      <c r="Q405" s="1100"/>
      <c r="R405" s="1100"/>
      <c r="S405" s="1100"/>
      <c r="T405" s="1100"/>
      <c r="U405" s="1100"/>
      <c r="V405" s="1100"/>
      <c r="W405" s="1100"/>
      <c r="X405" s="1101"/>
      <c r="Y405" s="1092" t="s">
        <v>243</v>
      </c>
      <c r="Z405" s="1093"/>
      <c r="AA405" s="1093"/>
      <c r="AB405" s="1093"/>
      <c r="AC405" s="1093"/>
      <c r="AD405" s="1093"/>
      <c r="AE405" s="1093"/>
      <c r="AF405" s="1093"/>
      <c r="AG405" s="1093"/>
      <c r="AH405" s="1093"/>
      <c r="AI405" s="1093"/>
      <c r="AJ405" s="1093"/>
      <c r="AK405" s="1093"/>
      <c r="AL405" s="1093"/>
      <c r="AM405" s="1094"/>
    </row>
    <row r="406" spans="1:39" ht="61.5" customHeight="1">
      <c r="B406" s="1096"/>
      <c r="C406" s="1098"/>
      <c r="D406" s="285">
        <v>2017</v>
      </c>
      <c r="E406" s="285">
        <v>2018</v>
      </c>
      <c r="F406" s="285">
        <v>2019</v>
      </c>
      <c r="G406" s="285">
        <v>2020</v>
      </c>
      <c r="H406" s="285">
        <v>2021</v>
      </c>
      <c r="I406" s="285">
        <v>2022</v>
      </c>
      <c r="J406" s="285">
        <v>2023</v>
      </c>
      <c r="K406" s="285">
        <v>2024</v>
      </c>
      <c r="L406" s="285">
        <v>2025</v>
      </c>
      <c r="M406" s="285">
        <v>2026</v>
      </c>
      <c r="N406" s="1103"/>
      <c r="O406" s="285">
        <v>2017</v>
      </c>
      <c r="P406" s="285">
        <v>2018</v>
      </c>
      <c r="Q406" s="285">
        <v>2019</v>
      </c>
      <c r="R406" s="285">
        <v>2020</v>
      </c>
      <c r="S406" s="285">
        <v>2021</v>
      </c>
      <c r="T406" s="285">
        <v>2022</v>
      </c>
      <c r="U406" s="285">
        <v>2023</v>
      </c>
      <c r="V406" s="285">
        <v>2024</v>
      </c>
      <c r="W406" s="285">
        <v>2025</v>
      </c>
      <c r="X406" s="285">
        <v>2026</v>
      </c>
      <c r="Y406" s="285" t="str">
        <f>'1.  LRAMVA Summary'!D52</f>
        <v>Residential</v>
      </c>
      <c r="Z406" s="285" t="str">
        <f>'1.  LRAMVA Summary'!E52</f>
        <v>GS&lt;50 kW</v>
      </c>
      <c r="AA406" s="285" t="str">
        <f>'1.  LRAMVA Summary'!F52</f>
        <v>General Service 50 - 4,999 kW</v>
      </c>
      <c r="AB406" s="285" t="str">
        <f>'1.  LRAMVA Summary'!G52</f>
        <v>Co-Generation 1,000 - 4,999 kW</v>
      </c>
      <c r="AC406" s="285" t="str">
        <f>'1.  LRAMVA Summary'!H52</f>
        <v>Large User</v>
      </c>
      <c r="AD406" s="285" t="str">
        <f>'1.  LRAMVA Summary'!I52</f>
        <v>Street Lighting</v>
      </c>
      <c r="AE406" s="285" t="str">
        <f>'1.  LRAMVA Summary'!J52</f>
        <v>Sentinel Lighting</v>
      </c>
      <c r="AF406" s="285" t="str">
        <f>'1.  LRAMVA Summary'!K52</f>
        <v>Unmetered Scattered Load</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39" ht="15.75" customHeight="1">
      <c r="A407" s="532"/>
      <c r="B407" s="524" t="s">
        <v>503</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kWh</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39" ht="15.5" outlineLevel="1">
      <c r="A408" s="532"/>
      <c r="B408" s="504" t="s">
        <v>496</v>
      </c>
      <c r="C408" s="289"/>
      <c r="D408" s="289"/>
      <c r="E408" s="289"/>
      <c r="F408" s="289"/>
      <c r="G408" s="289"/>
      <c r="H408" s="289"/>
      <c r="I408" s="289"/>
      <c r="J408" s="289"/>
      <c r="K408" s="289"/>
      <c r="L408" s="289"/>
      <c r="M408" s="289"/>
      <c r="N408" s="290"/>
      <c r="O408" s="289"/>
      <c r="P408" s="289"/>
      <c r="Q408" s="289"/>
      <c r="R408" s="289"/>
      <c r="S408" s="289"/>
      <c r="T408" s="289"/>
      <c r="U408" s="289"/>
      <c r="V408" s="289"/>
      <c r="W408" s="289"/>
      <c r="X408" s="289"/>
      <c r="Y408" s="291"/>
      <c r="Z408" s="291"/>
      <c r="AA408" s="291"/>
      <c r="AB408" s="291"/>
      <c r="AC408" s="291"/>
      <c r="AD408" s="291"/>
      <c r="AE408" s="291"/>
      <c r="AF408" s="291"/>
      <c r="AG408" s="291"/>
      <c r="AH408" s="291"/>
      <c r="AI408" s="291"/>
      <c r="AJ408" s="291"/>
      <c r="AK408" s="291"/>
      <c r="AL408" s="291"/>
      <c r="AM408" s="292"/>
    </row>
    <row r="409" spans="1:39" ht="15.5" outlineLevel="1">
      <c r="A409" s="532">
        <v>1</v>
      </c>
      <c r="B409" s="428" t="s">
        <v>95</v>
      </c>
      <c r="C409" s="291" t="s">
        <v>25</v>
      </c>
      <c r="D409" s="295"/>
      <c r="E409" s="295"/>
      <c r="F409" s="295"/>
      <c r="G409" s="295"/>
      <c r="H409" s="295"/>
      <c r="I409" s="295"/>
      <c r="J409" s="295"/>
      <c r="K409" s="295"/>
      <c r="L409" s="295"/>
      <c r="M409" s="295"/>
      <c r="N409" s="291"/>
      <c r="O409" s="295"/>
      <c r="P409" s="295"/>
      <c r="Q409" s="295"/>
      <c r="R409" s="295"/>
      <c r="S409" s="295"/>
      <c r="T409" s="295"/>
      <c r="U409" s="295"/>
      <c r="V409" s="295"/>
      <c r="W409" s="295"/>
      <c r="X409" s="295"/>
      <c r="Y409" s="410"/>
      <c r="Z409" s="410"/>
      <c r="AA409" s="410"/>
      <c r="AB409" s="410"/>
      <c r="AC409" s="410"/>
      <c r="AD409" s="410"/>
      <c r="AE409" s="410"/>
      <c r="AF409" s="410"/>
      <c r="AG409" s="410"/>
      <c r="AH409" s="410"/>
      <c r="AI409" s="410"/>
      <c r="AJ409" s="410"/>
      <c r="AK409" s="410"/>
      <c r="AL409" s="410"/>
      <c r="AM409" s="296">
        <f>SUM(Y409:AL409)</f>
        <v>0</v>
      </c>
    </row>
    <row r="410" spans="1:39" ht="15.5" outlineLevel="1">
      <c r="A410" s="532"/>
      <c r="B410" s="431" t="s">
        <v>308</v>
      </c>
      <c r="C410" s="291" t="s">
        <v>163</v>
      </c>
      <c r="D410" s="295"/>
      <c r="E410" s="295"/>
      <c r="F410" s="295"/>
      <c r="G410" s="295"/>
      <c r="H410" s="295"/>
      <c r="I410" s="295"/>
      <c r="J410" s="295"/>
      <c r="K410" s="295"/>
      <c r="L410" s="295"/>
      <c r="M410" s="295"/>
      <c r="N410" s="468"/>
      <c r="O410" s="295"/>
      <c r="P410" s="295"/>
      <c r="Q410" s="295"/>
      <c r="R410" s="295"/>
      <c r="S410" s="295"/>
      <c r="T410" s="295"/>
      <c r="U410" s="295"/>
      <c r="V410" s="295"/>
      <c r="W410" s="295"/>
      <c r="X410" s="295"/>
      <c r="Y410" s="411">
        <f>Y409</f>
        <v>0</v>
      </c>
      <c r="Z410" s="411">
        <f t="shared" ref="Z410" si="1133">Z409</f>
        <v>0</v>
      </c>
      <c r="AA410" s="411">
        <f t="shared" ref="AA410" si="1134">AA409</f>
        <v>0</v>
      </c>
      <c r="AB410" s="411">
        <f t="shared" ref="AB410" si="1135">AB409</f>
        <v>0</v>
      </c>
      <c r="AC410" s="411">
        <f t="shared" ref="AC410" si="1136">AC409</f>
        <v>0</v>
      </c>
      <c r="AD410" s="411">
        <f t="shared" ref="AD410" si="1137">AD409</f>
        <v>0</v>
      </c>
      <c r="AE410" s="411">
        <f t="shared" ref="AE410" si="1138">AE409</f>
        <v>0</v>
      </c>
      <c r="AF410" s="411">
        <f t="shared" ref="AF410" si="1139">AF409</f>
        <v>0</v>
      </c>
      <c r="AG410" s="411">
        <f t="shared" ref="AG410" si="1140">AG409</f>
        <v>0</v>
      </c>
      <c r="AH410" s="411">
        <f t="shared" ref="AH410" si="1141">AH409</f>
        <v>0</v>
      </c>
      <c r="AI410" s="411">
        <f t="shared" ref="AI410" si="1142">AI409</f>
        <v>0</v>
      </c>
      <c r="AJ410" s="411">
        <f t="shared" ref="AJ410" si="1143">AJ409</f>
        <v>0</v>
      </c>
      <c r="AK410" s="411">
        <f t="shared" ref="AK410" si="1144">AK409</f>
        <v>0</v>
      </c>
      <c r="AL410" s="411">
        <f t="shared" ref="AL410" si="1145">AL409</f>
        <v>0</v>
      </c>
      <c r="AM410" s="297"/>
    </row>
    <row r="411" spans="1:39" ht="15.5" outlineLevel="1">
      <c r="A411" s="532"/>
      <c r="B411" s="525"/>
      <c r="C411" s="299"/>
      <c r="D411" s="299"/>
      <c r="E411" s="299"/>
      <c r="F411" s="299"/>
      <c r="G411" s="299"/>
      <c r="H411" s="299"/>
      <c r="I411" s="299"/>
      <c r="J411" s="299"/>
      <c r="K411" s="299"/>
      <c r="L411" s="299"/>
      <c r="M411" s="299"/>
      <c r="N411" s="300"/>
      <c r="O411" s="299"/>
      <c r="P411" s="299"/>
      <c r="Q411" s="299"/>
      <c r="R411" s="299"/>
      <c r="S411" s="299"/>
      <c r="T411" s="299"/>
      <c r="U411" s="299"/>
      <c r="V411" s="299"/>
      <c r="W411" s="299"/>
      <c r="X411" s="299"/>
      <c r="Y411" s="412"/>
      <c r="Z411" s="413"/>
      <c r="AA411" s="413"/>
      <c r="AB411" s="413"/>
      <c r="AC411" s="413"/>
      <c r="AD411" s="413"/>
      <c r="AE411" s="413"/>
      <c r="AF411" s="413"/>
      <c r="AG411" s="413"/>
      <c r="AH411" s="413"/>
      <c r="AI411" s="413"/>
      <c r="AJ411" s="413"/>
      <c r="AK411" s="413"/>
      <c r="AL411" s="413"/>
      <c r="AM411" s="302"/>
    </row>
    <row r="412" spans="1:39" ht="15.5" outlineLevel="1">
      <c r="A412" s="532">
        <v>2</v>
      </c>
      <c r="B412" s="428" t="s">
        <v>96</v>
      </c>
      <c r="C412" s="291" t="s">
        <v>25</v>
      </c>
      <c r="D412" s="295"/>
      <c r="E412" s="295"/>
      <c r="F412" s="295"/>
      <c r="G412" s="295"/>
      <c r="H412" s="295"/>
      <c r="I412" s="295"/>
      <c r="J412" s="295"/>
      <c r="K412" s="295"/>
      <c r="L412" s="295"/>
      <c r="M412" s="295"/>
      <c r="N412" s="291"/>
      <c r="O412" s="295"/>
      <c r="P412" s="295"/>
      <c r="Q412" s="295"/>
      <c r="R412" s="295"/>
      <c r="S412" s="295"/>
      <c r="T412" s="295"/>
      <c r="U412" s="295"/>
      <c r="V412" s="295"/>
      <c r="W412" s="295"/>
      <c r="X412" s="295"/>
      <c r="Y412" s="410"/>
      <c r="Z412" s="410"/>
      <c r="AA412" s="410"/>
      <c r="AB412" s="410"/>
      <c r="AC412" s="410"/>
      <c r="AD412" s="410"/>
      <c r="AE412" s="410"/>
      <c r="AF412" s="410"/>
      <c r="AG412" s="410"/>
      <c r="AH412" s="410"/>
      <c r="AI412" s="410"/>
      <c r="AJ412" s="410"/>
      <c r="AK412" s="410"/>
      <c r="AL412" s="410"/>
      <c r="AM412" s="296">
        <f>SUM(Y412:AL412)</f>
        <v>0</v>
      </c>
    </row>
    <row r="413" spans="1:39" ht="15.5" outlineLevel="1">
      <c r="A413" s="532"/>
      <c r="B413" s="431" t="s">
        <v>308</v>
      </c>
      <c r="C413" s="291" t="s">
        <v>163</v>
      </c>
      <c r="D413" s="295"/>
      <c r="E413" s="295"/>
      <c r="F413" s="295"/>
      <c r="G413" s="295"/>
      <c r="H413" s="295"/>
      <c r="I413" s="295"/>
      <c r="J413" s="295"/>
      <c r="K413" s="295"/>
      <c r="L413" s="295"/>
      <c r="M413" s="295"/>
      <c r="N413" s="468"/>
      <c r="O413" s="295"/>
      <c r="P413" s="295"/>
      <c r="Q413" s="295"/>
      <c r="R413" s="295"/>
      <c r="S413" s="295"/>
      <c r="T413" s="295"/>
      <c r="U413" s="295"/>
      <c r="V413" s="295"/>
      <c r="W413" s="295"/>
      <c r="X413" s="295"/>
      <c r="Y413" s="411">
        <f>Y412</f>
        <v>0</v>
      </c>
      <c r="Z413" s="411">
        <f t="shared" ref="Z413" si="1146">Z412</f>
        <v>0</v>
      </c>
      <c r="AA413" s="411">
        <f t="shared" ref="AA413" si="1147">AA412</f>
        <v>0</v>
      </c>
      <c r="AB413" s="411">
        <f t="shared" ref="AB413" si="1148">AB412</f>
        <v>0</v>
      </c>
      <c r="AC413" s="411">
        <f t="shared" ref="AC413" si="1149">AC412</f>
        <v>0</v>
      </c>
      <c r="AD413" s="411">
        <f t="shared" ref="AD413" si="1150">AD412</f>
        <v>0</v>
      </c>
      <c r="AE413" s="411">
        <f t="shared" ref="AE413" si="1151">AE412</f>
        <v>0</v>
      </c>
      <c r="AF413" s="411">
        <f t="shared" ref="AF413" si="1152">AF412</f>
        <v>0</v>
      </c>
      <c r="AG413" s="411">
        <f t="shared" ref="AG413" si="1153">AG412</f>
        <v>0</v>
      </c>
      <c r="AH413" s="411">
        <f t="shared" ref="AH413" si="1154">AH412</f>
        <v>0</v>
      </c>
      <c r="AI413" s="411">
        <f t="shared" ref="AI413" si="1155">AI412</f>
        <v>0</v>
      </c>
      <c r="AJ413" s="411">
        <f t="shared" ref="AJ413" si="1156">AJ412</f>
        <v>0</v>
      </c>
      <c r="AK413" s="411">
        <f t="shared" ref="AK413" si="1157">AK412</f>
        <v>0</v>
      </c>
      <c r="AL413" s="411">
        <f t="shared" ref="AL413" si="1158">AL412</f>
        <v>0</v>
      </c>
      <c r="AM413" s="297"/>
    </row>
    <row r="414" spans="1:39" ht="15.5" outlineLevel="1">
      <c r="A414" s="532"/>
      <c r="B414" s="525"/>
      <c r="C414" s="299"/>
      <c r="D414" s="304"/>
      <c r="E414" s="304"/>
      <c r="F414" s="304"/>
      <c r="G414" s="304"/>
      <c r="H414" s="304"/>
      <c r="I414" s="304"/>
      <c r="J414" s="304"/>
      <c r="K414" s="304"/>
      <c r="L414" s="304"/>
      <c r="M414" s="304"/>
      <c r="N414" s="300"/>
      <c r="O414" s="304"/>
      <c r="P414" s="304"/>
      <c r="Q414" s="304"/>
      <c r="R414" s="304"/>
      <c r="S414" s="304"/>
      <c r="T414" s="304"/>
      <c r="U414" s="304"/>
      <c r="V414" s="304"/>
      <c r="W414" s="304"/>
      <c r="X414" s="304"/>
      <c r="Y414" s="412"/>
      <c r="Z414" s="413"/>
      <c r="AA414" s="413"/>
      <c r="AB414" s="413"/>
      <c r="AC414" s="413"/>
      <c r="AD414" s="413"/>
      <c r="AE414" s="413"/>
      <c r="AF414" s="413"/>
      <c r="AG414" s="413"/>
      <c r="AH414" s="413"/>
      <c r="AI414" s="413"/>
      <c r="AJ414" s="413"/>
      <c r="AK414" s="413"/>
      <c r="AL414" s="413"/>
      <c r="AM414" s="302"/>
    </row>
    <row r="415" spans="1:39" ht="15.5" outlineLevel="1">
      <c r="A415" s="532">
        <v>3</v>
      </c>
      <c r="B415" s="428" t="s">
        <v>97</v>
      </c>
      <c r="C415" s="291" t="s">
        <v>25</v>
      </c>
      <c r="D415" s="295"/>
      <c r="E415" s="295"/>
      <c r="F415" s="295"/>
      <c r="G415" s="295"/>
      <c r="H415" s="295"/>
      <c r="I415" s="295"/>
      <c r="J415" s="295"/>
      <c r="K415" s="295"/>
      <c r="L415" s="295"/>
      <c r="M415" s="295"/>
      <c r="N415" s="291"/>
      <c r="O415" s="295"/>
      <c r="P415" s="295"/>
      <c r="Q415" s="295"/>
      <c r="R415" s="295"/>
      <c r="S415" s="295"/>
      <c r="T415" s="295"/>
      <c r="U415" s="295"/>
      <c r="V415" s="295"/>
      <c r="W415" s="295"/>
      <c r="X415" s="295"/>
      <c r="Y415" s="410"/>
      <c r="Z415" s="410"/>
      <c r="AA415" s="410"/>
      <c r="AB415" s="410"/>
      <c r="AC415" s="410"/>
      <c r="AD415" s="410"/>
      <c r="AE415" s="410"/>
      <c r="AF415" s="410"/>
      <c r="AG415" s="410"/>
      <c r="AH415" s="410"/>
      <c r="AI415" s="410"/>
      <c r="AJ415" s="410"/>
      <c r="AK415" s="410"/>
      <c r="AL415" s="410"/>
      <c r="AM415" s="296">
        <f>SUM(Y415:AL415)</f>
        <v>0</v>
      </c>
    </row>
    <row r="416" spans="1:39" ht="15.5" outlineLevel="1">
      <c r="A416" s="532"/>
      <c r="B416" s="431" t="s">
        <v>308</v>
      </c>
      <c r="C416" s="291" t="s">
        <v>163</v>
      </c>
      <c r="D416" s="295"/>
      <c r="E416" s="295"/>
      <c r="F416" s="295"/>
      <c r="G416" s="295"/>
      <c r="H416" s="295"/>
      <c r="I416" s="295"/>
      <c r="J416" s="295"/>
      <c r="K416" s="295"/>
      <c r="L416" s="295"/>
      <c r="M416" s="295"/>
      <c r="N416" s="468"/>
      <c r="O416" s="295"/>
      <c r="P416" s="295"/>
      <c r="Q416" s="295"/>
      <c r="R416" s="295"/>
      <c r="S416" s="295"/>
      <c r="T416" s="295"/>
      <c r="U416" s="295"/>
      <c r="V416" s="295"/>
      <c r="W416" s="295"/>
      <c r="X416" s="295"/>
      <c r="Y416" s="411">
        <f>Y415</f>
        <v>0</v>
      </c>
      <c r="Z416" s="411">
        <f t="shared" ref="Z416" si="1159">Z415</f>
        <v>0</v>
      </c>
      <c r="AA416" s="411">
        <f t="shared" ref="AA416" si="1160">AA415</f>
        <v>0</v>
      </c>
      <c r="AB416" s="411">
        <f t="shared" ref="AB416" si="1161">AB415</f>
        <v>0</v>
      </c>
      <c r="AC416" s="411">
        <f t="shared" ref="AC416" si="1162">AC415</f>
        <v>0</v>
      </c>
      <c r="AD416" s="411">
        <f t="shared" ref="AD416" si="1163">AD415</f>
        <v>0</v>
      </c>
      <c r="AE416" s="411">
        <f t="shared" ref="AE416" si="1164">AE415</f>
        <v>0</v>
      </c>
      <c r="AF416" s="411">
        <f t="shared" ref="AF416" si="1165">AF415</f>
        <v>0</v>
      </c>
      <c r="AG416" s="411">
        <f t="shared" ref="AG416" si="1166">AG415</f>
        <v>0</v>
      </c>
      <c r="AH416" s="411">
        <f t="shared" ref="AH416" si="1167">AH415</f>
        <v>0</v>
      </c>
      <c r="AI416" s="411">
        <f t="shared" ref="AI416" si="1168">AI415</f>
        <v>0</v>
      </c>
      <c r="AJ416" s="411">
        <f t="shared" ref="AJ416" si="1169">AJ415</f>
        <v>0</v>
      </c>
      <c r="AK416" s="411">
        <f t="shared" ref="AK416" si="1170">AK415</f>
        <v>0</v>
      </c>
      <c r="AL416" s="411">
        <f t="shared" ref="AL416" si="1171">AL415</f>
        <v>0</v>
      </c>
      <c r="AM416" s="297"/>
    </row>
    <row r="417" spans="1:39" ht="15.5" outlineLevel="1">
      <c r="A417" s="532"/>
      <c r="B417" s="431"/>
      <c r="C417" s="305"/>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12"/>
      <c r="Z417" s="412"/>
      <c r="AA417" s="412"/>
      <c r="AB417" s="412"/>
      <c r="AC417" s="412"/>
      <c r="AD417" s="412"/>
      <c r="AE417" s="412"/>
      <c r="AF417" s="412"/>
      <c r="AG417" s="412"/>
      <c r="AH417" s="412"/>
      <c r="AI417" s="412"/>
      <c r="AJ417" s="412"/>
      <c r="AK417" s="412"/>
      <c r="AL417" s="412"/>
      <c r="AM417" s="306"/>
    </row>
    <row r="418" spans="1:39" ht="15.5" outlineLevel="1">
      <c r="A418" s="532">
        <v>4</v>
      </c>
      <c r="B418" s="520" t="s">
        <v>675</v>
      </c>
      <c r="C418" s="291" t="s">
        <v>25</v>
      </c>
      <c r="D418" s="295"/>
      <c r="E418" s="295"/>
      <c r="F418" s="295"/>
      <c r="G418" s="295"/>
      <c r="H418" s="295"/>
      <c r="I418" s="295"/>
      <c r="J418" s="295"/>
      <c r="K418" s="295"/>
      <c r="L418" s="295"/>
      <c r="M418" s="295"/>
      <c r="N418" s="291"/>
      <c r="O418" s="295"/>
      <c r="P418" s="295"/>
      <c r="Q418" s="295"/>
      <c r="R418" s="295"/>
      <c r="S418" s="295"/>
      <c r="T418" s="295"/>
      <c r="U418" s="295"/>
      <c r="V418" s="295"/>
      <c r="W418" s="295"/>
      <c r="X418" s="295"/>
      <c r="Y418" s="410"/>
      <c r="Z418" s="410"/>
      <c r="AA418" s="410"/>
      <c r="AB418" s="410"/>
      <c r="AC418" s="410"/>
      <c r="AD418" s="410"/>
      <c r="AE418" s="410"/>
      <c r="AF418" s="410"/>
      <c r="AG418" s="410"/>
      <c r="AH418" s="410"/>
      <c r="AI418" s="410"/>
      <c r="AJ418" s="410"/>
      <c r="AK418" s="410"/>
      <c r="AL418" s="410"/>
      <c r="AM418" s="296">
        <f>SUM(Y418:AL418)</f>
        <v>0</v>
      </c>
    </row>
    <row r="419" spans="1:39" ht="15.5" outlineLevel="1">
      <c r="A419" s="532"/>
      <c r="B419" s="431" t="s">
        <v>308</v>
      </c>
      <c r="C419" s="291" t="s">
        <v>163</v>
      </c>
      <c r="D419" s="295"/>
      <c r="E419" s="295"/>
      <c r="F419" s="295"/>
      <c r="G419" s="295"/>
      <c r="H419" s="295"/>
      <c r="I419" s="295"/>
      <c r="J419" s="295"/>
      <c r="K419" s="295"/>
      <c r="L419" s="295"/>
      <c r="M419" s="295"/>
      <c r="N419" s="468"/>
      <c r="O419" s="295"/>
      <c r="P419" s="295"/>
      <c r="Q419" s="295"/>
      <c r="R419" s="295"/>
      <c r="S419" s="295"/>
      <c r="T419" s="295"/>
      <c r="U419" s="295"/>
      <c r="V419" s="295"/>
      <c r="W419" s="295"/>
      <c r="X419" s="295"/>
      <c r="Y419" s="411">
        <f>Y418</f>
        <v>0</v>
      </c>
      <c r="Z419" s="411">
        <f t="shared" ref="Z419" si="1172">Z418</f>
        <v>0</v>
      </c>
      <c r="AA419" s="411">
        <f t="shared" ref="AA419" si="1173">AA418</f>
        <v>0</v>
      </c>
      <c r="AB419" s="411">
        <f t="shared" ref="AB419" si="1174">AB418</f>
        <v>0</v>
      </c>
      <c r="AC419" s="411">
        <f t="shared" ref="AC419" si="1175">AC418</f>
        <v>0</v>
      </c>
      <c r="AD419" s="411">
        <f t="shared" ref="AD419" si="1176">AD418</f>
        <v>0</v>
      </c>
      <c r="AE419" s="411">
        <f t="shared" ref="AE419" si="1177">AE418</f>
        <v>0</v>
      </c>
      <c r="AF419" s="411">
        <f t="shared" ref="AF419" si="1178">AF418</f>
        <v>0</v>
      </c>
      <c r="AG419" s="411">
        <f t="shared" ref="AG419" si="1179">AG418</f>
        <v>0</v>
      </c>
      <c r="AH419" s="411">
        <f t="shared" ref="AH419" si="1180">AH418</f>
        <v>0</v>
      </c>
      <c r="AI419" s="411">
        <f t="shared" ref="AI419" si="1181">AI418</f>
        <v>0</v>
      </c>
      <c r="AJ419" s="411">
        <f t="shared" ref="AJ419" si="1182">AJ418</f>
        <v>0</v>
      </c>
      <c r="AK419" s="411">
        <f t="shared" ref="AK419" si="1183">AK418</f>
        <v>0</v>
      </c>
      <c r="AL419" s="411">
        <f t="shared" ref="AL419" si="1184">AL418</f>
        <v>0</v>
      </c>
      <c r="AM419" s="297"/>
    </row>
    <row r="420" spans="1:39" ht="15.5" outlineLevel="1">
      <c r="A420" s="532"/>
      <c r="B420" s="431"/>
      <c r="C420" s="305"/>
      <c r="D420" s="304"/>
      <c r="E420" s="304"/>
      <c r="F420" s="304"/>
      <c r="G420" s="304"/>
      <c r="H420" s="304"/>
      <c r="I420" s="304"/>
      <c r="J420" s="304"/>
      <c r="K420" s="304"/>
      <c r="L420" s="304"/>
      <c r="M420" s="304"/>
      <c r="N420" s="291"/>
      <c r="O420" s="304"/>
      <c r="P420" s="304"/>
      <c r="Q420" s="304"/>
      <c r="R420" s="304"/>
      <c r="S420" s="304"/>
      <c r="T420" s="304"/>
      <c r="U420" s="304"/>
      <c r="V420" s="304"/>
      <c r="W420" s="304"/>
      <c r="X420" s="304"/>
      <c r="Y420" s="412"/>
      <c r="Z420" s="412"/>
      <c r="AA420" s="412"/>
      <c r="AB420" s="412"/>
      <c r="AC420" s="412"/>
      <c r="AD420" s="412"/>
      <c r="AE420" s="412"/>
      <c r="AF420" s="412"/>
      <c r="AG420" s="412"/>
      <c r="AH420" s="412"/>
      <c r="AI420" s="412"/>
      <c r="AJ420" s="412"/>
      <c r="AK420" s="412"/>
      <c r="AL420" s="412"/>
      <c r="AM420" s="306"/>
    </row>
    <row r="421" spans="1:39" ht="31" outlineLevel="1">
      <c r="A421" s="532">
        <v>5</v>
      </c>
      <c r="B421" s="428" t="s">
        <v>98</v>
      </c>
      <c r="C421" s="291" t="s">
        <v>25</v>
      </c>
      <c r="D421" s="295"/>
      <c r="E421" s="295"/>
      <c r="F421" s="295"/>
      <c r="G421" s="295"/>
      <c r="H421" s="295"/>
      <c r="I421" s="295"/>
      <c r="J421" s="295"/>
      <c r="K421" s="295"/>
      <c r="L421" s="295"/>
      <c r="M421" s="295"/>
      <c r="N421" s="291"/>
      <c r="O421" s="295"/>
      <c r="P421" s="295"/>
      <c r="Q421" s="295"/>
      <c r="R421" s="295"/>
      <c r="S421" s="295"/>
      <c r="T421" s="295"/>
      <c r="U421" s="295"/>
      <c r="V421" s="295"/>
      <c r="W421" s="295"/>
      <c r="X421" s="295"/>
      <c r="Y421" s="410"/>
      <c r="Z421" s="410"/>
      <c r="AA421" s="410"/>
      <c r="AB421" s="410"/>
      <c r="AC421" s="410"/>
      <c r="AD421" s="410"/>
      <c r="AE421" s="410"/>
      <c r="AF421" s="410"/>
      <c r="AG421" s="410"/>
      <c r="AH421" s="410"/>
      <c r="AI421" s="410"/>
      <c r="AJ421" s="410"/>
      <c r="AK421" s="410"/>
      <c r="AL421" s="410"/>
      <c r="AM421" s="296">
        <f>SUM(Y421:AL421)</f>
        <v>0</v>
      </c>
    </row>
    <row r="422" spans="1:39" ht="15.5" outlineLevel="1">
      <c r="A422" s="532"/>
      <c r="B422" s="431" t="s">
        <v>308</v>
      </c>
      <c r="C422" s="291" t="s">
        <v>163</v>
      </c>
      <c r="D422" s="295"/>
      <c r="E422" s="295"/>
      <c r="F422" s="295"/>
      <c r="G422" s="295"/>
      <c r="H422" s="295"/>
      <c r="I422" s="295"/>
      <c r="J422" s="295"/>
      <c r="K422" s="295"/>
      <c r="L422" s="295"/>
      <c r="M422" s="295"/>
      <c r="N422" s="468"/>
      <c r="O422" s="295"/>
      <c r="P422" s="295"/>
      <c r="Q422" s="295"/>
      <c r="R422" s="295"/>
      <c r="S422" s="295"/>
      <c r="T422" s="295"/>
      <c r="U422" s="295"/>
      <c r="V422" s="295"/>
      <c r="W422" s="295"/>
      <c r="X422" s="295"/>
      <c r="Y422" s="411">
        <f>Y421</f>
        <v>0</v>
      </c>
      <c r="Z422" s="411">
        <f t="shared" ref="Z422" si="1185">Z421</f>
        <v>0</v>
      </c>
      <c r="AA422" s="411">
        <f t="shared" ref="AA422" si="1186">AA421</f>
        <v>0</v>
      </c>
      <c r="AB422" s="411">
        <f t="shared" ref="AB422" si="1187">AB421</f>
        <v>0</v>
      </c>
      <c r="AC422" s="411">
        <f t="shared" ref="AC422" si="1188">AC421</f>
        <v>0</v>
      </c>
      <c r="AD422" s="411">
        <f t="shared" ref="AD422" si="1189">AD421</f>
        <v>0</v>
      </c>
      <c r="AE422" s="411">
        <f t="shared" ref="AE422" si="1190">AE421</f>
        <v>0</v>
      </c>
      <c r="AF422" s="411">
        <f t="shared" ref="AF422" si="1191">AF421</f>
        <v>0</v>
      </c>
      <c r="AG422" s="411">
        <f t="shared" ref="AG422" si="1192">AG421</f>
        <v>0</v>
      </c>
      <c r="AH422" s="411">
        <f t="shared" ref="AH422" si="1193">AH421</f>
        <v>0</v>
      </c>
      <c r="AI422" s="411">
        <f t="shared" ref="AI422" si="1194">AI421</f>
        <v>0</v>
      </c>
      <c r="AJ422" s="411">
        <f t="shared" ref="AJ422" si="1195">AJ421</f>
        <v>0</v>
      </c>
      <c r="AK422" s="411">
        <f t="shared" ref="AK422" si="1196">AK421</f>
        <v>0</v>
      </c>
      <c r="AL422" s="411">
        <f t="shared" ref="AL422" si="1197">AL421</f>
        <v>0</v>
      </c>
      <c r="AM422" s="297"/>
    </row>
    <row r="423" spans="1:39" ht="15.5" outlineLevel="1">
      <c r="A423" s="532"/>
      <c r="B423" s="431"/>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22"/>
      <c r="Z423" s="423"/>
      <c r="AA423" s="423"/>
      <c r="AB423" s="423"/>
      <c r="AC423" s="423"/>
      <c r="AD423" s="423"/>
      <c r="AE423" s="423"/>
      <c r="AF423" s="423"/>
      <c r="AG423" s="423"/>
      <c r="AH423" s="423"/>
      <c r="AI423" s="423"/>
      <c r="AJ423" s="423"/>
      <c r="AK423" s="423"/>
      <c r="AL423" s="423"/>
      <c r="AM423" s="297"/>
    </row>
    <row r="424" spans="1:39" ht="15.5" outlineLevel="1">
      <c r="A424" s="532"/>
      <c r="B424" s="514" t="s">
        <v>497</v>
      </c>
      <c r="C424" s="289"/>
      <c r="D424" s="289"/>
      <c r="E424" s="289"/>
      <c r="F424" s="289"/>
      <c r="G424" s="289"/>
      <c r="H424" s="289"/>
      <c r="I424" s="289"/>
      <c r="J424" s="289"/>
      <c r="K424" s="289"/>
      <c r="L424" s="289"/>
      <c r="M424" s="289"/>
      <c r="N424" s="290"/>
      <c r="O424" s="289"/>
      <c r="P424" s="289"/>
      <c r="Q424" s="289"/>
      <c r="R424" s="289"/>
      <c r="S424" s="289"/>
      <c r="T424" s="289"/>
      <c r="U424" s="289"/>
      <c r="V424" s="289"/>
      <c r="W424" s="289"/>
      <c r="X424" s="289"/>
      <c r="Y424" s="414"/>
      <c r="Z424" s="414"/>
      <c r="AA424" s="414"/>
      <c r="AB424" s="414"/>
      <c r="AC424" s="414"/>
      <c r="AD424" s="414"/>
      <c r="AE424" s="414"/>
      <c r="AF424" s="414"/>
      <c r="AG424" s="414"/>
      <c r="AH424" s="414"/>
      <c r="AI424" s="414"/>
      <c r="AJ424" s="414"/>
      <c r="AK424" s="414"/>
      <c r="AL424" s="414"/>
      <c r="AM424" s="292"/>
    </row>
    <row r="425" spans="1:39" ht="15.5" outlineLevel="1">
      <c r="A425" s="532">
        <v>6</v>
      </c>
      <c r="B425" s="428" t="s">
        <v>99</v>
      </c>
      <c r="C425" s="291" t="s">
        <v>25</v>
      </c>
      <c r="D425" s="295"/>
      <c r="E425" s="295"/>
      <c r="F425" s="295"/>
      <c r="G425" s="295"/>
      <c r="H425" s="295"/>
      <c r="I425" s="295"/>
      <c r="J425" s="295"/>
      <c r="K425" s="295"/>
      <c r="L425" s="295"/>
      <c r="M425" s="295"/>
      <c r="N425" s="295">
        <v>12</v>
      </c>
      <c r="O425" s="295"/>
      <c r="P425" s="295"/>
      <c r="Q425" s="295"/>
      <c r="R425" s="295"/>
      <c r="S425" s="295"/>
      <c r="T425" s="295"/>
      <c r="U425" s="295"/>
      <c r="V425" s="295"/>
      <c r="W425" s="295"/>
      <c r="X425" s="295"/>
      <c r="Y425" s="415"/>
      <c r="Z425" s="410"/>
      <c r="AA425" s="410"/>
      <c r="AB425" s="410"/>
      <c r="AC425" s="410"/>
      <c r="AD425" s="410"/>
      <c r="AE425" s="410"/>
      <c r="AF425" s="415"/>
      <c r="AG425" s="415"/>
      <c r="AH425" s="415"/>
      <c r="AI425" s="415"/>
      <c r="AJ425" s="415"/>
      <c r="AK425" s="415"/>
      <c r="AL425" s="415"/>
      <c r="AM425" s="296">
        <f>SUM(Y425:AL425)</f>
        <v>0</v>
      </c>
    </row>
    <row r="426" spans="1:39" ht="15.5" outlineLevel="1">
      <c r="A426" s="532"/>
      <c r="B426" s="431" t="s">
        <v>308</v>
      </c>
      <c r="C426" s="291" t="s">
        <v>163</v>
      </c>
      <c r="D426" s="295"/>
      <c r="E426" s="295"/>
      <c r="F426" s="295"/>
      <c r="G426" s="295"/>
      <c r="H426" s="295"/>
      <c r="I426" s="295"/>
      <c r="J426" s="295"/>
      <c r="K426" s="295"/>
      <c r="L426" s="295"/>
      <c r="M426" s="295"/>
      <c r="N426" s="295">
        <f>N425</f>
        <v>12</v>
      </c>
      <c r="O426" s="295"/>
      <c r="P426" s="295"/>
      <c r="Q426" s="295"/>
      <c r="R426" s="295"/>
      <c r="S426" s="295"/>
      <c r="T426" s="295"/>
      <c r="U426" s="295"/>
      <c r="V426" s="295"/>
      <c r="W426" s="295"/>
      <c r="X426" s="295"/>
      <c r="Y426" s="411">
        <f>Y425</f>
        <v>0</v>
      </c>
      <c r="Z426" s="411">
        <f t="shared" ref="Z426" si="1198">Z425</f>
        <v>0</v>
      </c>
      <c r="AA426" s="411">
        <f t="shared" ref="AA426" si="1199">AA425</f>
        <v>0</v>
      </c>
      <c r="AB426" s="411">
        <f t="shared" ref="AB426" si="1200">AB425</f>
        <v>0</v>
      </c>
      <c r="AC426" s="411">
        <f t="shared" ref="AC426" si="1201">AC425</f>
        <v>0</v>
      </c>
      <c r="AD426" s="411">
        <f t="shared" ref="AD426" si="1202">AD425</f>
        <v>0</v>
      </c>
      <c r="AE426" s="411">
        <f t="shared" ref="AE426" si="1203">AE425</f>
        <v>0</v>
      </c>
      <c r="AF426" s="411">
        <f t="shared" ref="AF426" si="1204">AF425</f>
        <v>0</v>
      </c>
      <c r="AG426" s="411">
        <f t="shared" ref="AG426" si="1205">AG425</f>
        <v>0</v>
      </c>
      <c r="AH426" s="411">
        <f t="shared" ref="AH426" si="1206">AH425</f>
        <v>0</v>
      </c>
      <c r="AI426" s="411">
        <f t="shared" ref="AI426" si="1207">AI425</f>
        <v>0</v>
      </c>
      <c r="AJ426" s="411">
        <f t="shared" ref="AJ426" si="1208">AJ425</f>
        <v>0</v>
      </c>
      <c r="AK426" s="411">
        <f t="shared" ref="AK426" si="1209">AK425</f>
        <v>0</v>
      </c>
      <c r="AL426" s="411">
        <f t="shared" ref="AL426" si="1210">AL425</f>
        <v>0</v>
      </c>
      <c r="AM426" s="311"/>
    </row>
    <row r="427" spans="1:39" ht="15.5" outlineLevel="1">
      <c r="A427" s="532"/>
      <c r="B427" s="526"/>
      <c r="C427" s="312"/>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16"/>
      <c r="Z427" s="416"/>
      <c r="AA427" s="416"/>
      <c r="AB427" s="416"/>
      <c r="AC427" s="416"/>
      <c r="AD427" s="416"/>
      <c r="AE427" s="416"/>
      <c r="AF427" s="416"/>
      <c r="AG427" s="416"/>
      <c r="AH427" s="416"/>
      <c r="AI427" s="416"/>
      <c r="AJ427" s="416"/>
      <c r="AK427" s="416"/>
      <c r="AL427" s="416"/>
      <c r="AM427" s="313"/>
    </row>
    <row r="428" spans="1:39" ht="31" outlineLevel="1">
      <c r="A428" s="532">
        <v>7</v>
      </c>
      <c r="B428" s="428" t="s">
        <v>100</v>
      </c>
      <c r="C428" s="291" t="s">
        <v>25</v>
      </c>
      <c r="D428" s="295"/>
      <c r="E428" s="295"/>
      <c r="F428" s="295"/>
      <c r="G428" s="295"/>
      <c r="H428" s="295"/>
      <c r="I428" s="295"/>
      <c r="J428" s="295"/>
      <c r="K428" s="295"/>
      <c r="L428" s="295"/>
      <c r="M428" s="295"/>
      <c r="N428" s="295">
        <v>12</v>
      </c>
      <c r="O428" s="295"/>
      <c r="P428" s="295"/>
      <c r="Q428" s="295"/>
      <c r="R428" s="295"/>
      <c r="S428" s="295"/>
      <c r="T428" s="295"/>
      <c r="U428" s="295"/>
      <c r="V428" s="295"/>
      <c r="W428" s="295"/>
      <c r="X428" s="295"/>
      <c r="Y428" s="415"/>
      <c r="Z428" s="410"/>
      <c r="AA428" s="410"/>
      <c r="AB428" s="410"/>
      <c r="AC428" s="410"/>
      <c r="AD428" s="410"/>
      <c r="AE428" s="410"/>
      <c r="AF428" s="415"/>
      <c r="AG428" s="415"/>
      <c r="AH428" s="415"/>
      <c r="AI428" s="415"/>
      <c r="AJ428" s="415"/>
      <c r="AK428" s="415"/>
      <c r="AL428" s="415"/>
      <c r="AM428" s="296">
        <f>SUM(Y428:AL428)</f>
        <v>0</v>
      </c>
    </row>
    <row r="429" spans="1:39" ht="15.5" outlineLevel="1">
      <c r="A429" s="532"/>
      <c r="B429" s="431" t="s">
        <v>308</v>
      </c>
      <c r="C429" s="291" t="s">
        <v>163</v>
      </c>
      <c r="D429" s="295"/>
      <c r="E429" s="295"/>
      <c r="F429" s="295"/>
      <c r="G429" s="295"/>
      <c r="H429" s="295"/>
      <c r="I429" s="295"/>
      <c r="J429" s="295"/>
      <c r="K429" s="295"/>
      <c r="L429" s="295"/>
      <c r="M429" s="295"/>
      <c r="N429" s="295">
        <f>N428</f>
        <v>12</v>
      </c>
      <c r="O429" s="295"/>
      <c r="P429" s="295"/>
      <c r="Q429" s="295"/>
      <c r="R429" s="295"/>
      <c r="S429" s="295"/>
      <c r="T429" s="295"/>
      <c r="U429" s="295"/>
      <c r="V429" s="295"/>
      <c r="W429" s="295"/>
      <c r="X429" s="295"/>
      <c r="Y429" s="411">
        <f>Y428</f>
        <v>0</v>
      </c>
      <c r="Z429" s="411">
        <f t="shared" ref="Z429" si="1211">Z428</f>
        <v>0</v>
      </c>
      <c r="AA429" s="411">
        <f t="shared" ref="AA429" si="1212">AA428</f>
        <v>0</v>
      </c>
      <c r="AB429" s="411">
        <f t="shared" ref="AB429" si="1213">AB428</f>
        <v>0</v>
      </c>
      <c r="AC429" s="411">
        <f t="shared" ref="AC429" si="1214">AC428</f>
        <v>0</v>
      </c>
      <c r="AD429" s="411">
        <f t="shared" ref="AD429" si="1215">AD428</f>
        <v>0</v>
      </c>
      <c r="AE429" s="411">
        <f t="shared" ref="AE429" si="1216">AE428</f>
        <v>0</v>
      </c>
      <c r="AF429" s="411">
        <f t="shared" ref="AF429" si="1217">AF428</f>
        <v>0</v>
      </c>
      <c r="AG429" s="411">
        <f t="shared" ref="AG429" si="1218">AG428</f>
        <v>0</v>
      </c>
      <c r="AH429" s="411">
        <f t="shared" ref="AH429" si="1219">AH428</f>
        <v>0</v>
      </c>
      <c r="AI429" s="411">
        <f t="shared" ref="AI429" si="1220">AI428</f>
        <v>0</v>
      </c>
      <c r="AJ429" s="411">
        <f t="shared" ref="AJ429" si="1221">AJ428</f>
        <v>0</v>
      </c>
      <c r="AK429" s="411">
        <f t="shared" ref="AK429" si="1222">AK428</f>
        <v>0</v>
      </c>
      <c r="AL429" s="411">
        <f t="shared" ref="AL429" si="1223">AL428</f>
        <v>0</v>
      </c>
      <c r="AM429" s="311"/>
    </row>
    <row r="430" spans="1:39" ht="15.5" outlineLevel="1">
      <c r="A430" s="532"/>
      <c r="B430" s="527"/>
      <c r="C430" s="312"/>
      <c r="D430" s="291"/>
      <c r="E430" s="291"/>
      <c r="F430" s="291"/>
      <c r="G430" s="291"/>
      <c r="H430" s="291"/>
      <c r="I430" s="291"/>
      <c r="J430" s="291"/>
      <c r="K430" s="291"/>
      <c r="L430" s="291"/>
      <c r="M430" s="291"/>
      <c r="N430" s="291"/>
      <c r="O430" s="291"/>
      <c r="P430" s="291"/>
      <c r="Q430" s="291"/>
      <c r="R430" s="291"/>
      <c r="S430" s="291"/>
      <c r="T430" s="291"/>
      <c r="U430" s="291"/>
      <c r="V430" s="291"/>
      <c r="W430" s="291"/>
      <c r="X430" s="291"/>
      <c r="Y430" s="416"/>
      <c r="Z430" s="417"/>
      <c r="AA430" s="416"/>
      <c r="AB430" s="416"/>
      <c r="AC430" s="416"/>
      <c r="AD430" s="416"/>
      <c r="AE430" s="416"/>
      <c r="AF430" s="416"/>
      <c r="AG430" s="416"/>
      <c r="AH430" s="416"/>
      <c r="AI430" s="416"/>
      <c r="AJ430" s="416"/>
      <c r="AK430" s="416"/>
      <c r="AL430" s="416"/>
      <c r="AM430" s="313"/>
    </row>
    <row r="431" spans="1:39" ht="31" outlineLevel="1">
      <c r="A431" s="532">
        <v>8</v>
      </c>
      <c r="B431" s="428" t="s">
        <v>101</v>
      </c>
      <c r="C431" s="291" t="s">
        <v>25</v>
      </c>
      <c r="D431" s="295"/>
      <c r="E431" s="295"/>
      <c r="F431" s="295"/>
      <c r="G431" s="295"/>
      <c r="H431" s="295"/>
      <c r="I431" s="295"/>
      <c r="J431" s="295"/>
      <c r="K431" s="295"/>
      <c r="L431" s="295"/>
      <c r="M431" s="295"/>
      <c r="N431" s="295">
        <v>12</v>
      </c>
      <c r="O431" s="295"/>
      <c r="P431" s="295"/>
      <c r="Q431" s="295"/>
      <c r="R431" s="295"/>
      <c r="S431" s="295"/>
      <c r="T431" s="295"/>
      <c r="U431" s="295"/>
      <c r="V431" s="295"/>
      <c r="W431" s="295"/>
      <c r="X431" s="295"/>
      <c r="Y431" s="415"/>
      <c r="Z431" s="410"/>
      <c r="AA431" s="410"/>
      <c r="AB431" s="410"/>
      <c r="AC431" s="410"/>
      <c r="AD431" s="410"/>
      <c r="AE431" s="410"/>
      <c r="AF431" s="415"/>
      <c r="AG431" s="415"/>
      <c r="AH431" s="415"/>
      <c r="AI431" s="415"/>
      <c r="AJ431" s="415"/>
      <c r="AK431" s="415"/>
      <c r="AL431" s="415"/>
      <c r="AM431" s="296">
        <f>SUM(Y431:AL431)</f>
        <v>0</v>
      </c>
    </row>
    <row r="432" spans="1:39" ht="15.5" outlineLevel="1">
      <c r="A432" s="532"/>
      <c r="B432" s="431" t="s">
        <v>308</v>
      </c>
      <c r="C432" s="291" t="s">
        <v>163</v>
      </c>
      <c r="D432" s="295"/>
      <c r="E432" s="295"/>
      <c r="F432" s="295"/>
      <c r="G432" s="295"/>
      <c r="H432" s="295"/>
      <c r="I432" s="295"/>
      <c r="J432" s="295"/>
      <c r="K432" s="295"/>
      <c r="L432" s="295"/>
      <c r="M432" s="295"/>
      <c r="N432" s="295">
        <f>N431</f>
        <v>12</v>
      </c>
      <c r="O432" s="295"/>
      <c r="P432" s="295"/>
      <c r="Q432" s="295"/>
      <c r="R432" s="295"/>
      <c r="S432" s="295"/>
      <c r="T432" s="295"/>
      <c r="U432" s="295"/>
      <c r="V432" s="295"/>
      <c r="W432" s="295"/>
      <c r="X432" s="295"/>
      <c r="Y432" s="411">
        <f>Y431</f>
        <v>0</v>
      </c>
      <c r="Z432" s="411">
        <f t="shared" ref="Z432" si="1224">Z431</f>
        <v>0</v>
      </c>
      <c r="AA432" s="411">
        <f t="shared" ref="AA432" si="1225">AA431</f>
        <v>0</v>
      </c>
      <c r="AB432" s="411">
        <f t="shared" ref="AB432" si="1226">AB431</f>
        <v>0</v>
      </c>
      <c r="AC432" s="411">
        <f t="shared" ref="AC432" si="1227">AC431</f>
        <v>0</v>
      </c>
      <c r="AD432" s="411">
        <f t="shared" ref="AD432" si="1228">AD431</f>
        <v>0</v>
      </c>
      <c r="AE432" s="411">
        <f t="shared" ref="AE432" si="1229">AE431</f>
        <v>0</v>
      </c>
      <c r="AF432" s="411">
        <f t="shared" ref="AF432" si="1230">AF431</f>
        <v>0</v>
      </c>
      <c r="AG432" s="411">
        <f t="shared" ref="AG432" si="1231">AG431</f>
        <v>0</v>
      </c>
      <c r="AH432" s="411">
        <f t="shared" ref="AH432" si="1232">AH431</f>
        <v>0</v>
      </c>
      <c r="AI432" s="411">
        <f t="shared" ref="AI432" si="1233">AI431</f>
        <v>0</v>
      </c>
      <c r="AJ432" s="411">
        <f t="shared" ref="AJ432" si="1234">AJ431</f>
        <v>0</v>
      </c>
      <c r="AK432" s="411">
        <f t="shared" ref="AK432" si="1235">AK431</f>
        <v>0</v>
      </c>
      <c r="AL432" s="411">
        <f t="shared" ref="AL432" si="1236">AL431</f>
        <v>0</v>
      </c>
      <c r="AM432" s="311"/>
    </row>
    <row r="433" spans="1:39" ht="15.5" outlineLevel="1">
      <c r="A433" s="532"/>
      <c r="B433" s="527"/>
      <c r="C433" s="312"/>
      <c r="D433" s="316"/>
      <c r="E433" s="316"/>
      <c r="F433" s="316"/>
      <c r="G433" s="316"/>
      <c r="H433" s="316"/>
      <c r="I433" s="316"/>
      <c r="J433" s="316"/>
      <c r="K433" s="316"/>
      <c r="L433" s="316"/>
      <c r="M433" s="316"/>
      <c r="N433" s="291"/>
      <c r="O433" s="316"/>
      <c r="P433" s="316"/>
      <c r="Q433" s="316"/>
      <c r="R433" s="316"/>
      <c r="S433" s="316"/>
      <c r="T433" s="316"/>
      <c r="U433" s="316"/>
      <c r="V433" s="316"/>
      <c r="W433" s="316"/>
      <c r="X433" s="316"/>
      <c r="Y433" s="416"/>
      <c r="Z433" s="417"/>
      <c r="AA433" s="416"/>
      <c r="AB433" s="416"/>
      <c r="AC433" s="416"/>
      <c r="AD433" s="416"/>
      <c r="AE433" s="416"/>
      <c r="AF433" s="416"/>
      <c r="AG433" s="416"/>
      <c r="AH433" s="416"/>
      <c r="AI433" s="416"/>
      <c r="AJ433" s="416"/>
      <c r="AK433" s="416"/>
      <c r="AL433" s="416"/>
      <c r="AM433" s="313"/>
    </row>
    <row r="434" spans="1:39" ht="31" outlineLevel="1">
      <c r="A434" s="532">
        <v>9</v>
      </c>
      <c r="B434" s="428" t="s">
        <v>102</v>
      </c>
      <c r="C434" s="291" t="s">
        <v>25</v>
      </c>
      <c r="D434" s="295"/>
      <c r="E434" s="295"/>
      <c r="F434" s="295"/>
      <c r="G434" s="295"/>
      <c r="H434" s="295"/>
      <c r="I434" s="295"/>
      <c r="J434" s="295"/>
      <c r="K434" s="295"/>
      <c r="L434" s="295"/>
      <c r="M434" s="295"/>
      <c r="N434" s="295">
        <v>12</v>
      </c>
      <c r="O434" s="295"/>
      <c r="P434" s="295"/>
      <c r="Q434" s="295"/>
      <c r="R434" s="295"/>
      <c r="S434" s="295"/>
      <c r="T434" s="295"/>
      <c r="U434" s="295"/>
      <c r="V434" s="295"/>
      <c r="W434" s="295"/>
      <c r="X434" s="295"/>
      <c r="Y434" s="415"/>
      <c r="Z434" s="410"/>
      <c r="AA434" s="410"/>
      <c r="AB434" s="410"/>
      <c r="AC434" s="410"/>
      <c r="AD434" s="410"/>
      <c r="AE434" s="410"/>
      <c r="AF434" s="415"/>
      <c r="AG434" s="415"/>
      <c r="AH434" s="415"/>
      <c r="AI434" s="415"/>
      <c r="AJ434" s="415"/>
      <c r="AK434" s="415"/>
      <c r="AL434" s="415"/>
      <c r="AM434" s="296">
        <f>SUM(Y434:AL434)</f>
        <v>0</v>
      </c>
    </row>
    <row r="435" spans="1:39" ht="15.5" outlineLevel="1">
      <c r="A435" s="532"/>
      <c r="B435" s="431" t="s">
        <v>308</v>
      </c>
      <c r="C435" s="291" t="s">
        <v>163</v>
      </c>
      <c r="D435" s="295"/>
      <c r="E435" s="295"/>
      <c r="F435" s="295"/>
      <c r="G435" s="295"/>
      <c r="H435" s="295"/>
      <c r="I435" s="295"/>
      <c r="J435" s="295"/>
      <c r="K435" s="295"/>
      <c r="L435" s="295"/>
      <c r="M435" s="295"/>
      <c r="N435" s="295">
        <f>N434</f>
        <v>12</v>
      </c>
      <c r="O435" s="295"/>
      <c r="P435" s="295"/>
      <c r="Q435" s="295"/>
      <c r="R435" s="295"/>
      <c r="S435" s="295"/>
      <c r="T435" s="295"/>
      <c r="U435" s="295"/>
      <c r="V435" s="295"/>
      <c r="W435" s="295"/>
      <c r="X435" s="295"/>
      <c r="Y435" s="411">
        <f>Y434</f>
        <v>0</v>
      </c>
      <c r="Z435" s="411">
        <f t="shared" ref="Z435" si="1237">Z434</f>
        <v>0</v>
      </c>
      <c r="AA435" s="411">
        <f t="shared" ref="AA435" si="1238">AA434</f>
        <v>0</v>
      </c>
      <c r="AB435" s="411">
        <f t="shared" ref="AB435" si="1239">AB434</f>
        <v>0</v>
      </c>
      <c r="AC435" s="411">
        <f t="shared" ref="AC435" si="1240">AC434</f>
        <v>0</v>
      </c>
      <c r="AD435" s="411">
        <f t="shared" ref="AD435" si="1241">AD434</f>
        <v>0</v>
      </c>
      <c r="AE435" s="411">
        <f t="shared" ref="AE435" si="1242">AE434</f>
        <v>0</v>
      </c>
      <c r="AF435" s="411">
        <f t="shared" ref="AF435" si="1243">AF434</f>
        <v>0</v>
      </c>
      <c r="AG435" s="411">
        <f t="shared" ref="AG435" si="1244">AG434</f>
        <v>0</v>
      </c>
      <c r="AH435" s="411">
        <f t="shared" ref="AH435" si="1245">AH434</f>
        <v>0</v>
      </c>
      <c r="AI435" s="411">
        <f t="shared" ref="AI435" si="1246">AI434</f>
        <v>0</v>
      </c>
      <c r="AJ435" s="411">
        <f t="shared" ref="AJ435" si="1247">AJ434</f>
        <v>0</v>
      </c>
      <c r="AK435" s="411">
        <f t="shared" ref="AK435" si="1248">AK434</f>
        <v>0</v>
      </c>
      <c r="AL435" s="411">
        <f t="shared" ref="AL435" si="1249">AL434</f>
        <v>0</v>
      </c>
      <c r="AM435" s="311"/>
    </row>
    <row r="436" spans="1:39" ht="15.5" outlineLevel="1">
      <c r="A436" s="532"/>
      <c r="B436" s="527"/>
      <c r="C436" s="312"/>
      <c r="D436" s="316"/>
      <c r="E436" s="316"/>
      <c r="F436" s="316"/>
      <c r="G436" s="316"/>
      <c r="H436" s="316"/>
      <c r="I436" s="316"/>
      <c r="J436" s="316"/>
      <c r="K436" s="316"/>
      <c r="L436" s="316"/>
      <c r="M436" s="316"/>
      <c r="N436" s="291"/>
      <c r="O436" s="316"/>
      <c r="P436" s="316"/>
      <c r="Q436" s="316"/>
      <c r="R436" s="316"/>
      <c r="S436" s="316"/>
      <c r="T436" s="316"/>
      <c r="U436" s="316"/>
      <c r="V436" s="316"/>
      <c r="W436" s="316"/>
      <c r="X436" s="316"/>
      <c r="Y436" s="416"/>
      <c r="Z436" s="416"/>
      <c r="AA436" s="416"/>
      <c r="AB436" s="416"/>
      <c r="AC436" s="416"/>
      <c r="AD436" s="416"/>
      <c r="AE436" s="416"/>
      <c r="AF436" s="416"/>
      <c r="AG436" s="416"/>
      <c r="AH436" s="416"/>
      <c r="AI436" s="416"/>
      <c r="AJ436" s="416"/>
      <c r="AK436" s="416"/>
      <c r="AL436" s="416"/>
      <c r="AM436" s="313"/>
    </row>
    <row r="437" spans="1:39" ht="31" outlineLevel="1">
      <c r="A437" s="532">
        <v>10</v>
      </c>
      <c r="B437" s="428" t="s">
        <v>103</v>
      </c>
      <c r="C437" s="291" t="s">
        <v>25</v>
      </c>
      <c r="D437" s="295"/>
      <c r="E437" s="295"/>
      <c r="F437" s="295"/>
      <c r="G437" s="295"/>
      <c r="H437" s="295"/>
      <c r="I437" s="295"/>
      <c r="J437" s="295"/>
      <c r="K437" s="295"/>
      <c r="L437" s="295"/>
      <c r="M437" s="295"/>
      <c r="N437" s="295">
        <v>3</v>
      </c>
      <c r="O437" s="295"/>
      <c r="P437" s="295"/>
      <c r="Q437" s="295"/>
      <c r="R437" s="295"/>
      <c r="S437" s="295"/>
      <c r="T437" s="295"/>
      <c r="U437" s="295"/>
      <c r="V437" s="295"/>
      <c r="W437" s="295"/>
      <c r="X437" s="295"/>
      <c r="Y437" s="415"/>
      <c r="Z437" s="410"/>
      <c r="AA437" s="410"/>
      <c r="AB437" s="410"/>
      <c r="AC437" s="410"/>
      <c r="AD437" s="410"/>
      <c r="AE437" s="410"/>
      <c r="AF437" s="415"/>
      <c r="AG437" s="415"/>
      <c r="AH437" s="415"/>
      <c r="AI437" s="415"/>
      <c r="AJ437" s="415"/>
      <c r="AK437" s="415"/>
      <c r="AL437" s="415"/>
      <c r="AM437" s="296">
        <f>SUM(Y437:AL437)</f>
        <v>0</v>
      </c>
    </row>
    <row r="438" spans="1:39" ht="15.5" outlineLevel="1">
      <c r="A438" s="532"/>
      <c r="B438" s="431" t="s">
        <v>308</v>
      </c>
      <c r="C438" s="291" t="s">
        <v>163</v>
      </c>
      <c r="D438" s="295"/>
      <c r="E438" s="295"/>
      <c r="F438" s="295"/>
      <c r="G438" s="295"/>
      <c r="H438" s="295"/>
      <c r="I438" s="295"/>
      <c r="J438" s="295"/>
      <c r="K438" s="295"/>
      <c r="L438" s="295"/>
      <c r="M438" s="295"/>
      <c r="N438" s="295">
        <f>N437</f>
        <v>3</v>
      </c>
      <c r="O438" s="295"/>
      <c r="P438" s="295"/>
      <c r="Q438" s="295"/>
      <c r="R438" s="295"/>
      <c r="S438" s="295"/>
      <c r="T438" s="295"/>
      <c r="U438" s="295"/>
      <c r="V438" s="295"/>
      <c r="W438" s="295"/>
      <c r="X438" s="295"/>
      <c r="Y438" s="411">
        <f>Y437</f>
        <v>0</v>
      </c>
      <c r="Z438" s="411">
        <f t="shared" ref="Z438" si="1250">Z437</f>
        <v>0</v>
      </c>
      <c r="AA438" s="411">
        <f t="shared" ref="AA438" si="1251">AA437</f>
        <v>0</v>
      </c>
      <c r="AB438" s="411">
        <f t="shared" ref="AB438" si="1252">AB437</f>
        <v>0</v>
      </c>
      <c r="AC438" s="411">
        <f t="shared" ref="AC438" si="1253">AC437</f>
        <v>0</v>
      </c>
      <c r="AD438" s="411">
        <f t="shared" ref="AD438" si="1254">AD437</f>
        <v>0</v>
      </c>
      <c r="AE438" s="411">
        <f t="shared" ref="AE438" si="1255">AE437</f>
        <v>0</v>
      </c>
      <c r="AF438" s="411">
        <f t="shared" ref="AF438" si="1256">AF437</f>
        <v>0</v>
      </c>
      <c r="AG438" s="411">
        <f t="shared" ref="AG438" si="1257">AG437</f>
        <v>0</v>
      </c>
      <c r="AH438" s="411">
        <f t="shared" ref="AH438" si="1258">AH437</f>
        <v>0</v>
      </c>
      <c r="AI438" s="411">
        <f t="shared" ref="AI438" si="1259">AI437</f>
        <v>0</v>
      </c>
      <c r="AJ438" s="411">
        <f t="shared" ref="AJ438" si="1260">AJ437</f>
        <v>0</v>
      </c>
      <c r="AK438" s="411">
        <f t="shared" ref="AK438" si="1261">AK437</f>
        <v>0</v>
      </c>
      <c r="AL438" s="411">
        <f t="shared" ref="AL438" si="1262">AL437</f>
        <v>0</v>
      </c>
      <c r="AM438" s="311"/>
    </row>
    <row r="439" spans="1:39" ht="15.5" outlineLevel="1">
      <c r="A439" s="532"/>
      <c r="B439" s="527"/>
      <c r="C439" s="312"/>
      <c r="D439" s="316"/>
      <c r="E439" s="316"/>
      <c r="F439" s="316"/>
      <c r="G439" s="316"/>
      <c r="H439" s="316"/>
      <c r="I439" s="316"/>
      <c r="J439" s="316"/>
      <c r="K439" s="316"/>
      <c r="L439" s="316"/>
      <c r="M439" s="316"/>
      <c r="N439" s="291"/>
      <c r="O439" s="316"/>
      <c r="P439" s="316"/>
      <c r="Q439" s="316"/>
      <c r="R439" s="316"/>
      <c r="S439" s="316"/>
      <c r="T439" s="316"/>
      <c r="U439" s="316"/>
      <c r="V439" s="316"/>
      <c r="W439" s="316"/>
      <c r="X439" s="316"/>
      <c r="Y439" s="416"/>
      <c r="Z439" s="417"/>
      <c r="AA439" s="416"/>
      <c r="AB439" s="416"/>
      <c r="AC439" s="416"/>
      <c r="AD439" s="416"/>
      <c r="AE439" s="416"/>
      <c r="AF439" s="416"/>
      <c r="AG439" s="416"/>
      <c r="AH439" s="416"/>
      <c r="AI439" s="416"/>
      <c r="AJ439" s="416"/>
      <c r="AK439" s="416"/>
      <c r="AL439" s="416"/>
      <c r="AM439" s="313"/>
    </row>
    <row r="440" spans="1:39" ht="15.5" outlineLevel="1">
      <c r="A440" s="532"/>
      <c r="B440" s="504" t="s">
        <v>10</v>
      </c>
      <c r="C440" s="289"/>
      <c r="D440" s="289"/>
      <c r="E440" s="289"/>
      <c r="F440" s="289"/>
      <c r="G440" s="289"/>
      <c r="H440" s="289"/>
      <c r="I440" s="289"/>
      <c r="J440" s="289"/>
      <c r="K440" s="289"/>
      <c r="L440" s="289"/>
      <c r="M440" s="289"/>
      <c r="N440" s="290"/>
      <c r="O440" s="289"/>
      <c r="P440" s="289"/>
      <c r="Q440" s="289"/>
      <c r="R440" s="289"/>
      <c r="S440" s="289"/>
      <c r="T440" s="289"/>
      <c r="U440" s="289"/>
      <c r="V440" s="289"/>
      <c r="W440" s="289"/>
      <c r="X440" s="289"/>
      <c r="Y440" s="414"/>
      <c r="Z440" s="414"/>
      <c r="AA440" s="414"/>
      <c r="AB440" s="414"/>
      <c r="AC440" s="414"/>
      <c r="AD440" s="414"/>
      <c r="AE440" s="414"/>
      <c r="AF440" s="414"/>
      <c r="AG440" s="414"/>
      <c r="AH440" s="414"/>
      <c r="AI440" s="414"/>
      <c r="AJ440" s="414"/>
      <c r="AK440" s="414"/>
      <c r="AL440" s="414"/>
      <c r="AM440" s="292"/>
    </row>
    <row r="441" spans="1:39" ht="31" outlineLevel="1">
      <c r="A441" s="532">
        <v>11</v>
      </c>
      <c r="B441" s="428" t="s">
        <v>104</v>
      </c>
      <c r="C441" s="291" t="s">
        <v>25</v>
      </c>
      <c r="D441" s="295"/>
      <c r="E441" s="295"/>
      <c r="F441" s="295"/>
      <c r="G441" s="295"/>
      <c r="H441" s="295"/>
      <c r="I441" s="295"/>
      <c r="J441" s="295"/>
      <c r="K441" s="295"/>
      <c r="L441" s="295"/>
      <c r="M441" s="295"/>
      <c r="N441" s="295">
        <v>12</v>
      </c>
      <c r="O441" s="295"/>
      <c r="P441" s="295"/>
      <c r="Q441" s="295"/>
      <c r="R441" s="295"/>
      <c r="S441" s="295"/>
      <c r="T441" s="295"/>
      <c r="U441" s="295"/>
      <c r="V441" s="295"/>
      <c r="W441" s="295"/>
      <c r="X441" s="295"/>
      <c r="Y441" s="426"/>
      <c r="Z441" s="410"/>
      <c r="AA441" s="410"/>
      <c r="AB441" s="410"/>
      <c r="AC441" s="410"/>
      <c r="AD441" s="410"/>
      <c r="AE441" s="410"/>
      <c r="AF441" s="415"/>
      <c r="AG441" s="415"/>
      <c r="AH441" s="415"/>
      <c r="AI441" s="415"/>
      <c r="AJ441" s="415"/>
      <c r="AK441" s="415"/>
      <c r="AL441" s="415"/>
      <c r="AM441" s="296">
        <f>SUM(Y441:AL441)</f>
        <v>0</v>
      </c>
    </row>
    <row r="442" spans="1:39" ht="15.5" outlineLevel="1">
      <c r="A442" s="532"/>
      <c r="B442" s="431" t="s">
        <v>308</v>
      </c>
      <c r="C442" s="291" t="s">
        <v>163</v>
      </c>
      <c r="D442" s="295"/>
      <c r="E442" s="295"/>
      <c r="F442" s="295"/>
      <c r="G442" s="295"/>
      <c r="H442" s="295"/>
      <c r="I442" s="295"/>
      <c r="J442" s="295"/>
      <c r="K442" s="295"/>
      <c r="L442" s="295"/>
      <c r="M442" s="295"/>
      <c r="N442" s="295">
        <f>N441</f>
        <v>12</v>
      </c>
      <c r="O442" s="295"/>
      <c r="P442" s="295"/>
      <c r="Q442" s="295"/>
      <c r="R442" s="295"/>
      <c r="S442" s="295"/>
      <c r="T442" s="295"/>
      <c r="U442" s="295"/>
      <c r="V442" s="295"/>
      <c r="W442" s="295"/>
      <c r="X442" s="295"/>
      <c r="Y442" s="411">
        <f>Y441</f>
        <v>0</v>
      </c>
      <c r="Z442" s="411">
        <f t="shared" ref="Z442" si="1263">Z441</f>
        <v>0</v>
      </c>
      <c r="AA442" s="411">
        <f t="shared" ref="AA442" si="1264">AA441</f>
        <v>0</v>
      </c>
      <c r="AB442" s="411">
        <f t="shared" ref="AB442" si="1265">AB441</f>
        <v>0</v>
      </c>
      <c r="AC442" s="411">
        <f t="shared" ref="AC442" si="1266">AC441</f>
        <v>0</v>
      </c>
      <c r="AD442" s="411">
        <f t="shared" ref="AD442" si="1267">AD441</f>
        <v>0</v>
      </c>
      <c r="AE442" s="411">
        <f t="shared" ref="AE442" si="1268">AE441</f>
        <v>0</v>
      </c>
      <c r="AF442" s="411">
        <f t="shared" ref="AF442" si="1269">AF441</f>
        <v>0</v>
      </c>
      <c r="AG442" s="411">
        <f t="shared" ref="AG442" si="1270">AG441</f>
        <v>0</v>
      </c>
      <c r="AH442" s="411">
        <f t="shared" ref="AH442" si="1271">AH441</f>
        <v>0</v>
      </c>
      <c r="AI442" s="411">
        <f t="shared" ref="AI442" si="1272">AI441</f>
        <v>0</v>
      </c>
      <c r="AJ442" s="411">
        <f t="shared" ref="AJ442" si="1273">AJ441</f>
        <v>0</v>
      </c>
      <c r="AK442" s="411">
        <f t="shared" ref="AK442" si="1274">AK441</f>
        <v>0</v>
      </c>
      <c r="AL442" s="411">
        <f t="shared" ref="AL442" si="1275">AL441</f>
        <v>0</v>
      </c>
      <c r="AM442" s="297"/>
    </row>
    <row r="443" spans="1:39" ht="15.5" outlineLevel="1">
      <c r="A443" s="532"/>
      <c r="B443" s="528"/>
      <c r="C443" s="305"/>
      <c r="D443" s="291"/>
      <c r="E443" s="291"/>
      <c r="F443" s="291"/>
      <c r="G443" s="291"/>
      <c r="H443" s="291"/>
      <c r="I443" s="291"/>
      <c r="J443" s="291"/>
      <c r="K443" s="291"/>
      <c r="L443" s="291"/>
      <c r="M443" s="291"/>
      <c r="N443" s="291"/>
      <c r="O443" s="291"/>
      <c r="P443" s="291"/>
      <c r="Q443" s="291"/>
      <c r="R443" s="291"/>
      <c r="S443" s="291"/>
      <c r="T443" s="291"/>
      <c r="U443" s="291"/>
      <c r="V443" s="291"/>
      <c r="W443" s="291"/>
      <c r="X443" s="291"/>
      <c r="Y443" s="412"/>
      <c r="Z443" s="421"/>
      <c r="AA443" s="421"/>
      <c r="AB443" s="421"/>
      <c r="AC443" s="421"/>
      <c r="AD443" s="421"/>
      <c r="AE443" s="421"/>
      <c r="AF443" s="421"/>
      <c r="AG443" s="421"/>
      <c r="AH443" s="421"/>
      <c r="AI443" s="421"/>
      <c r="AJ443" s="421"/>
      <c r="AK443" s="421"/>
      <c r="AL443" s="421"/>
      <c r="AM443" s="306"/>
    </row>
    <row r="444" spans="1:39" ht="31" outlineLevel="1">
      <c r="A444" s="532">
        <v>12</v>
      </c>
      <c r="B444" s="428" t="s">
        <v>105</v>
      </c>
      <c r="C444" s="291" t="s">
        <v>25</v>
      </c>
      <c r="D444" s="295"/>
      <c r="E444" s="295"/>
      <c r="F444" s="295"/>
      <c r="G444" s="295"/>
      <c r="H444" s="295"/>
      <c r="I444" s="295"/>
      <c r="J444" s="295"/>
      <c r="K444" s="295"/>
      <c r="L444" s="295"/>
      <c r="M444" s="295"/>
      <c r="N444" s="295">
        <v>12</v>
      </c>
      <c r="O444" s="295"/>
      <c r="P444" s="295"/>
      <c r="Q444" s="295"/>
      <c r="R444" s="295"/>
      <c r="S444" s="295"/>
      <c r="T444" s="295"/>
      <c r="U444" s="295"/>
      <c r="V444" s="295"/>
      <c r="W444" s="295"/>
      <c r="X444" s="295"/>
      <c r="Y444" s="410"/>
      <c r="Z444" s="410"/>
      <c r="AA444" s="410"/>
      <c r="AB444" s="410"/>
      <c r="AC444" s="410"/>
      <c r="AD444" s="410"/>
      <c r="AE444" s="410"/>
      <c r="AF444" s="415"/>
      <c r="AG444" s="415"/>
      <c r="AH444" s="415"/>
      <c r="AI444" s="415"/>
      <c r="AJ444" s="415"/>
      <c r="AK444" s="415"/>
      <c r="AL444" s="415"/>
      <c r="AM444" s="296">
        <f>SUM(Y444:AL444)</f>
        <v>0</v>
      </c>
    </row>
    <row r="445" spans="1:39" ht="15.5" outlineLevel="1">
      <c r="A445" s="532"/>
      <c r="B445" s="431" t="s">
        <v>308</v>
      </c>
      <c r="C445" s="291" t="s">
        <v>163</v>
      </c>
      <c r="D445" s="295"/>
      <c r="E445" s="295"/>
      <c r="F445" s="295"/>
      <c r="G445" s="295"/>
      <c r="H445" s="295"/>
      <c r="I445" s="295"/>
      <c r="J445" s="295"/>
      <c r="K445" s="295"/>
      <c r="L445" s="295"/>
      <c r="M445" s="295"/>
      <c r="N445" s="295">
        <f>N444</f>
        <v>12</v>
      </c>
      <c r="O445" s="295"/>
      <c r="P445" s="295"/>
      <c r="Q445" s="295"/>
      <c r="R445" s="295"/>
      <c r="S445" s="295"/>
      <c r="T445" s="295"/>
      <c r="U445" s="295"/>
      <c r="V445" s="295"/>
      <c r="W445" s="295"/>
      <c r="X445" s="295"/>
      <c r="Y445" s="411">
        <f>Y444</f>
        <v>0</v>
      </c>
      <c r="Z445" s="411">
        <f t="shared" ref="Z445" si="1276">Z444</f>
        <v>0</v>
      </c>
      <c r="AA445" s="411">
        <f t="shared" ref="AA445" si="1277">AA444</f>
        <v>0</v>
      </c>
      <c r="AB445" s="411">
        <f t="shared" ref="AB445" si="1278">AB444</f>
        <v>0</v>
      </c>
      <c r="AC445" s="411">
        <f t="shared" ref="AC445" si="1279">AC444</f>
        <v>0</v>
      </c>
      <c r="AD445" s="411">
        <f t="shared" ref="AD445" si="1280">AD444</f>
        <v>0</v>
      </c>
      <c r="AE445" s="411">
        <f t="shared" ref="AE445" si="1281">AE444</f>
        <v>0</v>
      </c>
      <c r="AF445" s="411">
        <f t="shared" ref="AF445" si="1282">AF444</f>
        <v>0</v>
      </c>
      <c r="AG445" s="411">
        <f t="shared" ref="AG445" si="1283">AG444</f>
        <v>0</v>
      </c>
      <c r="AH445" s="411">
        <f t="shared" ref="AH445" si="1284">AH444</f>
        <v>0</v>
      </c>
      <c r="AI445" s="411">
        <f t="shared" ref="AI445" si="1285">AI444</f>
        <v>0</v>
      </c>
      <c r="AJ445" s="411">
        <f t="shared" ref="AJ445" si="1286">AJ444</f>
        <v>0</v>
      </c>
      <c r="AK445" s="411">
        <f t="shared" ref="AK445" si="1287">AK444</f>
        <v>0</v>
      </c>
      <c r="AL445" s="411">
        <f t="shared" ref="AL445" si="1288">AL444</f>
        <v>0</v>
      </c>
      <c r="AM445" s="297"/>
    </row>
    <row r="446" spans="1:39" ht="15.5" outlineLevel="1">
      <c r="A446" s="532"/>
      <c r="B446" s="528"/>
      <c r="C446" s="305"/>
      <c r="D446" s="291"/>
      <c r="E446" s="291"/>
      <c r="F446" s="291"/>
      <c r="G446" s="291"/>
      <c r="H446" s="291"/>
      <c r="I446" s="291"/>
      <c r="J446" s="291"/>
      <c r="K446" s="291"/>
      <c r="L446" s="291"/>
      <c r="M446" s="291"/>
      <c r="N446" s="291"/>
      <c r="O446" s="291"/>
      <c r="P446" s="291"/>
      <c r="Q446" s="291"/>
      <c r="R446" s="291"/>
      <c r="S446" s="291"/>
      <c r="T446" s="291"/>
      <c r="U446" s="291"/>
      <c r="V446" s="291"/>
      <c r="W446" s="291"/>
      <c r="X446" s="291"/>
      <c r="Y446" s="422"/>
      <c r="Z446" s="422"/>
      <c r="AA446" s="412"/>
      <c r="AB446" s="412"/>
      <c r="AC446" s="412"/>
      <c r="AD446" s="412"/>
      <c r="AE446" s="412"/>
      <c r="AF446" s="412"/>
      <c r="AG446" s="412"/>
      <c r="AH446" s="412"/>
      <c r="AI446" s="412"/>
      <c r="AJ446" s="412"/>
      <c r="AK446" s="412"/>
      <c r="AL446" s="412"/>
      <c r="AM446" s="306"/>
    </row>
    <row r="447" spans="1:39" ht="31" outlineLevel="1">
      <c r="A447" s="532">
        <v>13</v>
      </c>
      <c r="B447" s="428" t="s">
        <v>106</v>
      </c>
      <c r="C447" s="291" t="s">
        <v>25</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0"/>
      <c r="Z447" s="410"/>
      <c r="AA447" s="410"/>
      <c r="AB447" s="410"/>
      <c r="AC447" s="410"/>
      <c r="AD447" s="410"/>
      <c r="AE447" s="410"/>
      <c r="AF447" s="415"/>
      <c r="AG447" s="415"/>
      <c r="AH447" s="415"/>
      <c r="AI447" s="415"/>
      <c r="AJ447" s="415"/>
      <c r="AK447" s="415"/>
      <c r="AL447" s="415"/>
      <c r="AM447" s="296">
        <f>SUM(Y447:AL447)</f>
        <v>0</v>
      </c>
    </row>
    <row r="448" spans="1:39" ht="15.5" outlineLevel="1">
      <c r="A448" s="532"/>
      <c r="B448" s="431" t="s">
        <v>308</v>
      </c>
      <c r="C448" s="291" t="s">
        <v>163</v>
      </c>
      <c r="D448" s="295"/>
      <c r="E448" s="295"/>
      <c r="F448" s="295"/>
      <c r="G448" s="295"/>
      <c r="H448" s="295"/>
      <c r="I448" s="295"/>
      <c r="J448" s="295"/>
      <c r="K448" s="295"/>
      <c r="L448" s="295"/>
      <c r="M448" s="295"/>
      <c r="N448" s="295">
        <f>N447</f>
        <v>12</v>
      </c>
      <c r="O448" s="295"/>
      <c r="P448" s="295"/>
      <c r="Q448" s="295"/>
      <c r="R448" s="295"/>
      <c r="S448" s="295"/>
      <c r="T448" s="295"/>
      <c r="U448" s="295"/>
      <c r="V448" s="295"/>
      <c r="W448" s="295"/>
      <c r="X448" s="295"/>
      <c r="Y448" s="411">
        <f>Y447</f>
        <v>0</v>
      </c>
      <c r="Z448" s="411">
        <f t="shared" ref="Z448" si="1289">Z447</f>
        <v>0</v>
      </c>
      <c r="AA448" s="411">
        <f t="shared" ref="AA448" si="1290">AA447</f>
        <v>0</v>
      </c>
      <c r="AB448" s="411">
        <f t="shared" ref="AB448" si="1291">AB447</f>
        <v>0</v>
      </c>
      <c r="AC448" s="411">
        <f t="shared" ref="AC448" si="1292">AC447</f>
        <v>0</v>
      </c>
      <c r="AD448" s="411">
        <f t="shared" ref="AD448" si="1293">AD447</f>
        <v>0</v>
      </c>
      <c r="AE448" s="411">
        <f t="shared" ref="AE448" si="1294">AE447</f>
        <v>0</v>
      </c>
      <c r="AF448" s="411">
        <f t="shared" ref="AF448" si="1295">AF447</f>
        <v>0</v>
      </c>
      <c r="AG448" s="411">
        <f t="shared" ref="AG448" si="1296">AG447</f>
        <v>0</v>
      </c>
      <c r="AH448" s="411">
        <f t="shared" ref="AH448" si="1297">AH447</f>
        <v>0</v>
      </c>
      <c r="AI448" s="411">
        <f t="shared" ref="AI448" si="1298">AI447</f>
        <v>0</v>
      </c>
      <c r="AJ448" s="411">
        <f t="shared" ref="AJ448" si="1299">AJ447</f>
        <v>0</v>
      </c>
      <c r="AK448" s="411">
        <f t="shared" ref="AK448" si="1300">AK447</f>
        <v>0</v>
      </c>
      <c r="AL448" s="411">
        <f t="shared" ref="AL448" si="1301">AL447</f>
        <v>0</v>
      </c>
      <c r="AM448" s="306"/>
    </row>
    <row r="449" spans="1:40" ht="15.5" outlineLevel="1">
      <c r="A449" s="532"/>
      <c r="B449" s="528"/>
      <c r="C449" s="305"/>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2"/>
      <c r="AF449" s="412"/>
      <c r="AG449" s="412"/>
      <c r="AH449" s="412"/>
      <c r="AI449" s="412"/>
      <c r="AJ449" s="412"/>
      <c r="AK449" s="412"/>
      <c r="AL449" s="412"/>
      <c r="AM449" s="306"/>
    </row>
    <row r="450" spans="1:40" ht="15.5" outlineLevel="1">
      <c r="A450" s="532"/>
      <c r="B450" s="504" t="s">
        <v>107</v>
      </c>
      <c r="C450" s="289"/>
      <c r="D450" s="290"/>
      <c r="E450" s="290"/>
      <c r="F450" s="290"/>
      <c r="G450" s="290"/>
      <c r="H450" s="290"/>
      <c r="I450" s="290"/>
      <c r="J450" s="290"/>
      <c r="K450" s="290"/>
      <c r="L450" s="290"/>
      <c r="M450" s="290"/>
      <c r="N450" s="290"/>
      <c r="O450" s="290"/>
      <c r="P450" s="289"/>
      <c r="Q450" s="289"/>
      <c r="R450" s="289"/>
      <c r="S450" s="289"/>
      <c r="T450" s="289"/>
      <c r="U450" s="289"/>
      <c r="V450" s="289"/>
      <c r="W450" s="289"/>
      <c r="X450" s="289"/>
      <c r="Y450" s="414"/>
      <c r="Z450" s="414"/>
      <c r="AA450" s="414"/>
      <c r="AB450" s="414"/>
      <c r="AC450" s="414"/>
      <c r="AD450" s="414"/>
      <c r="AE450" s="414"/>
      <c r="AF450" s="414"/>
      <c r="AG450" s="414"/>
      <c r="AH450" s="414"/>
      <c r="AI450" s="414"/>
      <c r="AJ450" s="414"/>
      <c r="AK450" s="414"/>
      <c r="AL450" s="414"/>
      <c r="AM450" s="292"/>
    </row>
    <row r="451" spans="1:40" ht="15.5" outlineLevel="1">
      <c r="A451" s="532">
        <v>14</v>
      </c>
      <c r="B451" s="528" t="s">
        <v>108</v>
      </c>
      <c r="C451" s="291" t="s">
        <v>25</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410"/>
      <c r="Z451" s="410"/>
      <c r="AA451" s="410"/>
      <c r="AB451" s="410"/>
      <c r="AC451" s="410"/>
      <c r="AD451" s="410"/>
      <c r="AE451" s="410"/>
      <c r="AF451" s="410"/>
      <c r="AG451" s="410"/>
      <c r="AH451" s="410"/>
      <c r="AI451" s="410"/>
      <c r="AJ451" s="410"/>
      <c r="AK451" s="410"/>
      <c r="AL451" s="410"/>
      <c r="AM451" s="296">
        <f>SUM(Y451:AL451)</f>
        <v>0</v>
      </c>
    </row>
    <row r="452" spans="1:40" ht="15.5" outlineLevel="1">
      <c r="A452" s="532"/>
      <c r="B452" s="431" t="s">
        <v>308</v>
      </c>
      <c r="C452" s="291" t="s">
        <v>163</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 t="shared" ref="Z452" si="1302">Z451</f>
        <v>0</v>
      </c>
      <c r="AA452" s="411">
        <f t="shared" ref="AA452" si="1303">AA451</f>
        <v>0</v>
      </c>
      <c r="AB452" s="411">
        <f t="shared" ref="AB452" si="1304">AB451</f>
        <v>0</v>
      </c>
      <c r="AC452" s="411">
        <f t="shared" ref="AC452" si="1305">AC451</f>
        <v>0</v>
      </c>
      <c r="AD452" s="411">
        <f t="shared" ref="AD452" si="1306">AD451</f>
        <v>0</v>
      </c>
      <c r="AE452" s="411">
        <f t="shared" ref="AE452" si="1307">AE451</f>
        <v>0</v>
      </c>
      <c r="AF452" s="411">
        <f t="shared" ref="AF452" si="1308">AF451</f>
        <v>0</v>
      </c>
      <c r="AG452" s="411">
        <f t="shared" ref="AG452" si="1309">AG451</f>
        <v>0</v>
      </c>
      <c r="AH452" s="411">
        <f t="shared" ref="AH452" si="1310">AH451</f>
        <v>0</v>
      </c>
      <c r="AI452" s="411">
        <f t="shared" ref="AI452" si="1311">AI451</f>
        <v>0</v>
      </c>
      <c r="AJ452" s="411">
        <f t="shared" ref="AJ452" si="1312">AJ451</f>
        <v>0</v>
      </c>
      <c r="AK452" s="411">
        <f t="shared" ref="AK452" si="1313">AK451</f>
        <v>0</v>
      </c>
      <c r="AL452" s="411">
        <f t="shared" ref="AL452" si="1314">AL451</f>
        <v>0</v>
      </c>
      <c r="AM452" s="297"/>
    </row>
    <row r="453" spans="1:40" ht="15.5" outlineLevel="1">
      <c r="A453" s="532"/>
      <c r="B453" s="528"/>
      <c r="C453" s="305"/>
      <c r="D453" s="291"/>
      <c r="E453" s="291"/>
      <c r="F453" s="291"/>
      <c r="G453" s="291"/>
      <c r="H453" s="291"/>
      <c r="I453" s="291"/>
      <c r="J453" s="291"/>
      <c r="K453" s="291"/>
      <c r="L453" s="291"/>
      <c r="M453" s="291"/>
      <c r="N453" s="468"/>
      <c r="O453" s="291"/>
      <c r="P453" s="291"/>
      <c r="Q453" s="291"/>
      <c r="R453" s="291"/>
      <c r="S453" s="291"/>
      <c r="T453" s="291"/>
      <c r="U453" s="291"/>
      <c r="V453" s="291"/>
      <c r="W453" s="291"/>
      <c r="X453" s="291"/>
      <c r="Y453" s="412"/>
      <c r="Z453" s="412"/>
      <c r="AA453" s="412"/>
      <c r="AB453" s="412"/>
      <c r="AC453" s="412"/>
      <c r="AD453" s="412"/>
      <c r="AE453" s="412"/>
      <c r="AF453" s="412"/>
      <c r="AG453" s="412"/>
      <c r="AH453" s="412"/>
      <c r="AI453" s="412"/>
      <c r="AJ453" s="412"/>
      <c r="AK453" s="412"/>
      <c r="AL453" s="412"/>
      <c r="AM453" s="301"/>
      <c r="AN453" s="630"/>
    </row>
    <row r="454" spans="1:40" s="309" customFormat="1" ht="15.5" outlineLevel="1">
      <c r="A454" s="532"/>
      <c r="B454" s="504" t="s">
        <v>489</v>
      </c>
      <c r="C454" s="291"/>
      <c r="D454" s="291"/>
      <c r="E454" s="291"/>
      <c r="F454" s="291"/>
      <c r="G454" s="291"/>
      <c r="H454" s="291"/>
      <c r="I454" s="291"/>
      <c r="J454" s="291"/>
      <c r="K454" s="291"/>
      <c r="L454" s="291"/>
      <c r="M454" s="291"/>
      <c r="N454" s="291"/>
      <c r="O454" s="291"/>
      <c r="P454" s="291"/>
      <c r="Q454" s="291"/>
      <c r="R454" s="291"/>
      <c r="S454" s="291"/>
      <c r="T454" s="291"/>
      <c r="U454" s="291"/>
      <c r="V454" s="291"/>
      <c r="W454" s="291"/>
      <c r="X454" s="291"/>
      <c r="Y454" s="412"/>
      <c r="Z454" s="412"/>
      <c r="AA454" s="412"/>
      <c r="AB454" s="412"/>
      <c r="AC454" s="412"/>
      <c r="AD454" s="412"/>
      <c r="AE454" s="416"/>
      <c r="AF454" s="416"/>
      <c r="AG454" s="416"/>
      <c r="AH454" s="416"/>
      <c r="AI454" s="416"/>
      <c r="AJ454" s="416"/>
      <c r="AK454" s="416"/>
      <c r="AL454" s="416"/>
      <c r="AM454" s="517"/>
      <c r="AN454" s="631"/>
    </row>
    <row r="455" spans="1:40" ht="15.5" outlineLevel="1">
      <c r="A455" s="532">
        <v>15</v>
      </c>
      <c r="B455" s="431" t="s">
        <v>494</v>
      </c>
      <c r="C455" s="291" t="s">
        <v>25</v>
      </c>
      <c r="D455" s="295"/>
      <c r="E455" s="295"/>
      <c r="F455" s="295"/>
      <c r="G455" s="295"/>
      <c r="H455" s="295"/>
      <c r="I455" s="295"/>
      <c r="J455" s="295"/>
      <c r="K455" s="295"/>
      <c r="L455" s="295"/>
      <c r="M455" s="295"/>
      <c r="N455" s="295">
        <v>0</v>
      </c>
      <c r="O455" s="295"/>
      <c r="P455" s="295"/>
      <c r="Q455" s="295"/>
      <c r="R455" s="295"/>
      <c r="S455" s="295"/>
      <c r="T455" s="295"/>
      <c r="U455" s="295"/>
      <c r="V455" s="295"/>
      <c r="W455" s="295"/>
      <c r="X455" s="295"/>
      <c r="Y455" s="410"/>
      <c r="Z455" s="410"/>
      <c r="AA455" s="410"/>
      <c r="AB455" s="410"/>
      <c r="AC455" s="410"/>
      <c r="AD455" s="410"/>
      <c r="AE455" s="410"/>
      <c r="AF455" s="410"/>
      <c r="AG455" s="410"/>
      <c r="AH455" s="410"/>
      <c r="AI455" s="410"/>
      <c r="AJ455" s="410"/>
      <c r="AK455" s="410"/>
      <c r="AL455" s="410"/>
      <c r="AM455" s="296">
        <f>SUM(Y455:AL455)</f>
        <v>0</v>
      </c>
    </row>
    <row r="456" spans="1:40" ht="15.5" outlineLevel="1">
      <c r="A456" s="532"/>
      <c r="B456" s="431" t="s">
        <v>308</v>
      </c>
      <c r="C456" s="291" t="s">
        <v>163</v>
      </c>
      <c r="D456" s="295"/>
      <c r="E456" s="295"/>
      <c r="F456" s="295"/>
      <c r="G456" s="295"/>
      <c r="H456" s="295"/>
      <c r="I456" s="295"/>
      <c r="J456" s="295"/>
      <c r="K456" s="295"/>
      <c r="L456" s="295"/>
      <c r="M456" s="295"/>
      <c r="N456" s="295">
        <f>N455</f>
        <v>0</v>
      </c>
      <c r="O456" s="295"/>
      <c r="P456" s="295"/>
      <c r="Q456" s="295"/>
      <c r="R456" s="295"/>
      <c r="S456" s="295"/>
      <c r="T456" s="295"/>
      <c r="U456" s="295"/>
      <c r="V456" s="295"/>
      <c r="W456" s="295"/>
      <c r="X456" s="295"/>
      <c r="Y456" s="411">
        <f>Y455</f>
        <v>0</v>
      </c>
      <c r="Z456" s="411">
        <f t="shared" ref="Z456:AL456" si="1315">Z455</f>
        <v>0</v>
      </c>
      <c r="AA456" s="411">
        <f t="shared" si="1315"/>
        <v>0</v>
      </c>
      <c r="AB456" s="411">
        <f t="shared" si="1315"/>
        <v>0</v>
      </c>
      <c r="AC456" s="411">
        <f t="shared" si="1315"/>
        <v>0</v>
      </c>
      <c r="AD456" s="411">
        <f t="shared" si="1315"/>
        <v>0</v>
      </c>
      <c r="AE456" s="411">
        <f t="shared" si="1315"/>
        <v>0</v>
      </c>
      <c r="AF456" s="411">
        <f t="shared" si="1315"/>
        <v>0</v>
      </c>
      <c r="AG456" s="411">
        <f t="shared" si="1315"/>
        <v>0</v>
      </c>
      <c r="AH456" s="411">
        <f t="shared" si="1315"/>
        <v>0</v>
      </c>
      <c r="AI456" s="411">
        <f t="shared" si="1315"/>
        <v>0</v>
      </c>
      <c r="AJ456" s="411">
        <f t="shared" si="1315"/>
        <v>0</v>
      </c>
      <c r="AK456" s="411">
        <f t="shared" si="1315"/>
        <v>0</v>
      </c>
      <c r="AL456" s="411">
        <f t="shared" si="1315"/>
        <v>0</v>
      </c>
      <c r="AM456" s="297"/>
    </row>
    <row r="457" spans="1:40" ht="15.5" outlineLevel="1">
      <c r="A457" s="532"/>
      <c r="B457" s="528"/>
      <c r="C457" s="305"/>
      <c r="D457" s="291"/>
      <c r="E457" s="291"/>
      <c r="F457" s="291"/>
      <c r="G457" s="291"/>
      <c r="H457" s="291"/>
      <c r="I457" s="291"/>
      <c r="J457" s="291"/>
      <c r="K457" s="291"/>
      <c r="L457" s="291"/>
      <c r="M457" s="291"/>
      <c r="N457" s="291"/>
      <c r="O457" s="291"/>
      <c r="P457" s="291"/>
      <c r="Q457" s="291"/>
      <c r="R457" s="291"/>
      <c r="S457" s="291"/>
      <c r="T457" s="291"/>
      <c r="U457" s="291"/>
      <c r="V457" s="291"/>
      <c r="W457" s="291"/>
      <c r="X457" s="291"/>
      <c r="Y457" s="412"/>
      <c r="Z457" s="412"/>
      <c r="AA457" s="412"/>
      <c r="AB457" s="412"/>
      <c r="AC457" s="412"/>
      <c r="AD457" s="412"/>
      <c r="AE457" s="412"/>
      <c r="AF457" s="412"/>
      <c r="AG457" s="412"/>
      <c r="AH457" s="412"/>
      <c r="AI457" s="412"/>
      <c r="AJ457" s="412"/>
      <c r="AK457" s="412"/>
      <c r="AL457" s="412"/>
      <c r="AM457" s="306"/>
    </row>
    <row r="458" spans="1:40" s="283" customFormat="1" ht="15.5" outlineLevel="1">
      <c r="A458" s="532">
        <v>16</v>
      </c>
      <c r="B458" s="529" t="s">
        <v>490</v>
      </c>
      <c r="C458" s="291" t="s">
        <v>25</v>
      </c>
      <c r="D458" s="295"/>
      <c r="E458" s="295"/>
      <c r="F458" s="295"/>
      <c r="G458" s="295"/>
      <c r="H458" s="295"/>
      <c r="I458" s="295"/>
      <c r="J458" s="295"/>
      <c r="K458" s="295"/>
      <c r="L458" s="295"/>
      <c r="M458" s="295"/>
      <c r="N458" s="295">
        <v>0</v>
      </c>
      <c r="O458" s="295"/>
      <c r="P458" s="295"/>
      <c r="Q458" s="295"/>
      <c r="R458" s="295"/>
      <c r="S458" s="295"/>
      <c r="T458" s="295"/>
      <c r="U458" s="295"/>
      <c r="V458" s="295"/>
      <c r="W458" s="295"/>
      <c r="X458" s="295"/>
      <c r="Y458" s="410"/>
      <c r="Z458" s="410"/>
      <c r="AA458" s="410"/>
      <c r="AB458" s="410"/>
      <c r="AC458" s="410"/>
      <c r="AD458" s="410"/>
      <c r="AE458" s="410"/>
      <c r="AF458" s="410"/>
      <c r="AG458" s="410"/>
      <c r="AH458" s="410"/>
      <c r="AI458" s="410"/>
      <c r="AJ458" s="410"/>
      <c r="AK458" s="410"/>
      <c r="AL458" s="410"/>
      <c r="AM458" s="296">
        <f>SUM(Y458:AL458)</f>
        <v>0</v>
      </c>
    </row>
    <row r="459" spans="1:40" s="283" customFormat="1" ht="15.5" outlineLevel="1">
      <c r="A459" s="532"/>
      <c r="B459" s="529" t="s">
        <v>308</v>
      </c>
      <c r="C459" s="291" t="s">
        <v>163</v>
      </c>
      <c r="D459" s="295"/>
      <c r="E459" s="295"/>
      <c r="F459" s="295"/>
      <c r="G459" s="295"/>
      <c r="H459" s="295"/>
      <c r="I459" s="295"/>
      <c r="J459" s="295"/>
      <c r="K459" s="295"/>
      <c r="L459" s="295"/>
      <c r="M459" s="295"/>
      <c r="N459" s="295">
        <f>N458</f>
        <v>0</v>
      </c>
      <c r="O459" s="295"/>
      <c r="P459" s="295"/>
      <c r="Q459" s="295"/>
      <c r="R459" s="295"/>
      <c r="S459" s="295"/>
      <c r="T459" s="295"/>
      <c r="U459" s="295"/>
      <c r="V459" s="295"/>
      <c r="W459" s="295"/>
      <c r="X459" s="295"/>
      <c r="Y459" s="411">
        <f>Y458</f>
        <v>0</v>
      </c>
      <c r="Z459" s="411">
        <f t="shared" ref="Z459:AL459" si="1316">Z458</f>
        <v>0</v>
      </c>
      <c r="AA459" s="411">
        <f t="shared" si="1316"/>
        <v>0</v>
      </c>
      <c r="AB459" s="411">
        <f t="shared" si="1316"/>
        <v>0</v>
      </c>
      <c r="AC459" s="411">
        <f t="shared" si="1316"/>
        <v>0</v>
      </c>
      <c r="AD459" s="411">
        <f t="shared" si="1316"/>
        <v>0</v>
      </c>
      <c r="AE459" s="411">
        <f t="shared" si="1316"/>
        <v>0</v>
      </c>
      <c r="AF459" s="411">
        <f t="shared" si="1316"/>
        <v>0</v>
      </c>
      <c r="AG459" s="411">
        <f t="shared" si="1316"/>
        <v>0</v>
      </c>
      <c r="AH459" s="411">
        <f t="shared" si="1316"/>
        <v>0</v>
      </c>
      <c r="AI459" s="411">
        <f t="shared" si="1316"/>
        <v>0</v>
      </c>
      <c r="AJ459" s="411">
        <f t="shared" si="1316"/>
        <v>0</v>
      </c>
      <c r="AK459" s="411">
        <f t="shared" si="1316"/>
        <v>0</v>
      </c>
      <c r="AL459" s="411">
        <f t="shared" si="1316"/>
        <v>0</v>
      </c>
      <c r="AM459" s="297"/>
    </row>
    <row r="460" spans="1:40" s="283" customFormat="1" ht="15.5" outlineLevel="1">
      <c r="A460" s="532"/>
      <c r="B460" s="529"/>
      <c r="C460" s="291"/>
      <c r="D460" s="291"/>
      <c r="E460" s="291"/>
      <c r="F460" s="291"/>
      <c r="G460" s="291"/>
      <c r="H460" s="291"/>
      <c r="I460" s="291"/>
      <c r="J460" s="291"/>
      <c r="K460" s="291"/>
      <c r="L460" s="291"/>
      <c r="M460" s="291"/>
      <c r="N460" s="291"/>
      <c r="O460" s="291"/>
      <c r="P460" s="291"/>
      <c r="Q460" s="291"/>
      <c r="R460" s="291"/>
      <c r="S460" s="291"/>
      <c r="T460" s="291"/>
      <c r="U460" s="291"/>
      <c r="V460" s="291"/>
      <c r="W460" s="291"/>
      <c r="X460" s="291"/>
      <c r="Y460" s="412"/>
      <c r="Z460" s="412"/>
      <c r="AA460" s="412"/>
      <c r="AB460" s="412"/>
      <c r="AC460" s="412"/>
      <c r="AD460" s="412"/>
      <c r="AE460" s="416"/>
      <c r="AF460" s="416"/>
      <c r="AG460" s="416"/>
      <c r="AH460" s="416"/>
      <c r="AI460" s="416"/>
      <c r="AJ460" s="416"/>
      <c r="AK460" s="416"/>
      <c r="AL460" s="416"/>
      <c r="AM460" s="313"/>
    </row>
    <row r="461" spans="1:40" ht="15.5" outlineLevel="1">
      <c r="A461" s="532"/>
      <c r="B461" s="530" t="s">
        <v>495</v>
      </c>
      <c r="C461" s="320"/>
      <c r="D461" s="290"/>
      <c r="E461" s="289"/>
      <c r="F461" s="289"/>
      <c r="G461" s="289"/>
      <c r="H461" s="289"/>
      <c r="I461" s="289"/>
      <c r="J461" s="289"/>
      <c r="K461" s="289"/>
      <c r="L461" s="289"/>
      <c r="M461" s="289"/>
      <c r="N461" s="290"/>
      <c r="O461" s="289"/>
      <c r="P461" s="289"/>
      <c r="Q461" s="289"/>
      <c r="R461" s="289"/>
      <c r="S461" s="289"/>
      <c r="T461" s="289"/>
      <c r="U461" s="289"/>
      <c r="V461" s="289"/>
      <c r="W461" s="289"/>
      <c r="X461" s="289"/>
      <c r="Y461" s="414"/>
      <c r="Z461" s="414"/>
      <c r="AA461" s="414"/>
      <c r="AB461" s="414"/>
      <c r="AC461" s="414"/>
      <c r="AD461" s="414"/>
      <c r="AE461" s="414"/>
      <c r="AF461" s="414"/>
      <c r="AG461" s="414"/>
      <c r="AH461" s="414"/>
      <c r="AI461" s="414"/>
      <c r="AJ461" s="414"/>
      <c r="AK461" s="414"/>
      <c r="AL461" s="414"/>
      <c r="AM461" s="292"/>
    </row>
    <row r="462" spans="1:40" ht="15.5" outlineLevel="1">
      <c r="A462" s="532">
        <v>17</v>
      </c>
      <c r="B462" s="428" t="s">
        <v>112</v>
      </c>
      <c r="C462" s="291" t="s">
        <v>25</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26"/>
      <c r="Z462" s="410"/>
      <c r="AA462" s="410"/>
      <c r="AB462" s="410"/>
      <c r="AC462" s="410"/>
      <c r="AD462" s="410"/>
      <c r="AE462" s="410"/>
      <c r="AF462" s="415"/>
      <c r="AG462" s="415"/>
      <c r="AH462" s="415"/>
      <c r="AI462" s="415"/>
      <c r="AJ462" s="415"/>
      <c r="AK462" s="415"/>
      <c r="AL462" s="415"/>
      <c r="AM462" s="296">
        <f>SUM(Y462:AL462)</f>
        <v>0</v>
      </c>
    </row>
    <row r="463" spans="1:40" ht="15.5" outlineLevel="1">
      <c r="A463" s="532"/>
      <c r="B463" s="431" t="s">
        <v>308</v>
      </c>
      <c r="C463" s="291" t="s">
        <v>163</v>
      </c>
      <c r="D463" s="295"/>
      <c r="E463" s="295"/>
      <c r="F463" s="295"/>
      <c r="G463" s="295"/>
      <c r="H463" s="295"/>
      <c r="I463" s="295"/>
      <c r="J463" s="295"/>
      <c r="K463" s="295"/>
      <c r="L463" s="295"/>
      <c r="M463" s="295"/>
      <c r="N463" s="295">
        <f>N462</f>
        <v>12</v>
      </c>
      <c r="O463" s="295"/>
      <c r="P463" s="295"/>
      <c r="Q463" s="295"/>
      <c r="R463" s="295"/>
      <c r="S463" s="295"/>
      <c r="T463" s="295"/>
      <c r="U463" s="295"/>
      <c r="V463" s="295"/>
      <c r="W463" s="295"/>
      <c r="X463" s="295"/>
      <c r="Y463" s="411">
        <f>Y462</f>
        <v>0</v>
      </c>
      <c r="Z463" s="411">
        <f t="shared" ref="Z463:AL463" si="1317">Z462</f>
        <v>0</v>
      </c>
      <c r="AA463" s="411">
        <f t="shared" si="1317"/>
        <v>0</v>
      </c>
      <c r="AB463" s="411">
        <f t="shared" si="1317"/>
        <v>0</v>
      </c>
      <c r="AC463" s="411">
        <f t="shared" si="1317"/>
        <v>0</v>
      </c>
      <c r="AD463" s="411">
        <f t="shared" si="1317"/>
        <v>0</v>
      </c>
      <c r="AE463" s="411">
        <f t="shared" si="1317"/>
        <v>0</v>
      </c>
      <c r="AF463" s="411">
        <f t="shared" si="1317"/>
        <v>0</v>
      </c>
      <c r="AG463" s="411">
        <f t="shared" si="1317"/>
        <v>0</v>
      </c>
      <c r="AH463" s="411">
        <f t="shared" si="1317"/>
        <v>0</v>
      </c>
      <c r="AI463" s="411">
        <f t="shared" si="1317"/>
        <v>0</v>
      </c>
      <c r="AJ463" s="411">
        <f t="shared" si="1317"/>
        <v>0</v>
      </c>
      <c r="AK463" s="411">
        <f t="shared" si="1317"/>
        <v>0</v>
      </c>
      <c r="AL463" s="411">
        <f t="shared" si="1317"/>
        <v>0</v>
      </c>
      <c r="AM463" s="306"/>
    </row>
    <row r="464" spans="1:40" ht="15.5" outlineLevel="1">
      <c r="A464" s="532"/>
      <c r="B464" s="431"/>
      <c r="C464" s="291"/>
      <c r="D464" s="291"/>
      <c r="E464" s="291"/>
      <c r="F464" s="291"/>
      <c r="G464" s="291"/>
      <c r="H464" s="291"/>
      <c r="I464" s="291"/>
      <c r="J464" s="291"/>
      <c r="K464" s="291"/>
      <c r="L464" s="291"/>
      <c r="M464" s="291"/>
      <c r="N464" s="291"/>
      <c r="O464" s="291"/>
      <c r="P464" s="291"/>
      <c r="Q464" s="291"/>
      <c r="R464" s="291"/>
      <c r="S464" s="291"/>
      <c r="T464" s="291"/>
      <c r="U464" s="291"/>
      <c r="V464" s="291"/>
      <c r="W464" s="291"/>
      <c r="X464" s="291"/>
      <c r="Y464" s="422"/>
      <c r="Z464" s="425"/>
      <c r="AA464" s="425"/>
      <c r="AB464" s="425"/>
      <c r="AC464" s="425"/>
      <c r="AD464" s="425"/>
      <c r="AE464" s="425"/>
      <c r="AF464" s="425"/>
      <c r="AG464" s="425"/>
      <c r="AH464" s="425"/>
      <c r="AI464" s="425"/>
      <c r="AJ464" s="425"/>
      <c r="AK464" s="425"/>
      <c r="AL464" s="425"/>
      <c r="AM464" s="306"/>
    </row>
    <row r="465" spans="1:39" ht="15.5" outlineLevel="1">
      <c r="A465" s="532">
        <v>18</v>
      </c>
      <c r="B465" s="428" t="s">
        <v>109</v>
      </c>
      <c r="C465" s="291" t="s">
        <v>25</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26"/>
      <c r="Z465" s="410"/>
      <c r="AA465" s="410"/>
      <c r="AB465" s="410"/>
      <c r="AC465" s="410"/>
      <c r="AD465" s="410"/>
      <c r="AE465" s="410"/>
      <c r="AF465" s="415"/>
      <c r="AG465" s="415"/>
      <c r="AH465" s="415"/>
      <c r="AI465" s="415"/>
      <c r="AJ465" s="415"/>
      <c r="AK465" s="415"/>
      <c r="AL465" s="415"/>
      <c r="AM465" s="296">
        <f>SUM(Y465:AL465)</f>
        <v>0</v>
      </c>
    </row>
    <row r="466" spans="1:39" ht="15.5" outlineLevel="1">
      <c r="A466" s="532"/>
      <c r="B466" s="431" t="s">
        <v>308</v>
      </c>
      <c r="C466" s="291" t="s">
        <v>163</v>
      </c>
      <c r="D466" s="295"/>
      <c r="E466" s="295"/>
      <c r="F466" s="295"/>
      <c r="G466" s="295"/>
      <c r="H466" s="295"/>
      <c r="I466" s="295"/>
      <c r="J466" s="295"/>
      <c r="K466" s="295"/>
      <c r="L466" s="295"/>
      <c r="M466" s="295"/>
      <c r="N466" s="295">
        <f>N465</f>
        <v>12</v>
      </c>
      <c r="O466" s="295"/>
      <c r="P466" s="295"/>
      <c r="Q466" s="295"/>
      <c r="R466" s="295"/>
      <c r="S466" s="295"/>
      <c r="T466" s="295"/>
      <c r="U466" s="295"/>
      <c r="V466" s="295"/>
      <c r="W466" s="295"/>
      <c r="X466" s="295"/>
      <c r="Y466" s="411">
        <f>Y465</f>
        <v>0</v>
      </c>
      <c r="Z466" s="411">
        <f t="shared" ref="Z466:AL466" si="1318">Z465</f>
        <v>0</v>
      </c>
      <c r="AA466" s="411">
        <f t="shared" si="1318"/>
        <v>0</v>
      </c>
      <c r="AB466" s="411">
        <f t="shared" si="1318"/>
        <v>0</v>
      </c>
      <c r="AC466" s="411">
        <f t="shared" si="1318"/>
        <v>0</v>
      </c>
      <c r="AD466" s="411">
        <f t="shared" si="1318"/>
        <v>0</v>
      </c>
      <c r="AE466" s="411">
        <f t="shared" si="1318"/>
        <v>0</v>
      </c>
      <c r="AF466" s="411">
        <f t="shared" si="1318"/>
        <v>0</v>
      </c>
      <c r="AG466" s="411">
        <f t="shared" si="1318"/>
        <v>0</v>
      </c>
      <c r="AH466" s="411">
        <f t="shared" si="1318"/>
        <v>0</v>
      </c>
      <c r="AI466" s="411">
        <f t="shared" si="1318"/>
        <v>0</v>
      </c>
      <c r="AJ466" s="411">
        <f t="shared" si="1318"/>
        <v>0</v>
      </c>
      <c r="AK466" s="411">
        <f t="shared" si="1318"/>
        <v>0</v>
      </c>
      <c r="AL466" s="411">
        <f t="shared" si="1318"/>
        <v>0</v>
      </c>
      <c r="AM466" s="306"/>
    </row>
    <row r="467" spans="1:39" ht="15.5" outlineLevel="1">
      <c r="A467" s="532"/>
      <c r="B467" s="430"/>
      <c r="C467" s="291"/>
      <c r="D467" s="291"/>
      <c r="E467" s="291"/>
      <c r="F467" s="291"/>
      <c r="G467" s="291"/>
      <c r="H467" s="291"/>
      <c r="I467" s="291"/>
      <c r="J467" s="291"/>
      <c r="K467" s="291"/>
      <c r="L467" s="291"/>
      <c r="M467" s="291"/>
      <c r="N467" s="291"/>
      <c r="O467" s="291"/>
      <c r="P467" s="291"/>
      <c r="Q467" s="291"/>
      <c r="R467" s="291"/>
      <c r="S467" s="291"/>
      <c r="T467" s="291"/>
      <c r="U467" s="291"/>
      <c r="V467" s="291"/>
      <c r="W467" s="291"/>
      <c r="X467" s="291"/>
      <c r="Y467" s="423"/>
      <c r="Z467" s="424"/>
      <c r="AA467" s="424"/>
      <c r="AB467" s="424"/>
      <c r="AC467" s="424"/>
      <c r="AD467" s="424"/>
      <c r="AE467" s="424"/>
      <c r="AF467" s="424"/>
      <c r="AG467" s="424"/>
      <c r="AH467" s="424"/>
      <c r="AI467" s="424"/>
      <c r="AJ467" s="424"/>
      <c r="AK467" s="424"/>
      <c r="AL467" s="424"/>
      <c r="AM467" s="297"/>
    </row>
    <row r="468" spans="1:39" ht="15.5" outlineLevel="1">
      <c r="A468" s="532">
        <v>19</v>
      </c>
      <c r="B468" s="428" t="s">
        <v>111</v>
      </c>
      <c r="C468" s="291" t="s">
        <v>25</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26"/>
      <c r="Z468" s="410"/>
      <c r="AA468" s="410"/>
      <c r="AB468" s="410"/>
      <c r="AC468" s="410"/>
      <c r="AD468" s="410"/>
      <c r="AE468" s="410"/>
      <c r="AF468" s="415"/>
      <c r="AG468" s="415"/>
      <c r="AH468" s="415"/>
      <c r="AI468" s="415"/>
      <c r="AJ468" s="415"/>
      <c r="AK468" s="415"/>
      <c r="AL468" s="415"/>
      <c r="AM468" s="296">
        <f>SUM(Y468:AL468)</f>
        <v>0</v>
      </c>
    </row>
    <row r="469" spans="1:39" ht="15.5" outlineLevel="1">
      <c r="A469" s="532"/>
      <c r="B469" s="431" t="s">
        <v>308</v>
      </c>
      <c r="C469" s="291" t="s">
        <v>163</v>
      </c>
      <c r="D469" s="295"/>
      <c r="E469" s="295"/>
      <c r="F469" s="295"/>
      <c r="G469" s="295"/>
      <c r="H469" s="295"/>
      <c r="I469" s="295"/>
      <c r="J469" s="295"/>
      <c r="K469" s="295"/>
      <c r="L469" s="295"/>
      <c r="M469" s="295"/>
      <c r="N469" s="295">
        <f>N468</f>
        <v>12</v>
      </c>
      <c r="O469" s="295"/>
      <c r="P469" s="295"/>
      <c r="Q469" s="295"/>
      <c r="R469" s="295"/>
      <c r="S469" s="295"/>
      <c r="T469" s="295"/>
      <c r="U469" s="295"/>
      <c r="V469" s="295"/>
      <c r="W469" s="295"/>
      <c r="X469" s="295"/>
      <c r="Y469" s="411">
        <f>Y468</f>
        <v>0</v>
      </c>
      <c r="Z469" s="411">
        <f t="shared" ref="Z469:AL469" si="1319">Z468</f>
        <v>0</v>
      </c>
      <c r="AA469" s="411">
        <f t="shared" si="1319"/>
        <v>0</v>
      </c>
      <c r="AB469" s="411">
        <f t="shared" si="1319"/>
        <v>0</v>
      </c>
      <c r="AC469" s="411">
        <f t="shared" si="1319"/>
        <v>0</v>
      </c>
      <c r="AD469" s="411">
        <f t="shared" si="1319"/>
        <v>0</v>
      </c>
      <c r="AE469" s="411">
        <f t="shared" si="1319"/>
        <v>0</v>
      </c>
      <c r="AF469" s="411">
        <f t="shared" si="1319"/>
        <v>0</v>
      </c>
      <c r="AG469" s="411">
        <f t="shared" si="1319"/>
        <v>0</v>
      </c>
      <c r="AH469" s="411">
        <f t="shared" si="1319"/>
        <v>0</v>
      </c>
      <c r="AI469" s="411">
        <f t="shared" si="1319"/>
        <v>0</v>
      </c>
      <c r="AJ469" s="411">
        <f t="shared" si="1319"/>
        <v>0</v>
      </c>
      <c r="AK469" s="411">
        <f t="shared" si="1319"/>
        <v>0</v>
      </c>
      <c r="AL469" s="411">
        <f t="shared" si="1319"/>
        <v>0</v>
      </c>
      <c r="AM469" s="297"/>
    </row>
    <row r="470" spans="1:39" ht="15.5" outlineLevel="1">
      <c r="A470" s="532"/>
      <c r="B470" s="430"/>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12"/>
      <c r="Z470" s="412"/>
      <c r="AA470" s="412"/>
      <c r="AB470" s="412"/>
      <c r="AC470" s="412"/>
      <c r="AD470" s="412"/>
      <c r="AE470" s="412"/>
      <c r="AF470" s="412"/>
      <c r="AG470" s="412"/>
      <c r="AH470" s="412"/>
      <c r="AI470" s="412"/>
      <c r="AJ470" s="412"/>
      <c r="AK470" s="412"/>
      <c r="AL470" s="412"/>
      <c r="AM470" s="306"/>
    </row>
    <row r="471" spans="1:39" ht="15.5" outlineLevel="1">
      <c r="A471" s="532">
        <v>20</v>
      </c>
      <c r="B471" s="428" t="s">
        <v>110</v>
      </c>
      <c r="C471" s="291" t="s">
        <v>25</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26"/>
      <c r="Z471" s="410"/>
      <c r="AA471" s="410"/>
      <c r="AB471" s="410"/>
      <c r="AC471" s="410"/>
      <c r="AD471" s="410"/>
      <c r="AE471" s="410"/>
      <c r="AF471" s="415"/>
      <c r="AG471" s="415"/>
      <c r="AH471" s="415"/>
      <c r="AI471" s="415"/>
      <c r="AJ471" s="415"/>
      <c r="AK471" s="415"/>
      <c r="AL471" s="415"/>
      <c r="AM471" s="296">
        <f>SUM(Y471:AL471)</f>
        <v>0</v>
      </c>
    </row>
    <row r="472" spans="1:39" ht="15.5" outlineLevel="1">
      <c r="A472" s="532"/>
      <c r="B472" s="431" t="s">
        <v>308</v>
      </c>
      <c r="C472" s="291" t="s">
        <v>163</v>
      </c>
      <c r="D472" s="295"/>
      <c r="E472" s="295"/>
      <c r="F472" s="295"/>
      <c r="G472" s="295"/>
      <c r="H472" s="295"/>
      <c r="I472" s="295"/>
      <c r="J472" s="295"/>
      <c r="K472" s="295"/>
      <c r="L472" s="295"/>
      <c r="M472" s="295"/>
      <c r="N472" s="295">
        <f>N471</f>
        <v>12</v>
      </c>
      <c r="O472" s="295"/>
      <c r="P472" s="295"/>
      <c r="Q472" s="295"/>
      <c r="R472" s="295"/>
      <c r="S472" s="295"/>
      <c r="T472" s="295"/>
      <c r="U472" s="295"/>
      <c r="V472" s="295"/>
      <c r="W472" s="295"/>
      <c r="X472" s="295"/>
      <c r="Y472" s="411">
        <f t="shared" ref="Y472:AL472" si="1320">Y471</f>
        <v>0</v>
      </c>
      <c r="Z472" s="411">
        <f t="shared" si="1320"/>
        <v>0</v>
      </c>
      <c r="AA472" s="411">
        <f t="shared" si="1320"/>
        <v>0</v>
      </c>
      <c r="AB472" s="411">
        <f t="shared" si="1320"/>
        <v>0</v>
      </c>
      <c r="AC472" s="411">
        <f t="shared" si="1320"/>
        <v>0</v>
      </c>
      <c r="AD472" s="411">
        <f t="shared" si="1320"/>
        <v>0</v>
      </c>
      <c r="AE472" s="411">
        <f t="shared" si="1320"/>
        <v>0</v>
      </c>
      <c r="AF472" s="411">
        <f t="shared" si="1320"/>
        <v>0</v>
      </c>
      <c r="AG472" s="411">
        <f t="shared" si="1320"/>
        <v>0</v>
      </c>
      <c r="AH472" s="411">
        <f t="shared" si="1320"/>
        <v>0</v>
      </c>
      <c r="AI472" s="411">
        <f t="shared" si="1320"/>
        <v>0</v>
      </c>
      <c r="AJ472" s="411">
        <f t="shared" si="1320"/>
        <v>0</v>
      </c>
      <c r="AK472" s="411">
        <f t="shared" si="1320"/>
        <v>0</v>
      </c>
      <c r="AL472" s="411">
        <f t="shared" si="1320"/>
        <v>0</v>
      </c>
      <c r="AM472" s="306"/>
    </row>
    <row r="473" spans="1:39" ht="15.5" outlineLevel="1">
      <c r="A473" s="532"/>
      <c r="B473" s="531"/>
      <c r="C473" s="300"/>
      <c r="D473" s="291"/>
      <c r="E473" s="291"/>
      <c r="F473" s="291"/>
      <c r="G473" s="291"/>
      <c r="H473" s="291"/>
      <c r="I473" s="291"/>
      <c r="J473" s="291"/>
      <c r="K473" s="291"/>
      <c r="L473" s="291"/>
      <c r="M473" s="291"/>
      <c r="N473" s="300"/>
      <c r="O473" s="291"/>
      <c r="P473" s="291"/>
      <c r="Q473" s="291"/>
      <c r="R473" s="291"/>
      <c r="S473" s="291"/>
      <c r="T473" s="291"/>
      <c r="U473" s="291"/>
      <c r="V473" s="291"/>
      <c r="W473" s="291"/>
      <c r="X473" s="291"/>
      <c r="Y473" s="412"/>
      <c r="Z473" s="412"/>
      <c r="AA473" s="412"/>
      <c r="AB473" s="412"/>
      <c r="AC473" s="412"/>
      <c r="AD473" s="412"/>
      <c r="AE473" s="412"/>
      <c r="AF473" s="412"/>
      <c r="AG473" s="412"/>
      <c r="AH473" s="412"/>
      <c r="AI473" s="412"/>
      <c r="AJ473" s="412"/>
      <c r="AK473" s="412"/>
      <c r="AL473" s="412"/>
      <c r="AM473" s="306"/>
    </row>
    <row r="474" spans="1:39" ht="15.5" outlineLevel="1">
      <c r="A474" s="532"/>
      <c r="B474" s="524" t="s">
        <v>502</v>
      </c>
      <c r="C474" s="291"/>
      <c r="D474" s="291"/>
      <c r="E474" s="291"/>
      <c r="F474" s="291"/>
      <c r="G474" s="291"/>
      <c r="H474" s="291"/>
      <c r="I474" s="291"/>
      <c r="J474" s="291"/>
      <c r="K474" s="291"/>
      <c r="L474" s="291"/>
      <c r="M474" s="291"/>
      <c r="N474" s="291"/>
      <c r="O474" s="291"/>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ht="15.5" outlineLevel="1">
      <c r="A475" s="532"/>
      <c r="B475" s="504" t="s">
        <v>498</v>
      </c>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22"/>
      <c r="Z475" s="425"/>
      <c r="AA475" s="425"/>
      <c r="AB475" s="425"/>
      <c r="AC475" s="425"/>
      <c r="AD475" s="425"/>
      <c r="AE475" s="425"/>
      <c r="AF475" s="425"/>
      <c r="AG475" s="425"/>
      <c r="AH475" s="425"/>
      <c r="AI475" s="425"/>
      <c r="AJ475" s="425"/>
      <c r="AK475" s="425"/>
      <c r="AL475" s="425"/>
      <c r="AM475" s="306"/>
    </row>
    <row r="476" spans="1:39" ht="15.5" outlineLevel="1">
      <c r="A476" s="532">
        <v>21</v>
      </c>
      <c r="B476" s="428" t="s">
        <v>113</v>
      </c>
      <c r="C476" s="291" t="s">
        <v>25</v>
      </c>
      <c r="D476" s="295">
        <f>+'7.  Persistence Report'!AW178</f>
        <v>12382795</v>
      </c>
      <c r="E476" s="295">
        <f>+'7.  Persistence Report'!AX178</f>
        <v>9965298</v>
      </c>
      <c r="F476" s="295">
        <f>+'7.  Persistence Report'!AY178</f>
        <v>9965298</v>
      </c>
      <c r="G476" s="295">
        <f>+'7.  Persistence Report'!AZ178</f>
        <v>9965298</v>
      </c>
      <c r="H476" s="295">
        <f>+'7.  Persistence Report'!BA178</f>
        <v>9965298</v>
      </c>
      <c r="I476" s="295">
        <f>+'7.  Persistence Report'!BB178</f>
        <v>9965298</v>
      </c>
      <c r="J476" s="295">
        <f>+'7.  Persistence Report'!BC178</f>
        <v>9965298</v>
      </c>
      <c r="K476" s="295">
        <f>+'7.  Persistence Report'!BD178</f>
        <v>9965195</v>
      </c>
      <c r="L476" s="295">
        <f>+'7.  Persistence Report'!BE178</f>
        <v>9965195</v>
      </c>
      <c r="M476" s="295">
        <f>+'7.  Persistence Report'!BF178</f>
        <v>9940711</v>
      </c>
      <c r="N476" s="291"/>
      <c r="O476" s="295">
        <f>+'7.  Persistence Report'!R178</f>
        <v>858</v>
      </c>
      <c r="P476" s="295">
        <f>+'7.  Persistence Report'!S178</f>
        <v>696</v>
      </c>
      <c r="Q476" s="295">
        <f>+'7.  Persistence Report'!T178</f>
        <v>696</v>
      </c>
      <c r="R476" s="295">
        <f>+'7.  Persistence Report'!U178</f>
        <v>696</v>
      </c>
      <c r="S476" s="295">
        <f>+'7.  Persistence Report'!V178</f>
        <v>696</v>
      </c>
      <c r="T476" s="295">
        <f>+'7.  Persistence Report'!W178</f>
        <v>696</v>
      </c>
      <c r="U476" s="295">
        <f>+'7.  Persistence Report'!X178</f>
        <v>696</v>
      </c>
      <c r="V476" s="295">
        <f>+'7.  Persistence Report'!Y178</f>
        <v>696</v>
      </c>
      <c r="W476" s="295">
        <f>+'7.  Persistence Report'!Z178</f>
        <v>696</v>
      </c>
      <c r="X476" s="295">
        <f>+'7.  Persistence Report'!AA178</f>
        <v>695</v>
      </c>
      <c r="Y476" s="976">
        <f>+'3-a.  Rate Class Allocations'!AD70</f>
        <v>1</v>
      </c>
      <c r="Z476" s="410"/>
      <c r="AA476" s="410"/>
      <c r="AB476" s="410"/>
      <c r="AC476" s="410"/>
      <c r="AD476" s="410"/>
      <c r="AE476" s="410"/>
      <c r="AF476" s="410"/>
      <c r="AG476" s="410"/>
      <c r="AH476" s="410"/>
      <c r="AI476" s="410"/>
      <c r="AJ476" s="410"/>
      <c r="AK476" s="410"/>
      <c r="AL476" s="410"/>
      <c r="AM476" s="296">
        <f>SUM(Y476:AL476)</f>
        <v>1</v>
      </c>
    </row>
    <row r="477" spans="1:39" ht="15.5" outlineLevel="1">
      <c r="A477" s="532"/>
      <c r="B477" s="431" t="s">
        <v>308</v>
      </c>
      <c r="C477" s="981" t="s">
        <v>819</v>
      </c>
      <c r="D477" s="295">
        <f>'7.  Persistence Report'!AW188</f>
        <v>17220.640277569993</v>
      </c>
      <c r="E477" s="295">
        <f>'7.  Persistence Report'!AX188</f>
        <v>17079.075589712866</v>
      </c>
      <c r="F477" s="295">
        <f>'7.  Persistence Report'!AY188</f>
        <v>17079.075589712866</v>
      </c>
      <c r="G477" s="295">
        <f>'7.  Persistence Report'!AZ188</f>
        <v>17079.075589712866</v>
      </c>
      <c r="H477" s="295">
        <f>'7.  Persistence Report'!BA188</f>
        <v>17079.075589712866</v>
      </c>
      <c r="I477" s="295">
        <f>'7.  Persistence Report'!BB188</f>
        <v>17079.075589712866</v>
      </c>
      <c r="J477" s="295">
        <f>'7.  Persistence Report'!BC188</f>
        <v>0</v>
      </c>
      <c r="K477" s="295">
        <f>'7.  Persistence Report'!BD188</f>
        <v>0</v>
      </c>
      <c r="L477" s="295">
        <f>'7.  Persistence Report'!BE188</f>
        <v>0</v>
      </c>
      <c r="M477" s="295">
        <f>'7.  Persistence Report'!BF188</f>
        <v>0</v>
      </c>
      <c r="N477" s="291"/>
      <c r="O477" s="295"/>
      <c r="P477" s="295"/>
      <c r="Q477" s="295"/>
      <c r="R477" s="295"/>
      <c r="S477" s="295"/>
      <c r="T477" s="295"/>
      <c r="U477" s="295"/>
      <c r="V477" s="295"/>
      <c r="W477" s="295"/>
      <c r="X477" s="295"/>
      <c r="Y477" s="411">
        <f>Y476</f>
        <v>1</v>
      </c>
      <c r="Z477" s="411">
        <f t="shared" ref="Z477" si="1321">Z476</f>
        <v>0</v>
      </c>
      <c r="AA477" s="411">
        <f t="shared" ref="AA477" si="1322">AA476</f>
        <v>0</v>
      </c>
      <c r="AB477" s="411">
        <f t="shared" ref="AB477" si="1323">AB476</f>
        <v>0</v>
      </c>
      <c r="AC477" s="411">
        <f t="shared" ref="AC477" si="1324">AC476</f>
        <v>0</v>
      </c>
      <c r="AD477" s="411">
        <f t="shared" ref="AD477" si="1325">AD476</f>
        <v>0</v>
      </c>
      <c r="AE477" s="411">
        <f t="shared" ref="AE477" si="1326">AE476</f>
        <v>0</v>
      </c>
      <c r="AF477" s="411">
        <f t="shared" ref="AF477" si="1327">AF476</f>
        <v>0</v>
      </c>
      <c r="AG477" s="411">
        <f t="shared" ref="AG477" si="1328">AG476</f>
        <v>0</v>
      </c>
      <c r="AH477" s="411">
        <f t="shared" ref="AH477" si="1329">AH476</f>
        <v>0</v>
      </c>
      <c r="AI477" s="411">
        <f t="shared" ref="AI477" si="1330">AI476</f>
        <v>0</v>
      </c>
      <c r="AJ477" s="411">
        <f t="shared" ref="AJ477" si="1331">AJ476</f>
        <v>0</v>
      </c>
      <c r="AK477" s="411">
        <f t="shared" ref="AK477" si="1332">AK476</f>
        <v>0</v>
      </c>
      <c r="AL477" s="411">
        <f t="shared" ref="AL477" si="1333">AL476</f>
        <v>0</v>
      </c>
      <c r="AM477" s="306"/>
    </row>
    <row r="478" spans="1:39" ht="15.5" outlineLevel="1">
      <c r="A478" s="532"/>
      <c r="B478" s="431"/>
      <c r="C478" s="291"/>
      <c r="D478" s="291"/>
      <c r="E478" s="291"/>
      <c r="F478" s="291"/>
      <c r="G478" s="291"/>
      <c r="H478" s="291"/>
      <c r="I478" s="291"/>
      <c r="J478" s="291"/>
      <c r="K478" s="291"/>
      <c r="L478" s="291"/>
      <c r="M478" s="291"/>
      <c r="N478" s="291"/>
      <c r="O478" s="291"/>
      <c r="P478" s="291"/>
      <c r="Q478" s="291"/>
      <c r="R478" s="291"/>
      <c r="S478" s="291"/>
      <c r="T478" s="291"/>
      <c r="U478" s="291"/>
      <c r="V478" s="291"/>
      <c r="W478" s="291"/>
      <c r="X478" s="291"/>
      <c r="Y478" s="422"/>
      <c r="Z478" s="425"/>
      <c r="AA478" s="425"/>
      <c r="AB478" s="425"/>
      <c r="AC478" s="425"/>
      <c r="AD478" s="425"/>
      <c r="AE478" s="425"/>
      <c r="AF478" s="425"/>
      <c r="AG478" s="425"/>
      <c r="AH478" s="425"/>
      <c r="AI478" s="425"/>
      <c r="AJ478" s="425"/>
      <c r="AK478" s="425"/>
      <c r="AL478" s="425"/>
      <c r="AM478" s="306"/>
    </row>
    <row r="479" spans="1:39" s="970" customFormat="1" ht="15.5" outlineLevel="1">
      <c r="A479" s="971" t="s">
        <v>817</v>
      </c>
      <c r="B479" s="972" t="s">
        <v>777</v>
      </c>
      <c r="C479" s="964" t="s">
        <v>25</v>
      </c>
      <c r="D479" s="965">
        <f>+'7.  Persistence Report'!AW179</f>
        <v>11563559</v>
      </c>
      <c r="E479" s="965">
        <f>+'7.  Persistence Report'!AX179</f>
        <v>8374196</v>
      </c>
      <c r="F479" s="965">
        <f>+'7.  Persistence Report'!AY179</f>
        <v>8374196</v>
      </c>
      <c r="G479" s="965">
        <f>+'7.  Persistence Report'!AZ179</f>
        <v>8374196</v>
      </c>
      <c r="H479" s="965">
        <f>+'7.  Persistence Report'!BA179</f>
        <v>8374196</v>
      </c>
      <c r="I479" s="965">
        <f>+'7.  Persistence Report'!BB179</f>
        <v>8374196</v>
      </c>
      <c r="J479" s="965">
        <f>+'7.  Persistence Report'!BC179</f>
        <v>8374196</v>
      </c>
      <c r="K479" s="965">
        <f>+'7.  Persistence Report'!BD179</f>
        <v>8374034</v>
      </c>
      <c r="L479" s="965">
        <f>+'7.  Persistence Report'!BE179</f>
        <v>8374034</v>
      </c>
      <c r="M479" s="965">
        <f>+'7.  Persistence Report'!BF179</f>
        <v>8374034</v>
      </c>
      <c r="N479" s="964"/>
      <c r="O479" s="965">
        <f>+'7.  Persistence Report'!R179</f>
        <v>793</v>
      </c>
      <c r="P479" s="965">
        <f>+'7.  Persistence Report'!S179</f>
        <v>579</v>
      </c>
      <c r="Q479" s="965">
        <f>+'7.  Persistence Report'!T179</f>
        <v>579</v>
      </c>
      <c r="R479" s="965">
        <f>+'7.  Persistence Report'!U179</f>
        <v>579</v>
      </c>
      <c r="S479" s="965">
        <f>+'7.  Persistence Report'!V179</f>
        <v>579</v>
      </c>
      <c r="T479" s="965">
        <f>+'7.  Persistence Report'!W179</f>
        <v>579</v>
      </c>
      <c r="U479" s="965">
        <f>+'7.  Persistence Report'!X179</f>
        <v>579</v>
      </c>
      <c r="V479" s="965">
        <f>+'7.  Persistence Report'!Y179</f>
        <v>579</v>
      </c>
      <c r="W479" s="965">
        <f>+'7.  Persistence Report'!Z179</f>
        <v>579</v>
      </c>
      <c r="X479" s="965">
        <f>+'7.  Persistence Report'!AA179</f>
        <v>579</v>
      </c>
      <c r="Y479" s="967">
        <f>+'3-a.  Rate Class Allocations'!AD71</f>
        <v>1</v>
      </c>
      <c r="Z479" s="967"/>
      <c r="AA479" s="967"/>
      <c r="AB479" s="967"/>
      <c r="AC479" s="967"/>
      <c r="AD479" s="967"/>
      <c r="AE479" s="967"/>
      <c r="AF479" s="967"/>
      <c r="AG479" s="967"/>
      <c r="AH479" s="967"/>
      <c r="AI479" s="967"/>
      <c r="AJ479" s="967"/>
      <c r="AK479" s="967"/>
      <c r="AL479" s="967"/>
      <c r="AM479" s="969">
        <f>SUM(Y479:AL479)</f>
        <v>1</v>
      </c>
    </row>
    <row r="480" spans="1:39" s="970" customFormat="1" ht="15.5" outlineLevel="1">
      <c r="A480" s="971"/>
      <c r="B480" s="973" t="s">
        <v>308</v>
      </c>
      <c r="C480" s="964" t="s">
        <v>163</v>
      </c>
      <c r="D480" s="965"/>
      <c r="E480" s="965"/>
      <c r="F480" s="965"/>
      <c r="G480" s="965"/>
      <c r="H480" s="965"/>
      <c r="I480" s="965"/>
      <c r="J480" s="965"/>
      <c r="K480" s="965"/>
      <c r="L480" s="965"/>
      <c r="M480" s="965"/>
      <c r="N480" s="964"/>
      <c r="O480" s="965"/>
      <c r="P480" s="965"/>
      <c r="Q480" s="965"/>
      <c r="R480" s="965"/>
      <c r="S480" s="965"/>
      <c r="T480" s="965"/>
      <c r="U480" s="965"/>
      <c r="V480" s="965"/>
      <c r="W480" s="965"/>
      <c r="X480" s="965"/>
      <c r="Y480" s="974">
        <f>Y479</f>
        <v>1</v>
      </c>
      <c r="Z480" s="974">
        <f t="shared" ref="Z480:AL480" si="1334">Z479</f>
        <v>0</v>
      </c>
      <c r="AA480" s="974">
        <f t="shared" si="1334"/>
        <v>0</v>
      </c>
      <c r="AB480" s="974">
        <f t="shared" si="1334"/>
        <v>0</v>
      </c>
      <c r="AC480" s="974">
        <f t="shared" si="1334"/>
        <v>0</v>
      </c>
      <c r="AD480" s="974">
        <f t="shared" si="1334"/>
        <v>0</v>
      </c>
      <c r="AE480" s="974">
        <f t="shared" si="1334"/>
        <v>0</v>
      </c>
      <c r="AF480" s="974">
        <f t="shared" si="1334"/>
        <v>0</v>
      </c>
      <c r="AG480" s="974">
        <f t="shared" si="1334"/>
        <v>0</v>
      </c>
      <c r="AH480" s="974">
        <f t="shared" si="1334"/>
        <v>0</v>
      </c>
      <c r="AI480" s="974">
        <f t="shared" si="1334"/>
        <v>0</v>
      </c>
      <c r="AJ480" s="974">
        <f t="shared" si="1334"/>
        <v>0</v>
      </c>
      <c r="AK480" s="974">
        <f t="shared" si="1334"/>
        <v>0</v>
      </c>
      <c r="AL480" s="974">
        <f t="shared" si="1334"/>
        <v>0</v>
      </c>
      <c r="AM480" s="975"/>
    </row>
    <row r="481" spans="1:39" ht="15.5" outlineLevel="1">
      <c r="A481" s="532"/>
      <c r="B481" s="431"/>
      <c r="C481" s="291"/>
      <c r="D481" s="291"/>
      <c r="E481" s="291"/>
      <c r="F481" s="291"/>
      <c r="G481" s="291"/>
      <c r="H481" s="291"/>
      <c r="I481" s="291"/>
      <c r="J481" s="291"/>
      <c r="K481" s="291"/>
      <c r="L481" s="291"/>
      <c r="M481" s="291"/>
      <c r="N481" s="291"/>
      <c r="O481" s="291"/>
      <c r="P481" s="291"/>
      <c r="Q481" s="291"/>
      <c r="R481" s="291"/>
      <c r="S481" s="291"/>
      <c r="T481" s="291"/>
      <c r="U481" s="291"/>
      <c r="V481" s="291"/>
      <c r="W481" s="291"/>
      <c r="X481" s="291"/>
      <c r="Y481" s="422"/>
      <c r="Z481" s="425"/>
      <c r="AA481" s="425"/>
      <c r="AB481" s="425"/>
      <c r="AC481" s="425"/>
      <c r="AD481" s="425"/>
      <c r="AE481" s="425"/>
      <c r="AF481" s="425"/>
      <c r="AG481" s="425"/>
      <c r="AH481" s="425"/>
      <c r="AI481" s="425"/>
      <c r="AJ481" s="425"/>
      <c r="AK481" s="425"/>
      <c r="AL481" s="425"/>
      <c r="AM481" s="306"/>
    </row>
    <row r="482" spans="1:39" ht="31" outlineLevel="1">
      <c r="A482" s="532">
        <v>22</v>
      </c>
      <c r="B482" s="428" t="s">
        <v>114</v>
      </c>
      <c r="C482" s="291" t="s">
        <v>25</v>
      </c>
      <c r="D482" s="295">
        <f>+'7.  Persistence Report'!AW180</f>
        <v>1696966</v>
      </c>
      <c r="E482" s="295">
        <f>+'7.  Persistence Report'!AX180</f>
        <v>1696966</v>
      </c>
      <c r="F482" s="295">
        <f>+'7.  Persistence Report'!AY180</f>
        <v>1696966</v>
      </c>
      <c r="G482" s="295">
        <f>+'7.  Persistence Report'!AZ180</f>
        <v>1696966</v>
      </c>
      <c r="H482" s="295">
        <f>+'7.  Persistence Report'!BA180</f>
        <v>1696966</v>
      </c>
      <c r="I482" s="295">
        <f>+'7.  Persistence Report'!BB180</f>
        <v>1696966</v>
      </c>
      <c r="J482" s="295">
        <f>+'7.  Persistence Report'!BC180</f>
        <v>1696966</v>
      </c>
      <c r="K482" s="295">
        <f>+'7.  Persistence Report'!BD180</f>
        <v>1696966</v>
      </c>
      <c r="L482" s="295">
        <f>+'7.  Persistence Report'!BE180</f>
        <v>1696966</v>
      </c>
      <c r="M482" s="295">
        <f>+'7.  Persistence Report'!BF180</f>
        <v>1696966</v>
      </c>
      <c r="N482" s="291"/>
      <c r="O482" s="295">
        <f>+'7.  Persistence Report'!R180</f>
        <v>498</v>
      </c>
      <c r="P482" s="295">
        <f>+'7.  Persistence Report'!S180</f>
        <v>498</v>
      </c>
      <c r="Q482" s="295">
        <f>+'7.  Persistence Report'!T180</f>
        <v>498</v>
      </c>
      <c r="R482" s="295">
        <f>+'7.  Persistence Report'!U180</f>
        <v>498</v>
      </c>
      <c r="S482" s="295">
        <f>+'7.  Persistence Report'!V180</f>
        <v>498</v>
      </c>
      <c r="T482" s="295">
        <f>+'7.  Persistence Report'!W180</f>
        <v>498</v>
      </c>
      <c r="U482" s="295">
        <f>+'7.  Persistence Report'!X180</f>
        <v>498</v>
      </c>
      <c r="V482" s="295">
        <f>+'7.  Persistence Report'!Y180</f>
        <v>498</v>
      </c>
      <c r="W482" s="295">
        <f>+'7.  Persistence Report'!Z180</f>
        <v>498</v>
      </c>
      <c r="X482" s="295">
        <f>+'7.  Persistence Report'!AA180</f>
        <v>498</v>
      </c>
      <c r="Y482" s="976">
        <f>+'3-a.  Rate Class Allocations'!AD72</f>
        <v>1</v>
      </c>
      <c r="Z482" s="410"/>
      <c r="AA482" s="410"/>
      <c r="AB482" s="410"/>
      <c r="AC482" s="410"/>
      <c r="AD482" s="410"/>
      <c r="AE482" s="410"/>
      <c r="AF482" s="410"/>
      <c r="AG482" s="410"/>
      <c r="AH482" s="410"/>
      <c r="AI482" s="410"/>
      <c r="AJ482" s="410"/>
      <c r="AK482" s="410"/>
      <c r="AL482" s="410"/>
      <c r="AM482" s="296">
        <f>SUM(Y482:AL482)</f>
        <v>1</v>
      </c>
    </row>
    <row r="483" spans="1:39" ht="15.5" outlineLevel="1">
      <c r="A483" s="532"/>
      <c r="B483" s="431" t="s">
        <v>308</v>
      </c>
      <c r="C483" s="981" t="s">
        <v>819</v>
      </c>
      <c r="D483" s="295">
        <f>'7.  Persistence Report'!AW189</f>
        <v>71392.506536026398</v>
      </c>
      <c r="E483" s="295">
        <f>'7.  Persistence Report'!AX189</f>
        <v>71392.506536026398</v>
      </c>
      <c r="F483" s="295">
        <f>'7.  Persistence Report'!AY189</f>
        <v>71392.506536026398</v>
      </c>
      <c r="G483" s="295">
        <f>'7.  Persistence Report'!AZ189</f>
        <v>71392.506536026398</v>
      </c>
      <c r="H483" s="295">
        <f>'7.  Persistence Report'!BA189</f>
        <v>71392.506536026398</v>
      </c>
      <c r="I483" s="295">
        <f>'7.  Persistence Report'!BB189</f>
        <v>71392.506536026398</v>
      </c>
      <c r="J483" s="295">
        <f>'7.  Persistence Report'!BC189</f>
        <v>0</v>
      </c>
      <c r="K483" s="295">
        <f>'7.  Persistence Report'!BD189</f>
        <v>0</v>
      </c>
      <c r="L483" s="295">
        <f>'7.  Persistence Report'!BE189</f>
        <v>0</v>
      </c>
      <c r="M483" s="295">
        <f>'7.  Persistence Report'!BF189</f>
        <v>0</v>
      </c>
      <c r="N483" s="291"/>
      <c r="O483" s="295"/>
      <c r="P483" s="295"/>
      <c r="Q483" s="295"/>
      <c r="R483" s="295"/>
      <c r="S483" s="295"/>
      <c r="T483" s="295"/>
      <c r="U483" s="295"/>
      <c r="V483" s="295"/>
      <c r="W483" s="295"/>
      <c r="X483" s="295"/>
      <c r="Y483" s="411">
        <f>Y482</f>
        <v>1</v>
      </c>
      <c r="Z483" s="411">
        <f t="shared" ref="Z483" si="1335">Z482</f>
        <v>0</v>
      </c>
      <c r="AA483" s="411">
        <f t="shared" ref="AA483" si="1336">AA482</f>
        <v>0</v>
      </c>
      <c r="AB483" s="411">
        <f t="shared" ref="AB483" si="1337">AB482</f>
        <v>0</v>
      </c>
      <c r="AC483" s="411">
        <f t="shared" ref="AC483" si="1338">AC482</f>
        <v>0</v>
      </c>
      <c r="AD483" s="411">
        <f t="shared" ref="AD483" si="1339">AD482</f>
        <v>0</v>
      </c>
      <c r="AE483" s="411">
        <f t="shared" ref="AE483" si="1340">AE482</f>
        <v>0</v>
      </c>
      <c r="AF483" s="411">
        <f t="shared" ref="AF483" si="1341">AF482</f>
        <v>0</v>
      </c>
      <c r="AG483" s="411">
        <f t="shared" ref="AG483" si="1342">AG482</f>
        <v>0</v>
      </c>
      <c r="AH483" s="411">
        <f t="shared" ref="AH483" si="1343">AH482</f>
        <v>0</v>
      </c>
      <c r="AI483" s="411">
        <f t="shared" ref="AI483" si="1344">AI482</f>
        <v>0</v>
      </c>
      <c r="AJ483" s="411">
        <f t="shared" ref="AJ483" si="1345">AJ482</f>
        <v>0</v>
      </c>
      <c r="AK483" s="411">
        <f t="shared" ref="AK483" si="1346">AK482</f>
        <v>0</v>
      </c>
      <c r="AL483" s="411">
        <f t="shared" ref="AL483" si="1347">AL482</f>
        <v>0</v>
      </c>
      <c r="AM483" s="306"/>
    </row>
    <row r="484" spans="1:39" ht="15.5" outlineLevel="1">
      <c r="A484" s="532"/>
      <c r="B484" s="431"/>
      <c r="C484" s="291"/>
      <c r="D484" s="291"/>
      <c r="E484" s="291"/>
      <c r="F484" s="291"/>
      <c r="G484" s="291"/>
      <c r="H484" s="291"/>
      <c r="I484" s="291"/>
      <c r="J484" s="291"/>
      <c r="K484" s="291"/>
      <c r="L484" s="291"/>
      <c r="M484" s="291"/>
      <c r="N484" s="291"/>
      <c r="O484" s="291"/>
      <c r="P484" s="291"/>
      <c r="Q484" s="291"/>
      <c r="R484" s="291"/>
      <c r="S484" s="291"/>
      <c r="T484" s="291"/>
      <c r="U484" s="291"/>
      <c r="V484" s="291"/>
      <c r="W484" s="291"/>
      <c r="X484" s="291"/>
      <c r="Y484" s="422"/>
      <c r="Z484" s="425"/>
      <c r="AA484" s="425"/>
      <c r="AB484" s="425"/>
      <c r="AC484" s="425"/>
      <c r="AD484" s="425"/>
      <c r="AE484" s="425"/>
      <c r="AF484" s="425"/>
      <c r="AG484" s="425"/>
      <c r="AH484" s="425"/>
      <c r="AI484" s="425"/>
      <c r="AJ484" s="425"/>
      <c r="AK484" s="425"/>
      <c r="AL484" s="425"/>
      <c r="AM484" s="306"/>
    </row>
    <row r="485" spans="1:39" ht="31" outlineLevel="1">
      <c r="A485" s="532">
        <v>23</v>
      </c>
      <c r="B485" s="428" t="s">
        <v>115</v>
      </c>
      <c r="C485" s="291" t="s">
        <v>25</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0"/>
      <c r="Z485" s="410"/>
      <c r="AA485" s="410"/>
      <c r="AB485" s="410"/>
      <c r="AC485" s="410"/>
      <c r="AD485" s="410"/>
      <c r="AE485" s="410"/>
      <c r="AF485" s="410"/>
      <c r="AG485" s="410"/>
      <c r="AH485" s="410"/>
      <c r="AI485" s="410"/>
      <c r="AJ485" s="410"/>
      <c r="AK485" s="410"/>
      <c r="AL485" s="410"/>
      <c r="AM485" s="296">
        <f>SUM(Y485:AL485)</f>
        <v>0</v>
      </c>
    </row>
    <row r="486" spans="1:39" ht="15.5" outlineLevel="1">
      <c r="A486" s="532"/>
      <c r="B486" s="431" t="s">
        <v>308</v>
      </c>
      <c r="C486" s="291" t="s">
        <v>163</v>
      </c>
      <c r="D486" s="295"/>
      <c r="E486" s="295"/>
      <c r="F486" s="295"/>
      <c r="G486" s="295"/>
      <c r="H486" s="295"/>
      <c r="I486" s="295"/>
      <c r="J486" s="295"/>
      <c r="K486" s="295"/>
      <c r="L486" s="295"/>
      <c r="M486" s="295"/>
      <c r="N486" s="291"/>
      <c r="O486" s="295"/>
      <c r="P486" s="295"/>
      <c r="Q486" s="295"/>
      <c r="R486" s="295"/>
      <c r="S486" s="295"/>
      <c r="T486" s="295"/>
      <c r="U486" s="295"/>
      <c r="V486" s="295"/>
      <c r="W486" s="295"/>
      <c r="X486" s="295"/>
      <c r="Y486" s="411">
        <f>Y485</f>
        <v>0</v>
      </c>
      <c r="Z486" s="411">
        <f t="shared" ref="Z486" si="1348">Z485</f>
        <v>0</v>
      </c>
      <c r="AA486" s="411">
        <f t="shared" ref="AA486" si="1349">AA485</f>
        <v>0</v>
      </c>
      <c r="AB486" s="411">
        <f t="shared" ref="AB486" si="1350">AB485</f>
        <v>0</v>
      </c>
      <c r="AC486" s="411">
        <f t="shared" ref="AC486" si="1351">AC485</f>
        <v>0</v>
      </c>
      <c r="AD486" s="411">
        <f t="shared" ref="AD486" si="1352">AD485</f>
        <v>0</v>
      </c>
      <c r="AE486" s="411">
        <f t="shared" ref="AE486" si="1353">AE485</f>
        <v>0</v>
      </c>
      <c r="AF486" s="411">
        <f t="shared" ref="AF486" si="1354">AF485</f>
        <v>0</v>
      </c>
      <c r="AG486" s="411">
        <f t="shared" ref="AG486" si="1355">AG485</f>
        <v>0</v>
      </c>
      <c r="AH486" s="411">
        <f t="shared" ref="AH486" si="1356">AH485</f>
        <v>0</v>
      </c>
      <c r="AI486" s="411">
        <f t="shared" ref="AI486" si="1357">AI485</f>
        <v>0</v>
      </c>
      <c r="AJ486" s="411">
        <f t="shared" ref="AJ486" si="1358">AJ485</f>
        <v>0</v>
      </c>
      <c r="AK486" s="411">
        <f t="shared" ref="AK486" si="1359">AK485</f>
        <v>0</v>
      </c>
      <c r="AL486" s="411">
        <f t="shared" ref="AL486" si="1360">AL485</f>
        <v>0</v>
      </c>
      <c r="AM486" s="306"/>
    </row>
    <row r="487" spans="1:39" ht="15.5" outlineLevel="1">
      <c r="A487" s="532"/>
      <c r="B487" s="430"/>
      <c r="C487" s="291"/>
      <c r="D487" s="291"/>
      <c r="E487" s="291"/>
      <c r="F487" s="291"/>
      <c r="G487" s="291"/>
      <c r="H487" s="291"/>
      <c r="I487" s="291"/>
      <c r="J487" s="291"/>
      <c r="K487" s="291"/>
      <c r="L487" s="291"/>
      <c r="M487" s="291"/>
      <c r="N487" s="291"/>
      <c r="O487" s="291"/>
      <c r="P487" s="291"/>
      <c r="Q487" s="291"/>
      <c r="R487" s="291"/>
      <c r="S487" s="291"/>
      <c r="T487" s="291"/>
      <c r="U487" s="291"/>
      <c r="V487" s="291"/>
      <c r="W487" s="291"/>
      <c r="X487" s="291"/>
      <c r="Y487" s="422"/>
      <c r="Z487" s="425"/>
      <c r="AA487" s="425"/>
      <c r="AB487" s="425"/>
      <c r="AC487" s="425"/>
      <c r="AD487" s="425"/>
      <c r="AE487" s="425"/>
      <c r="AF487" s="425"/>
      <c r="AG487" s="425"/>
      <c r="AH487" s="425"/>
      <c r="AI487" s="425"/>
      <c r="AJ487" s="425"/>
      <c r="AK487" s="425"/>
      <c r="AL487" s="425"/>
      <c r="AM487" s="306"/>
    </row>
    <row r="488" spans="1:39" ht="15.5" outlineLevel="1">
      <c r="A488" s="532">
        <v>24</v>
      </c>
      <c r="B488" s="428" t="s">
        <v>116</v>
      </c>
      <c r="C488" s="291" t="s">
        <v>25</v>
      </c>
      <c r="D488" s="295">
        <f>+'7.  Persistence Report'!AW181</f>
        <v>961795</v>
      </c>
      <c r="E488" s="295">
        <f>+'7.  Persistence Report'!AX181</f>
        <v>961795</v>
      </c>
      <c r="F488" s="295">
        <f>+'7.  Persistence Report'!AY181</f>
        <v>961795</v>
      </c>
      <c r="G488" s="295">
        <f>+'7.  Persistence Report'!AZ181</f>
        <v>961795</v>
      </c>
      <c r="H488" s="295">
        <f>+'7.  Persistence Report'!BA181</f>
        <v>961795</v>
      </c>
      <c r="I488" s="295">
        <f>+'7.  Persistence Report'!BB181</f>
        <v>961795</v>
      </c>
      <c r="J488" s="295">
        <f>+'7.  Persistence Report'!BC181</f>
        <v>961795</v>
      </c>
      <c r="K488" s="295">
        <f>+'7.  Persistence Report'!BD181</f>
        <v>961795</v>
      </c>
      <c r="L488" s="295">
        <f>+'7.  Persistence Report'!BE181</f>
        <v>961795</v>
      </c>
      <c r="M488" s="295">
        <f>+'7.  Persistence Report'!BF181</f>
        <v>955553</v>
      </c>
      <c r="N488" s="291"/>
      <c r="O488" s="295">
        <f>+'7.  Persistence Report'!R181</f>
        <v>76</v>
      </c>
      <c r="P488" s="295">
        <f>+'7.  Persistence Report'!S181</f>
        <v>76</v>
      </c>
      <c r="Q488" s="295">
        <f>+'7.  Persistence Report'!T181</f>
        <v>76</v>
      </c>
      <c r="R488" s="295">
        <f>+'7.  Persistence Report'!U181</f>
        <v>76</v>
      </c>
      <c r="S488" s="295">
        <f>+'7.  Persistence Report'!V181</f>
        <v>76</v>
      </c>
      <c r="T488" s="295">
        <f>+'7.  Persistence Report'!W181</f>
        <v>76</v>
      </c>
      <c r="U488" s="295">
        <f>+'7.  Persistence Report'!X181</f>
        <v>76</v>
      </c>
      <c r="V488" s="295">
        <f>+'7.  Persistence Report'!Y181</f>
        <v>76</v>
      </c>
      <c r="W488" s="295">
        <f>+'7.  Persistence Report'!Z181</f>
        <v>76</v>
      </c>
      <c r="X488" s="295">
        <f>+'7.  Persistence Report'!AA181</f>
        <v>69</v>
      </c>
      <c r="Y488" s="976">
        <f>+'3-a.  Rate Class Allocations'!AD73</f>
        <v>1</v>
      </c>
      <c r="Z488" s="410"/>
      <c r="AA488" s="410"/>
      <c r="AB488" s="410"/>
      <c r="AC488" s="410"/>
      <c r="AD488" s="410"/>
      <c r="AE488" s="410"/>
      <c r="AF488" s="410"/>
      <c r="AG488" s="410"/>
      <c r="AH488" s="410"/>
      <c r="AI488" s="410"/>
      <c r="AJ488" s="410"/>
      <c r="AK488" s="410"/>
      <c r="AL488" s="410"/>
      <c r="AM488" s="296">
        <f>SUM(Y488:AL488)</f>
        <v>1</v>
      </c>
    </row>
    <row r="489" spans="1:39" ht="15.5" outlineLevel="1">
      <c r="A489" s="532"/>
      <c r="B489" s="431" t="s">
        <v>308</v>
      </c>
      <c r="C489" s="291" t="s">
        <v>163</v>
      </c>
      <c r="D489" s="295"/>
      <c r="E489" s="295"/>
      <c r="F489" s="295"/>
      <c r="G489" s="295"/>
      <c r="H489" s="295"/>
      <c r="I489" s="295"/>
      <c r="J489" s="295"/>
      <c r="K489" s="295"/>
      <c r="L489" s="295"/>
      <c r="M489" s="295"/>
      <c r="N489" s="291"/>
      <c r="O489" s="295"/>
      <c r="P489" s="295"/>
      <c r="Q489" s="295"/>
      <c r="R489" s="295"/>
      <c r="S489" s="295"/>
      <c r="T489" s="295"/>
      <c r="U489" s="295"/>
      <c r="V489" s="295"/>
      <c r="W489" s="295"/>
      <c r="X489" s="295"/>
      <c r="Y489" s="411">
        <f>Y488</f>
        <v>1</v>
      </c>
      <c r="Z489" s="411">
        <f t="shared" ref="Z489" si="1361">Z488</f>
        <v>0</v>
      </c>
      <c r="AA489" s="411">
        <f t="shared" ref="AA489" si="1362">AA488</f>
        <v>0</v>
      </c>
      <c r="AB489" s="411">
        <f t="shared" ref="AB489" si="1363">AB488</f>
        <v>0</v>
      </c>
      <c r="AC489" s="411">
        <f t="shared" ref="AC489" si="1364">AC488</f>
        <v>0</v>
      </c>
      <c r="AD489" s="411">
        <f t="shared" ref="AD489" si="1365">AD488</f>
        <v>0</v>
      </c>
      <c r="AE489" s="411">
        <f t="shared" ref="AE489" si="1366">AE488</f>
        <v>0</v>
      </c>
      <c r="AF489" s="411">
        <f t="shared" ref="AF489" si="1367">AF488</f>
        <v>0</v>
      </c>
      <c r="AG489" s="411">
        <f t="shared" ref="AG489" si="1368">AG488</f>
        <v>0</v>
      </c>
      <c r="AH489" s="411">
        <f t="shared" ref="AH489" si="1369">AH488</f>
        <v>0</v>
      </c>
      <c r="AI489" s="411">
        <f t="shared" ref="AI489" si="1370">AI488</f>
        <v>0</v>
      </c>
      <c r="AJ489" s="411">
        <f t="shared" ref="AJ489" si="1371">AJ488</f>
        <v>0</v>
      </c>
      <c r="AK489" s="411">
        <f t="shared" ref="AK489" si="1372">AK488</f>
        <v>0</v>
      </c>
      <c r="AL489" s="411">
        <f t="shared" ref="AL489" si="1373">AL488</f>
        <v>0</v>
      </c>
      <c r="AM489" s="306"/>
    </row>
    <row r="490" spans="1:39" ht="15.5" outlineLevel="1">
      <c r="A490" s="532"/>
      <c r="B490" s="431"/>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12"/>
      <c r="Z490" s="425"/>
      <c r="AA490" s="425"/>
      <c r="AB490" s="425"/>
      <c r="AC490" s="425"/>
      <c r="AD490" s="425"/>
      <c r="AE490" s="425"/>
      <c r="AF490" s="425"/>
      <c r="AG490" s="425"/>
      <c r="AH490" s="425"/>
      <c r="AI490" s="425"/>
      <c r="AJ490" s="425"/>
      <c r="AK490" s="425"/>
      <c r="AL490" s="425"/>
      <c r="AM490" s="306"/>
    </row>
    <row r="491" spans="1:39" ht="15.5" outlineLevel="1">
      <c r="A491" s="532"/>
      <c r="B491" s="504" t="s">
        <v>499</v>
      </c>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15.5" outlineLevel="1">
      <c r="A492" s="532">
        <v>25</v>
      </c>
      <c r="B492" s="428" t="s">
        <v>117</v>
      </c>
      <c r="C492" s="291" t="s">
        <v>25</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26"/>
      <c r="Z492" s="410"/>
      <c r="AA492" s="410"/>
      <c r="AB492" s="410"/>
      <c r="AC492" s="410"/>
      <c r="AD492" s="410"/>
      <c r="AE492" s="410"/>
      <c r="AF492" s="415"/>
      <c r="AG492" s="415"/>
      <c r="AH492" s="415"/>
      <c r="AI492" s="415"/>
      <c r="AJ492" s="415"/>
      <c r="AK492" s="415"/>
      <c r="AL492" s="415"/>
      <c r="AM492" s="296">
        <f>SUM(Y492:AL492)</f>
        <v>0</v>
      </c>
    </row>
    <row r="493" spans="1:39" ht="15.5" outlineLevel="1">
      <c r="A493" s="532"/>
      <c r="B493" s="431" t="s">
        <v>308</v>
      </c>
      <c r="C493" s="291" t="s">
        <v>163</v>
      </c>
      <c r="D493" s="295"/>
      <c r="E493" s="295"/>
      <c r="F493" s="295"/>
      <c r="G493" s="295"/>
      <c r="H493" s="295"/>
      <c r="I493" s="295"/>
      <c r="J493" s="295"/>
      <c r="K493" s="295"/>
      <c r="L493" s="295"/>
      <c r="M493" s="295"/>
      <c r="N493" s="295">
        <f>N492</f>
        <v>12</v>
      </c>
      <c r="O493" s="295"/>
      <c r="P493" s="295"/>
      <c r="Q493" s="295"/>
      <c r="R493" s="295"/>
      <c r="S493" s="295"/>
      <c r="T493" s="295"/>
      <c r="U493" s="295"/>
      <c r="V493" s="295"/>
      <c r="W493" s="295"/>
      <c r="X493" s="295"/>
      <c r="Y493" s="411">
        <f>Y492</f>
        <v>0</v>
      </c>
      <c r="Z493" s="411">
        <f t="shared" ref="Z493" si="1374">Z492</f>
        <v>0</v>
      </c>
      <c r="AA493" s="411">
        <f t="shared" ref="AA493" si="1375">AA492</f>
        <v>0</v>
      </c>
      <c r="AB493" s="411">
        <f t="shared" ref="AB493" si="1376">AB492</f>
        <v>0</v>
      </c>
      <c r="AC493" s="411">
        <f t="shared" ref="AC493" si="1377">AC492</f>
        <v>0</v>
      </c>
      <c r="AD493" s="411">
        <f t="shared" ref="AD493" si="1378">AD492</f>
        <v>0</v>
      </c>
      <c r="AE493" s="411">
        <f t="shared" ref="AE493" si="1379">AE492</f>
        <v>0</v>
      </c>
      <c r="AF493" s="411">
        <f t="shared" ref="AF493" si="1380">AF492</f>
        <v>0</v>
      </c>
      <c r="AG493" s="411">
        <f t="shared" ref="AG493" si="1381">AG492</f>
        <v>0</v>
      </c>
      <c r="AH493" s="411">
        <f t="shared" ref="AH493" si="1382">AH492</f>
        <v>0</v>
      </c>
      <c r="AI493" s="411">
        <f t="shared" ref="AI493" si="1383">AI492</f>
        <v>0</v>
      </c>
      <c r="AJ493" s="411">
        <f t="shared" ref="AJ493" si="1384">AJ492</f>
        <v>0</v>
      </c>
      <c r="AK493" s="411">
        <f t="shared" ref="AK493" si="1385">AK492</f>
        <v>0</v>
      </c>
      <c r="AL493" s="411">
        <f t="shared" ref="AL493" si="1386">AL492</f>
        <v>0</v>
      </c>
      <c r="AM493" s="306"/>
    </row>
    <row r="494" spans="1:39" ht="15.5" outlineLevel="1">
      <c r="A494" s="532"/>
      <c r="B494" s="431"/>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15.5" outlineLevel="1">
      <c r="A495" s="532">
        <v>26</v>
      </c>
      <c r="B495" s="428" t="s">
        <v>118</v>
      </c>
      <c r="C495" s="291" t="s">
        <v>25</v>
      </c>
      <c r="D495" s="295">
        <f>+'7.  Persistence Report'!AW182</f>
        <v>23461892</v>
      </c>
      <c r="E495" s="295">
        <f>+'7.  Persistence Report'!AX182</f>
        <v>24773764</v>
      </c>
      <c r="F495" s="295">
        <f>+'7.  Persistence Report'!AY182</f>
        <v>24773764</v>
      </c>
      <c r="G495" s="295">
        <f>+'7.  Persistence Report'!AZ182</f>
        <v>24773764</v>
      </c>
      <c r="H495" s="295">
        <f>+'7.  Persistence Report'!BA182</f>
        <v>24773764</v>
      </c>
      <c r="I495" s="295">
        <f>+'7.  Persistence Report'!BB182</f>
        <v>23778339</v>
      </c>
      <c r="J495" s="295">
        <f>+'7.  Persistence Report'!BC182</f>
        <v>23778339</v>
      </c>
      <c r="K495" s="295">
        <f>+'7.  Persistence Report'!BD182</f>
        <v>23778339</v>
      </c>
      <c r="L495" s="295">
        <f>+'7.  Persistence Report'!BE182</f>
        <v>23623192</v>
      </c>
      <c r="M495" s="295">
        <f>+'7.  Persistence Report'!BF182</f>
        <v>23623192</v>
      </c>
      <c r="N495" s="295">
        <v>12</v>
      </c>
      <c r="O495" s="295">
        <f>+'7.  Persistence Report'!R182</f>
        <v>4292</v>
      </c>
      <c r="P495" s="295">
        <f>+'7.  Persistence Report'!S182</f>
        <v>4741</v>
      </c>
      <c r="Q495" s="295">
        <f>+'7.  Persistence Report'!T182</f>
        <v>4741</v>
      </c>
      <c r="R495" s="295">
        <f>+'7.  Persistence Report'!U182</f>
        <v>4741</v>
      </c>
      <c r="S495" s="295">
        <f>+'7.  Persistence Report'!V182</f>
        <v>4741</v>
      </c>
      <c r="T495" s="295">
        <f>+'7.  Persistence Report'!W182</f>
        <v>4559</v>
      </c>
      <c r="U495" s="295">
        <f>+'7.  Persistence Report'!X182</f>
        <v>4559</v>
      </c>
      <c r="V495" s="295">
        <f>+'7.  Persistence Report'!Y182</f>
        <v>4559</v>
      </c>
      <c r="W495" s="295">
        <f>+'7.  Persistence Report'!Z182</f>
        <v>4534</v>
      </c>
      <c r="X495" s="295">
        <f>+'7.  Persistence Report'!AA182</f>
        <v>4534</v>
      </c>
      <c r="Y495" s="426"/>
      <c r="Z495" s="976">
        <f>+'3-a.  Rate Class Allocations'!AE76</f>
        <v>0.124</v>
      </c>
      <c r="AA495" s="976">
        <f>+'3-a.  Rate Class Allocations'!AF76</f>
        <v>0.77</v>
      </c>
      <c r="AB495" s="976">
        <f>+'3-a.  Rate Class Allocations'!AG76</f>
        <v>3.2000000000000001E-2</v>
      </c>
      <c r="AC495" s="410"/>
      <c r="AD495" s="410"/>
      <c r="AE495" s="410"/>
      <c r="AF495" s="415"/>
      <c r="AG495" s="415"/>
      <c r="AH495" s="415"/>
      <c r="AI495" s="415"/>
      <c r="AJ495" s="415"/>
      <c r="AK495" s="415"/>
      <c r="AL495" s="415"/>
      <c r="AM495" s="296">
        <f>SUM(Y495:AL495)</f>
        <v>0.92600000000000005</v>
      </c>
    </row>
    <row r="496" spans="1:39" ht="15.5" outlineLevel="1">
      <c r="A496" s="532"/>
      <c r="B496" s="431" t="s">
        <v>308</v>
      </c>
      <c r="C496" s="981" t="s">
        <v>819</v>
      </c>
      <c r="D496" s="295">
        <f>'7.  Persistence Report'!AW190</f>
        <v>5772315.1186990803</v>
      </c>
      <c r="E496" s="295">
        <f>'7.  Persistence Report'!AX190</f>
        <v>5772315.1186990803</v>
      </c>
      <c r="F496" s="295">
        <f>'7.  Persistence Report'!AY190</f>
        <v>5743770.4193189424</v>
      </c>
      <c r="G496" s="295">
        <f>'7.  Persistence Report'!AZ190</f>
        <v>5743770.4193189424</v>
      </c>
      <c r="H496" s="295">
        <f>'7.  Persistence Report'!BA190</f>
        <v>5743770.4193189424</v>
      </c>
      <c r="I496" s="295">
        <f>'7.  Persistence Report'!BB190</f>
        <v>5743616.9380456824</v>
      </c>
      <c r="J496" s="295">
        <f>'7.  Persistence Report'!BC190</f>
        <v>0</v>
      </c>
      <c r="K496" s="295">
        <f>'7.  Persistence Report'!BD190</f>
        <v>0</v>
      </c>
      <c r="L496" s="295">
        <f>'7.  Persistence Report'!BE190</f>
        <v>0</v>
      </c>
      <c r="M496" s="295">
        <f>'7.  Persistence Report'!BF190</f>
        <v>0</v>
      </c>
      <c r="N496" s="295">
        <f>N495</f>
        <v>12</v>
      </c>
      <c r="O496" s="295">
        <f>'7.  Persistence Report'!R190</f>
        <v>1055.9581678006382</v>
      </c>
      <c r="P496" s="295">
        <f>'7.  Persistence Report'!S190</f>
        <v>1104.6583788298112</v>
      </c>
      <c r="Q496" s="295">
        <f>'7.  Persistence Report'!T190</f>
        <v>1099.1957281094267</v>
      </c>
      <c r="R496" s="295">
        <f>'7.  Persistence Report'!U190</f>
        <v>1099.1957281094267</v>
      </c>
      <c r="S496" s="295">
        <f>'7.  Persistence Report'!V190</f>
        <v>1099.1957281094267</v>
      </c>
      <c r="T496" s="295">
        <f>'7.  Persistence Report'!W190</f>
        <v>1101.2186183631356</v>
      </c>
      <c r="U496" s="295">
        <f>'7.  Persistence Report'!X190</f>
        <v>0</v>
      </c>
      <c r="V496" s="295">
        <f>'7.  Persistence Report'!Y190</f>
        <v>0</v>
      </c>
      <c r="W496" s="295">
        <f>'7.  Persistence Report'!Z190</f>
        <v>0</v>
      </c>
      <c r="X496" s="295">
        <f>'7.  Persistence Report'!AA190</f>
        <v>0</v>
      </c>
      <c r="Y496" s="411">
        <f>Y495</f>
        <v>0</v>
      </c>
      <c r="Z496" s="411">
        <f t="shared" ref="Z496" si="1387">Z495</f>
        <v>0.124</v>
      </c>
      <c r="AA496" s="411">
        <f t="shared" ref="AA496" si="1388">AA495</f>
        <v>0.77</v>
      </c>
      <c r="AB496" s="411">
        <f t="shared" ref="AB496" si="1389">AB495</f>
        <v>3.2000000000000001E-2</v>
      </c>
      <c r="AC496" s="411">
        <f t="shared" ref="AC496" si="1390">AC495</f>
        <v>0</v>
      </c>
      <c r="AD496" s="411">
        <f t="shared" ref="AD496" si="1391">AD495</f>
        <v>0</v>
      </c>
      <c r="AE496" s="411">
        <f t="shared" ref="AE496" si="1392">AE495</f>
        <v>0</v>
      </c>
      <c r="AF496" s="411">
        <f t="shared" ref="AF496" si="1393">AF495</f>
        <v>0</v>
      </c>
      <c r="AG496" s="411">
        <f t="shared" ref="AG496" si="1394">AG495</f>
        <v>0</v>
      </c>
      <c r="AH496" s="411">
        <f t="shared" ref="AH496" si="1395">AH495</f>
        <v>0</v>
      </c>
      <c r="AI496" s="411">
        <f t="shared" ref="AI496" si="1396">AI495</f>
        <v>0</v>
      </c>
      <c r="AJ496" s="411">
        <f t="shared" ref="AJ496" si="1397">AJ495</f>
        <v>0</v>
      </c>
      <c r="AK496" s="411">
        <f t="shared" ref="AK496" si="1398">AK495</f>
        <v>0</v>
      </c>
      <c r="AL496" s="411">
        <f t="shared" ref="AL496" si="1399">AL495</f>
        <v>0</v>
      </c>
      <c r="AM496" s="306"/>
    </row>
    <row r="497" spans="1:39" ht="15.5" outlineLevel="1">
      <c r="A497" s="532"/>
      <c r="B497" s="431"/>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1" outlineLevel="1">
      <c r="A498" s="532">
        <v>27</v>
      </c>
      <c r="B498" s="428" t="s">
        <v>119</v>
      </c>
      <c r="C498" s="291" t="s">
        <v>25</v>
      </c>
      <c r="D498" s="295"/>
      <c r="E498" s="295"/>
      <c r="F498" s="295"/>
      <c r="G498" s="295"/>
      <c r="H498" s="295"/>
      <c r="I498" s="295"/>
      <c r="J498" s="295"/>
      <c r="K498" s="295"/>
      <c r="L498" s="295"/>
      <c r="M498" s="295"/>
      <c r="N498" s="295">
        <v>12</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ht="15.5" outlineLevel="1">
      <c r="A499" s="532"/>
      <c r="B499" s="431"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1">
        <f>Y498</f>
        <v>0</v>
      </c>
      <c r="Z499" s="411">
        <f t="shared" ref="Z499" si="1400">Z498</f>
        <v>0</v>
      </c>
      <c r="AA499" s="411">
        <f t="shared" ref="AA499" si="1401">AA498</f>
        <v>0</v>
      </c>
      <c r="AB499" s="411">
        <f t="shared" ref="AB499" si="1402">AB498</f>
        <v>0</v>
      </c>
      <c r="AC499" s="411">
        <f t="shared" ref="AC499" si="1403">AC498</f>
        <v>0</v>
      </c>
      <c r="AD499" s="411">
        <f t="shared" ref="AD499" si="1404">AD498</f>
        <v>0</v>
      </c>
      <c r="AE499" s="411">
        <f t="shared" ref="AE499" si="1405">AE498</f>
        <v>0</v>
      </c>
      <c r="AF499" s="411">
        <f t="shared" ref="AF499" si="1406">AF498</f>
        <v>0</v>
      </c>
      <c r="AG499" s="411">
        <f t="shared" ref="AG499" si="1407">AG498</f>
        <v>0</v>
      </c>
      <c r="AH499" s="411">
        <f t="shared" ref="AH499" si="1408">AH498</f>
        <v>0</v>
      </c>
      <c r="AI499" s="411">
        <f t="shared" ref="AI499" si="1409">AI498</f>
        <v>0</v>
      </c>
      <c r="AJ499" s="411">
        <f t="shared" ref="AJ499" si="1410">AJ498</f>
        <v>0</v>
      </c>
      <c r="AK499" s="411">
        <f t="shared" ref="AK499" si="1411">AK498</f>
        <v>0</v>
      </c>
      <c r="AL499" s="411">
        <f t="shared" ref="AL499" si="1412">AL498</f>
        <v>0</v>
      </c>
      <c r="AM499" s="306"/>
    </row>
    <row r="500" spans="1:39" ht="15.5" outlineLevel="1">
      <c r="A500" s="532"/>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1" outlineLevel="1">
      <c r="A501" s="532">
        <v>28</v>
      </c>
      <c r="B501" s="428" t="s">
        <v>120</v>
      </c>
      <c r="C501" s="291" t="s">
        <v>25</v>
      </c>
      <c r="D501" s="295"/>
      <c r="E501" s="295"/>
      <c r="F501" s="295"/>
      <c r="G501" s="295"/>
      <c r="H501" s="295"/>
      <c r="I501" s="295"/>
      <c r="J501" s="295"/>
      <c r="K501" s="295"/>
      <c r="L501" s="295"/>
      <c r="M501" s="295"/>
      <c r="N501" s="295">
        <v>12</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ht="15.5" outlineLevel="1">
      <c r="A502" s="532"/>
      <c r="B502" s="431" t="s">
        <v>308</v>
      </c>
      <c r="C502" s="291" t="s">
        <v>163</v>
      </c>
      <c r="D502" s="295"/>
      <c r="E502" s="295"/>
      <c r="F502" s="295"/>
      <c r="G502" s="295"/>
      <c r="H502" s="295"/>
      <c r="I502" s="295"/>
      <c r="J502" s="295"/>
      <c r="K502" s="295"/>
      <c r="L502" s="295"/>
      <c r="M502" s="295"/>
      <c r="N502" s="295">
        <f>N501</f>
        <v>12</v>
      </c>
      <c r="O502" s="295"/>
      <c r="P502" s="295"/>
      <c r="Q502" s="295"/>
      <c r="R502" s="295"/>
      <c r="S502" s="295"/>
      <c r="T502" s="295"/>
      <c r="U502" s="295"/>
      <c r="V502" s="295"/>
      <c r="W502" s="295"/>
      <c r="X502" s="295"/>
      <c r="Y502" s="411">
        <f>Y501</f>
        <v>0</v>
      </c>
      <c r="Z502" s="411">
        <f t="shared" ref="Z502" si="1413">Z501</f>
        <v>0</v>
      </c>
      <c r="AA502" s="411">
        <f t="shared" ref="AA502" si="1414">AA501</f>
        <v>0</v>
      </c>
      <c r="AB502" s="411">
        <f t="shared" ref="AB502" si="1415">AB501</f>
        <v>0</v>
      </c>
      <c r="AC502" s="411">
        <f t="shared" ref="AC502" si="1416">AC501</f>
        <v>0</v>
      </c>
      <c r="AD502" s="411">
        <f t="shared" ref="AD502" si="1417">AD501</f>
        <v>0</v>
      </c>
      <c r="AE502" s="411">
        <f t="shared" ref="AE502" si="1418">AE501</f>
        <v>0</v>
      </c>
      <c r="AF502" s="411">
        <f t="shared" ref="AF502" si="1419">AF501</f>
        <v>0</v>
      </c>
      <c r="AG502" s="411">
        <f t="shared" ref="AG502" si="1420">AG501</f>
        <v>0</v>
      </c>
      <c r="AH502" s="411">
        <f t="shared" ref="AH502" si="1421">AH501</f>
        <v>0</v>
      </c>
      <c r="AI502" s="411">
        <f t="shared" ref="AI502" si="1422">AI501</f>
        <v>0</v>
      </c>
      <c r="AJ502" s="411">
        <f t="shared" ref="AJ502" si="1423">AJ501</f>
        <v>0</v>
      </c>
      <c r="AK502" s="411">
        <f t="shared" ref="AK502" si="1424">AK501</f>
        <v>0</v>
      </c>
      <c r="AL502" s="411">
        <f t="shared" ref="AL502" si="1425">AL501</f>
        <v>0</v>
      </c>
      <c r="AM502" s="306"/>
    </row>
    <row r="503" spans="1:39" ht="15.5" outlineLevel="1">
      <c r="A503" s="532"/>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1" outlineLevel="1">
      <c r="A504" s="532">
        <v>29</v>
      </c>
      <c r="B504" s="428" t="s">
        <v>121</v>
      </c>
      <c r="C504" s="291" t="s">
        <v>25</v>
      </c>
      <c r="D504" s="295"/>
      <c r="E504" s="295"/>
      <c r="F504" s="295"/>
      <c r="G504" s="295"/>
      <c r="H504" s="295"/>
      <c r="I504" s="295"/>
      <c r="J504" s="295"/>
      <c r="K504" s="295"/>
      <c r="L504" s="295"/>
      <c r="M504" s="295"/>
      <c r="N504" s="295">
        <v>3</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ht="15.5" outlineLevel="1">
      <c r="A505" s="532"/>
      <c r="B505" s="431" t="s">
        <v>308</v>
      </c>
      <c r="C505" s="291" t="s">
        <v>163</v>
      </c>
      <c r="D505" s="295"/>
      <c r="E505" s="295"/>
      <c r="F505" s="295"/>
      <c r="G505" s="295"/>
      <c r="H505" s="295"/>
      <c r="I505" s="295"/>
      <c r="J505" s="295"/>
      <c r="K505" s="295"/>
      <c r="L505" s="295"/>
      <c r="M505" s="295"/>
      <c r="N505" s="295">
        <f>N504</f>
        <v>3</v>
      </c>
      <c r="O505" s="295"/>
      <c r="P505" s="295"/>
      <c r="Q505" s="295"/>
      <c r="R505" s="295"/>
      <c r="S505" s="295"/>
      <c r="T505" s="295"/>
      <c r="U505" s="295"/>
      <c r="V505" s="295"/>
      <c r="W505" s="295"/>
      <c r="X505" s="295"/>
      <c r="Y505" s="411">
        <f>Y504</f>
        <v>0</v>
      </c>
      <c r="Z505" s="411">
        <f t="shared" ref="Z505" si="1426">Z504</f>
        <v>0</v>
      </c>
      <c r="AA505" s="411">
        <f t="shared" ref="AA505" si="1427">AA504</f>
        <v>0</v>
      </c>
      <c r="AB505" s="411">
        <f t="shared" ref="AB505" si="1428">AB504</f>
        <v>0</v>
      </c>
      <c r="AC505" s="411">
        <f t="shared" ref="AC505" si="1429">AC504</f>
        <v>0</v>
      </c>
      <c r="AD505" s="411">
        <f t="shared" ref="AD505" si="1430">AD504</f>
        <v>0</v>
      </c>
      <c r="AE505" s="411">
        <f t="shared" ref="AE505" si="1431">AE504</f>
        <v>0</v>
      </c>
      <c r="AF505" s="411">
        <f t="shared" ref="AF505" si="1432">AF504</f>
        <v>0</v>
      </c>
      <c r="AG505" s="411">
        <f t="shared" ref="AG505" si="1433">AG504</f>
        <v>0</v>
      </c>
      <c r="AH505" s="411">
        <f t="shared" ref="AH505" si="1434">AH504</f>
        <v>0</v>
      </c>
      <c r="AI505" s="411">
        <f t="shared" ref="AI505" si="1435">AI504</f>
        <v>0</v>
      </c>
      <c r="AJ505" s="411">
        <f t="shared" ref="AJ505" si="1436">AJ504</f>
        <v>0</v>
      </c>
      <c r="AK505" s="411">
        <f t="shared" ref="AK505" si="1437">AK504</f>
        <v>0</v>
      </c>
      <c r="AL505" s="411">
        <f t="shared" ref="AL505" si="1438">AL504</f>
        <v>0</v>
      </c>
      <c r="AM505" s="306"/>
    </row>
    <row r="506" spans="1:39" ht="15.5" outlineLevel="1">
      <c r="A506" s="532"/>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1" outlineLevel="1">
      <c r="A507" s="532">
        <v>30</v>
      </c>
      <c r="B507" s="428" t="s">
        <v>122</v>
      </c>
      <c r="C507" s="291" t="s">
        <v>25</v>
      </c>
      <c r="D507" s="295"/>
      <c r="E507" s="295"/>
      <c r="F507" s="295"/>
      <c r="G507" s="295"/>
      <c r="H507" s="295"/>
      <c r="I507" s="295"/>
      <c r="J507" s="295"/>
      <c r="K507" s="295"/>
      <c r="L507" s="295"/>
      <c r="M507" s="295"/>
      <c r="N507" s="295">
        <v>12</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ht="15.5" outlineLevel="1">
      <c r="A508" s="532"/>
      <c r="B508" s="431" t="s">
        <v>308</v>
      </c>
      <c r="C508" s="291" t="s">
        <v>163</v>
      </c>
      <c r="D508" s="295"/>
      <c r="E508" s="295"/>
      <c r="F508" s="295"/>
      <c r="G508" s="295"/>
      <c r="H508" s="295"/>
      <c r="I508" s="295"/>
      <c r="J508" s="295"/>
      <c r="K508" s="295"/>
      <c r="L508" s="295"/>
      <c r="M508" s="295"/>
      <c r="N508" s="295">
        <f>N507</f>
        <v>12</v>
      </c>
      <c r="O508" s="295"/>
      <c r="P508" s="295"/>
      <c r="Q508" s="295"/>
      <c r="R508" s="295"/>
      <c r="S508" s="295"/>
      <c r="T508" s="295"/>
      <c r="U508" s="295"/>
      <c r="V508" s="295"/>
      <c r="W508" s="295"/>
      <c r="X508" s="295"/>
      <c r="Y508" s="411">
        <f>Y507</f>
        <v>0</v>
      </c>
      <c r="Z508" s="411">
        <f t="shared" ref="Z508" si="1439">Z507</f>
        <v>0</v>
      </c>
      <c r="AA508" s="411">
        <f t="shared" ref="AA508" si="1440">AA507</f>
        <v>0</v>
      </c>
      <c r="AB508" s="411">
        <f t="shared" ref="AB508" si="1441">AB507</f>
        <v>0</v>
      </c>
      <c r="AC508" s="411">
        <f t="shared" ref="AC508" si="1442">AC507</f>
        <v>0</v>
      </c>
      <c r="AD508" s="411">
        <f t="shared" ref="AD508" si="1443">AD507</f>
        <v>0</v>
      </c>
      <c r="AE508" s="411">
        <f t="shared" ref="AE508" si="1444">AE507</f>
        <v>0</v>
      </c>
      <c r="AF508" s="411">
        <f t="shared" ref="AF508" si="1445">AF507</f>
        <v>0</v>
      </c>
      <c r="AG508" s="411">
        <f t="shared" ref="AG508" si="1446">AG507</f>
        <v>0</v>
      </c>
      <c r="AH508" s="411">
        <f t="shared" ref="AH508" si="1447">AH507</f>
        <v>0</v>
      </c>
      <c r="AI508" s="411">
        <f t="shared" ref="AI508" si="1448">AI507</f>
        <v>0</v>
      </c>
      <c r="AJ508" s="411">
        <f t="shared" ref="AJ508" si="1449">AJ507</f>
        <v>0</v>
      </c>
      <c r="AK508" s="411">
        <f t="shared" ref="AK508" si="1450">AK507</f>
        <v>0</v>
      </c>
      <c r="AL508" s="411">
        <f t="shared" ref="AL508" si="1451">AL507</f>
        <v>0</v>
      </c>
      <c r="AM508" s="306"/>
    </row>
    <row r="509" spans="1:39" ht="15.5" outlineLevel="1">
      <c r="A509" s="532"/>
      <c r="B509" s="431"/>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1" outlineLevel="1">
      <c r="A510" s="532">
        <v>31</v>
      </c>
      <c r="B510" s="428" t="s">
        <v>123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ht="15.5" outlineLevel="1">
      <c r="A511" s="532"/>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452">Z510</f>
        <v>0</v>
      </c>
      <c r="AA511" s="411">
        <f t="shared" ref="AA511" si="1453">AA510</f>
        <v>0</v>
      </c>
      <c r="AB511" s="411">
        <f t="shared" ref="AB511" si="1454">AB510</f>
        <v>0</v>
      </c>
      <c r="AC511" s="411">
        <f t="shared" ref="AC511" si="1455">AC510</f>
        <v>0</v>
      </c>
      <c r="AD511" s="411">
        <f t="shared" ref="AD511" si="1456">AD510</f>
        <v>0</v>
      </c>
      <c r="AE511" s="411">
        <f t="shared" ref="AE511" si="1457">AE510</f>
        <v>0</v>
      </c>
      <c r="AF511" s="411">
        <f t="shared" ref="AF511" si="1458">AF510</f>
        <v>0</v>
      </c>
      <c r="AG511" s="411">
        <f t="shared" ref="AG511" si="1459">AG510</f>
        <v>0</v>
      </c>
      <c r="AH511" s="411">
        <f t="shared" ref="AH511" si="1460">AH510</f>
        <v>0</v>
      </c>
      <c r="AI511" s="411">
        <f t="shared" ref="AI511" si="1461">AI510</f>
        <v>0</v>
      </c>
      <c r="AJ511" s="411">
        <f t="shared" ref="AJ511" si="1462">AJ510</f>
        <v>0</v>
      </c>
      <c r="AK511" s="411">
        <f t="shared" ref="AK511" si="1463">AK510</f>
        <v>0</v>
      </c>
      <c r="AL511" s="411">
        <f t="shared" ref="AL511" si="1464">AL510</f>
        <v>0</v>
      </c>
      <c r="AM511" s="306"/>
    </row>
    <row r="512" spans="1:39" ht="15.5" outlineLevel="1">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15.5" outlineLevel="1">
      <c r="A513" s="532">
        <v>32</v>
      </c>
      <c r="B513" s="428" t="s">
        <v>124</v>
      </c>
      <c r="C513" s="291" t="s">
        <v>25</v>
      </c>
      <c r="D513" s="295">
        <f>+'7.  Persistence Report'!AW183</f>
        <v>865629</v>
      </c>
      <c r="E513" s="295">
        <f>+'7.  Persistence Report'!AX183</f>
        <v>853228</v>
      </c>
      <c r="F513" s="295">
        <f>+'7.  Persistence Report'!AY183</f>
        <v>853228</v>
      </c>
      <c r="G513" s="295">
        <f>+'7.  Persistence Report'!AZ183</f>
        <v>729065</v>
      </c>
      <c r="H513" s="295">
        <f>+'7.  Persistence Report'!BA183</f>
        <v>729065</v>
      </c>
      <c r="I513" s="295">
        <f>+'7.  Persistence Report'!BB183</f>
        <v>729065</v>
      </c>
      <c r="J513" s="295">
        <f>+'7.  Persistence Report'!BC183</f>
        <v>729065</v>
      </c>
      <c r="K513" s="295">
        <f>+'7.  Persistence Report'!BD183</f>
        <v>729065</v>
      </c>
      <c r="L513" s="295">
        <f>+'7.  Persistence Report'!BE183</f>
        <v>604025</v>
      </c>
      <c r="M513" s="295">
        <f>+'7.  Persistence Report'!BF183</f>
        <v>604025</v>
      </c>
      <c r="N513" s="295">
        <v>12</v>
      </c>
      <c r="O513" s="295">
        <f>+'7.  Persistence Report'!R183</f>
        <v>23</v>
      </c>
      <c r="P513" s="295">
        <f>+'7.  Persistence Report'!S183</f>
        <v>21</v>
      </c>
      <c r="Q513" s="295">
        <f>+'7.  Persistence Report'!T183</f>
        <v>21</v>
      </c>
      <c r="R513" s="295">
        <f>+'7.  Persistence Report'!U183</f>
        <v>11</v>
      </c>
      <c r="S513" s="295">
        <f>+'7.  Persistence Report'!V183</f>
        <v>11</v>
      </c>
      <c r="T513" s="295">
        <f>+'7.  Persistence Report'!W183</f>
        <v>11</v>
      </c>
      <c r="U513" s="295">
        <f>+'7.  Persistence Report'!X183</f>
        <v>11</v>
      </c>
      <c r="V513" s="295">
        <f>+'7.  Persistence Report'!Y183</f>
        <v>11</v>
      </c>
      <c r="W513" s="295">
        <f>+'7.  Persistence Report'!Z183</f>
        <v>10</v>
      </c>
      <c r="X513" s="295">
        <f>+'7.  Persistence Report'!AA183</f>
        <v>10</v>
      </c>
      <c r="Y513" s="426"/>
      <c r="Z513" s="410"/>
      <c r="AA513" s="410">
        <f>+'3-a.  Rate Class Allocations'!AF78</f>
        <v>1</v>
      </c>
      <c r="AB513" s="410">
        <f>+'3-a.  Rate Class Allocations'!AG78</f>
        <v>0</v>
      </c>
      <c r="AC513" s="410"/>
      <c r="AD513" s="410"/>
      <c r="AE513" s="410"/>
      <c r="AF513" s="415"/>
      <c r="AG513" s="415"/>
      <c r="AH513" s="415"/>
      <c r="AI513" s="415"/>
      <c r="AJ513" s="415"/>
      <c r="AK513" s="415"/>
      <c r="AL513" s="415"/>
      <c r="AM513" s="296">
        <f>SUM(Y513:AL513)</f>
        <v>1</v>
      </c>
    </row>
    <row r="514" spans="1:39" ht="15.5" outlineLevel="1">
      <c r="A514" s="532"/>
      <c r="B514" s="431" t="s">
        <v>308</v>
      </c>
      <c r="C514" s="981" t="s">
        <v>819</v>
      </c>
      <c r="D514" s="295">
        <f>'7.  Persistence Report'!AW191</f>
        <v>10108185.20159905</v>
      </c>
      <c r="E514" s="295">
        <f>'7.  Persistence Report'!AX191</f>
        <v>10108185.20159905</v>
      </c>
      <c r="F514" s="295">
        <f>'7.  Persistence Report'!AY191</f>
        <v>10108185.20159905</v>
      </c>
      <c r="G514" s="295">
        <f>'7.  Persistence Report'!AZ191</f>
        <v>10108185.20159905</v>
      </c>
      <c r="H514" s="295">
        <f>'7.  Persistence Report'!BA191</f>
        <v>10108185.20159905</v>
      </c>
      <c r="I514" s="295">
        <f>'7.  Persistence Report'!BB191</f>
        <v>10108185.20159905</v>
      </c>
      <c r="J514" s="295">
        <f>'7.  Persistence Report'!BC191</f>
        <v>0</v>
      </c>
      <c r="K514" s="295">
        <f>'7.  Persistence Report'!BD191</f>
        <v>0</v>
      </c>
      <c r="L514" s="295">
        <f>'7.  Persistence Report'!BE191</f>
        <v>0</v>
      </c>
      <c r="M514" s="295">
        <f>'7.  Persistence Report'!BF191</f>
        <v>0</v>
      </c>
      <c r="N514" s="295">
        <f>N513</f>
        <v>12</v>
      </c>
      <c r="O514" s="295">
        <f>'7.  Persistence Report'!R191</f>
        <v>268.57725380824598</v>
      </c>
      <c r="P514" s="295">
        <f>'7.  Persistence Report'!S191</f>
        <v>248.78682981990752</v>
      </c>
      <c r="Q514" s="295">
        <f>'7.  Persistence Report'!T191</f>
        <v>248.78682981990752</v>
      </c>
      <c r="R514" s="295">
        <f>'7.  Persistence Report'!U191</f>
        <v>152.5104582137252</v>
      </c>
      <c r="S514" s="295">
        <f>'7.  Persistence Report'!V191</f>
        <v>152.5104582137252</v>
      </c>
      <c r="T514" s="295">
        <f>'7.  Persistence Report'!W191</f>
        <v>152.5104582137252</v>
      </c>
      <c r="U514" s="295">
        <f>'7.  Persistence Report'!X191</f>
        <v>0</v>
      </c>
      <c r="V514" s="295">
        <f>'7.  Persistence Report'!Y191</f>
        <v>0</v>
      </c>
      <c r="W514" s="295">
        <f>'7.  Persistence Report'!Z191</f>
        <v>0</v>
      </c>
      <c r="X514" s="295">
        <f>'7.  Persistence Report'!AA191</f>
        <v>0</v>
      </c>
      <c r="Y514" s="411">
        <f>Y513</f>
        <v>0</v>
      </c>
      <c r="Z514" s="411">
        <f t="shared" ref="Z514" si="1465">Z513</f>
        <v>0</v>
      </c>
      <c r="AA514" s="411">
        <f t="shared" ref="AA514" si="1466">AA513</f>
        <v>1</v>
      </c>
      <c r="AB514" s="411">
        <f t="shared" ref="AB514" si="1467">AB513</f>
        <v>0</v>
      </c>
      <c r="AC514" s="411">
        <f t="shared" ref="AC514" si="1468">AC513</f>
        <v>0</v>
      </c>
      <c r="AD514" s="411">
        <f t="shared" ref="AD514" si="1469">AD513</f>
        <v>0</v>
      </c>
      <c r="AE514" s="411">
        <f t="shared" ref="AE514" si="1470">AE513</f>
        <v>0</v>
      </c>
      <c r="AF514" s="411">
        <f t="shared" ref="AF514" si="1471">AF513</f>
        <v>0</v>
      </c>
      <c r="AG514" s="411">
        <f t="shared" ref="AG514" si="1472">AG513</f>
        <v>0</v>
      </c>
      <c r="AH514" s="411">
        <f t="shared" ref="AH514" si="1473">AH513</f>
        <v>0</v>
      </c>
      <c r="AI514" s="411">
        <f t="shared" ref="AI514" si="1474">AI513</f>
        <v>0</v>
      </c>
      <c r="AJ514" s="411">
        <f t="shared" ref="AJ514" si="1475">AJ513</f>
        <v>0</v>
      </c>
      <c r="AK514" s="411">
        <f t="shared" ref="AK514" si="1476">AK513</f>
        <v>0</v>
      </c>
      <c r="AL514" s="411">
        <f t="shared" ref="AL514" si="1477">AL513</f>
        <v>0</v>
      </c>
      <c r="AM514" s="306"/>
    </row>
    <row r="515" spans="1:39" ht="15.5" outlineLevel="1">
      <c r="A515" s="532"/>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15.5" outlineLevel="1">
      <c r="A516" s="532"/>
      <c r="B516" s="504" t="s">
        <v>500</v>
      </c>
      <c r="C516" s="291"/>
      <c r="D516" s="291"/>
      <c r="E516" s="291"/>
      <c r="F516" s="291"/>
      <c r="G516" s="291"/>
      <c r="H516" s="291"/>
      <c r="I516" s="291"/>
      <c r="J516" s="291"/>
      <c r="K516" s="291"/>
      <c r="L516" s="291"/>
      <c r="M516" s="291"/>
      <c r="N516" s="291"/>
      <c r="O516" s="291"/>
      <c r="P516" s="291"/>
      <c r="Q516" s="291"/>
      <c r="R516" s="291"/>
      <c r="S516" s="291"/>
      <c r="T516" s="291"/>
      <c r="U516" s="291"/>
      <c r="V516" s="291"/>
      <c r="W516" s="291"/>
      <c r="X516" s="291"/>
      <c r="Y516" s="412"/>
      <c r="Z516" s="425"/>
      <c r="AA516" s="425"/>
      <c r="AB516" s="425"/>
      <c r="AC516" s="425"/>
      <c r="AD516" s="425"/>
      <c r="AE516" s="425"/>
      <c r="AF516" s="425"/>
      <c r="AG516" s="425"/>
      <c r="AH516" s="425"/>
      <c r="AI516" s="425"/>
      <c r="AJ516" s="425"/>
      <c r="AK516" s="425"/>
      <c r="AL516" s="425"/>
      <c r="AM516" s="306"/>
    </row>
    <row r="517" spans="1:39" ht="15.5" outlineLevel="1">
      <c r="A517" s="532">
        <v>33</v>
      </c>
      <c r="B517" s="428" t="s">
        <v>125</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6"/>
      <c r="Z517" s="410"/>
      <c r="AA517" s="410"/>
      <c r="AB517" s="410"/>
      <c r="AC517" s="410"/>
      <c r="AD517" s="410"/>
      <c r="AE517" s="410"/>
      <c r="AF517" s="415"/>
      <c r="AG517" s="415"/>
      <c r="AH517" s="415"/>
      <c r="AI517" s="415"/>
      <c r="AJ517" s="415"/>
      <c r="AK517" s="415"/>
      <c r="AL517" s="415"/>
      <c r="AM517" s="296">
        <f>SUM(Y517:AL517)</f>
        <v>0</v>
      </c>
    </row>
    <row r="518" spans="1:39" ht="15.5" outlineLevel="1">
      <c r="A518" s="532"/>
      <c r="B518" s="431"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1">
        <f>Y517</f>
        <v>0</v>
      </c>
      <c r="Z518" s="411">
        <f t="shared" ref="Z518" si="1478">Z517</f>
        <v>0</v>
      </c>
      <c r="AA518" s="411">
        <f t="shared" ref="AA518" si="1479">AA517</f>
        <v>0</v>
      </c>
      <c r="AB518" s="411">
        <f t="shared" ref="AB518" si="1480">AB517</f>
        <v>0</v>
      </c>
      <c r="AC518" s="411">
        <f t="shared" ref="AC518" si="1481">AC517</f>
        <v>0</v>
      </c>
      <c r="AD518" s="411">
        <f t="shared" ref="AD518" si="1482">AD517</f>
        <v>0</v>
      </c>
      <c r="AE518" s="411">
        <f t="shared" ref="AE518" si="1483">AE517</f>
        <v>0</v>
      </c>
      <c r="AF518" s="411">
        <f t="shared" ref="AF518" si="1484">AF517</f>
        <v>0</v>
      </c>
      <c r="AG518" s="411">
        <f t="shared" ref="AG518" si="1485">AG517</f>
        <v>0</v>
      </c>
      <c r="AH518" s="411">
        <f t="shared" ref="AH518" si="1486">AH517</f>
        <v>0</v>
      </c>
      <c r="AI518" s="411">
        <f t="shared" ref="AI518" si="1487">AI517</f>
        <v>0</v>
      </c>
      <c r="AJ518" s="411">
        <f t="shared" ref="AJ518" si="1488">AJ517</f>
        <v>0</v>
      </c>
      <c r="AK518" s="411">
        <f t="shared" ref="AK518" si="1489">AK517</f>
        <v>0</v>
      </c>
      <c r="AL518" s="411">
        <f t="shared" ref="AL518" si="1490">AL517</f>
        <v>0</v>
      </c>
      <c r="AM518" s="306"/>
    </row>
    <row r="519" spans="1:39" ht="15.5" outlineLevel="1">
      <c r="A519" s="532"/>
      <c r="B519" s="428"/>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ht="15.5" outlineLevel="1">
      <c r="A520" s="532">
        <v>34</v>
      </c>
      <c r="B520" s="428" t="s">
        <v>126</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c r="Z520" s="410"/>
      <c r="AA520" s="410"/>
      <c r="AB520" s="410"/>
      <c r="AC520" s="410"/>
      <c r="AD520" s="410"/>
      <c r="AE520" s="410"/>
      <c r="AF520" s="415"/>
      <c r="AG520" s="415"/>
      <c r="AH520" s="415"/>
      <c r="AI520" s="415"/>
      <c r="AJ520" s="415"/>
      <c r="AK520" s="415"/>
      <c r="AL520" s="415"/>
      <c r="AM520" s="296">
        <f>SUM(Y520:AL520)</f>
        <v>0</v>
      </c>
    </row>
    <row r="521" spans="1:39" ht="15.5" outlineLevel="1">
      <c r="A521" s="532"/>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0</v>
      </c>
      <c r="Z521" s="411">
        <f t="shared" ref="Z521" si="1491">Z520</f>
        <v>0</v>
      </c>
      <c r="AA521" s="411">
        <f t="shared" ref="AA521" si="1492">AA520</f>
        <v>0</v>
      </c>
      <c r="AB521" s="411">
        <f t="shared" ref="AB521" si="1493">AB520</f>
        <v>0</v>
      </c>
      <c r="AC521" s="411">
        <f t="shared" ref="AC521" si="1494">AC520</f>
        <v>0</v>
      </c>
      <c r="AD521" s="411">
        <f t="shared" ref="AD521" si="1495">AD520</f>
        <v>0</v>
      </c>
      <c r="AE521" s="411">
        <f t="shared" ref="AE521" si="1496">AE520</f>
        <v>0</v>
      </c>
      <c r="AF521" s="411">
        <f t="shared" ref="AF521" si="1497">AF520</f>
        <v>0</v>
      </c>
      <c r="AG521" s="411">
        <f t="shared" ref="AG521" si="1498">AG520</f>
        <v>0</v>
      </c>
      <c r="AH521" s="411">
        <f t="shared" ref="AH521" si="1499">AH520</f>
        <v>0</v>
      </c>
      <c r="AI521" s="411">
        <f t="shared" ref="AI521" si="1500">AI520</f>
        <v>0</v>
      </c>
      <c r="AJ521" s="411">
        <f t="shared" ref="AJ521" si="1501">AJ520</f>
        <v>0</v>
      </c>
      <c r="AK521" s="411">
        <f t="shared" ref="AK521" si="1502">AK520</f>
        <v>0</v>
      </c>
      <c r="AL521" s="411">
        <f t="shared" ref="AL521" si="1503">AL520</f>
        <v>0</v>
      </c>
      <c r="AM521" s="306"/>
    </row>
    <row r="522" spans="1:39" ht="15.5" outlineLevel="1">
      <c r="A522" s="532"/>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ht="15.5" outlineLevel="1">
      <c r="A523" s="532">
        <v>35</v>
      </c>
      <c r="B523" s="428" t="s">
        <v>127</v>
      </c>
      <c r="C523" s="291" t="s">
        <v>25</v>
      </c>
      <c r="D523" s="295"/>
      <c r="E523" s="295"/>
      <c r="F523" s="295"/>
      <c r="G523" s="295"/>
      <c r="H523" s="295"/>
      <c r="I523" s="295"/>
      <c r="J523" s="295"/>
      <c r="K523" s="295"/>
      <c r="L523" s="295"/>
      <c r="M523" s="295"/>
      <c r="N523" s="295">
        <v>0</v>
      </c>
      <c r="O523" s="295"/>
      <c r="P523" s="295"/>
      <c r="Q523" s="295"/>
      <c r="R523" s="295"/>
      <c r="S523" s="295"/>
      <c r="T523" s="295"/>
      <c r="U523" s="295"/>
      <c r="V523" s="295"/>
      <c r="W523" s="295"/>
      <c r="X523" s="295"/>
      <c r="Y523" s="426"/>
      <c r="Z523" s="410"/>
      <c r="AA523" s="410"/>
      <c r="AB523" s="410"/>
      <c r="AC523" s="410"/>
      <c r="AD523" s="410"/>
      <c r="AE523" s="410"/>
      <c r="AF523" s="415"/>
      <c r="AG523" s="415"/>
      <c r="AH523" s="415"/>
      <c r="AI523" s="415"/>
      <c r="AJ523" s="415"/>
      <c r="AK523" s="415"/>
      <c r="AL523" s="415"/>
      <c r="AM523" s="296">
        <f>SUM(Y523:AL523)</f>
        <v>0</v>
      </c>
    </row>
    <row r="524" spans="1:39" ht="15.5" outlineLevel="1">
      <c r="A524" s="532"/>
      <c r="B524" s="431" t="s">
        <v>308</v>
      </c>
      <c r="C524" s="291" t="s">
        <v>163</v>
      </c>
      <c r="D524" s="295"/>
      <c r="E524" s="295"/>
      <c r="F524" s="295"/>
      <c r="G524" s="295"/>
      <c r="H524" s="295"/>
      <c r="I524" s="295"/>
      <c r="J524" s="295"/>
      <c r="K524" s="295"/>
      <c r="L524" s="295"/>
      <c r="M524" s="295"/>
      <c r="N524" s="295">
        <f>N523</f>
        <v>0</v>
      </c>
      <c r="O524" s="295"/>
      <c r="P524" s="295"/>
      <c r="Q524" s="295"/>
      <c r="R524" s="295"/>
      <c r="S524" s="295"/>
      <c r="T524" s="295"/>
      <c r="U524" s="295"/>
      <c r="V524" s="295"/>
      <c r="W524" s="295"/>
      <c r="X524" s="295"/>
      <c r="Y524" s="411">
        <f>Y523</f>
        <v>0</v>
      </c>
      <c r="Z524" s="411">
        <f t="shared" ref="Z524" si="1504">Z523</f>
        <v>0</v>
      </c>
      <c r="AA524" s="411">
        <f t="shared" ref="AA524" si="1505">AA523</f>
        <v>0</v>
      </c>
      <c r="AB524" s="411">
        <f t="shared" ref="AB524" si="1506">AB523</f>
        <v>0</v>
      </c>
      <c r="AC524" s="411">
        <f t="shared" ref="AC524" si="1507">AC523</f>
        <v>0</v>
      </c>
      <c r="AD524" s="411">
        <f t="shared" ref="AD524" si="1508">AD523</f>
        <v>0</v>
      </c>
      <c r="AE524" s="411">
        <f t="shared" ref="AE524" si="1509">AE523</f>
        <v>0</v>
      </c>
      <c r="AF524" s="411">
        <f t="shared" ref="AF524" si="1510">AF523</f>
        <v>0</v>
      </c>
      <c r="AG524" s="411">
        <f t="shared" ref="AG524" si="1511">AG523</f>
        <v>0</v>
      </c>
      <c r="AH524" s="411">
        <f t="shared" ref="AH524" si="1512">AH523</f>
        <v>0</v>
      </c>
      <c r="AI524" s="411">
        <f t="shared" ref="AI524" si="1513">AI523</f>
        <v>0</v>
      </c>
      <c r="AJ524" s="411">
        <f t="shared" ref="AJ524" si="1514">AJ523</f>
        <v>0</v>
      </c>
      <c r="AK524" s="411">
        <f t="shared" ref="AK524" si="1515">AK523</f>
        <v>0</v>
      </c>
      <c r="AL524" s="411">
        <f t="shared" ref="AL524" si="1516">AL523</f>
        <v>0</v>
      </c>
      <c r="AM524" s="306"/>
    </row>
    <row r="525" spans="1:39" ht="15.5" outlineLevel="1">
      <c r="A525" s="532"/>
      <c r="B525" s="431"/>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ht="15.5" outlineLevel="1">
      <c r="A526" s="532"/>
      <c r="B526" s="504" t="s">
        <v>501</v>
      </c>
      <c r="C526" s="291"/>
      <c r="D526" s="291"/>
      <c r="E526" s="291"/>
      <c r="F526" s="291"/>
      <c r="G526" s="291"/>
      <c r="H526" s="291"/>
      <c r="I526" s="291"/>
      <c r="J526" s="291"/>
      <c r="K526" s="291"/>
      <c r="L526" s="291"/>
      <c r="M526" s="291"/>
      <c r="N526" s="291"/>
      <c r="O526" s="291"/>
      <c r="P526" s="291"/>
      <c r="Q526" s="291"/>
      <c r="R526" s="291"/>
      <c r="S526" s="291"/>
      <c r="T526" s="291"/>
      <c r="U526" s="291"/>
      <c r="V526" s="291"/>
      <c r="W526" s="291"/>
      <c r="X526" s="291"/>
      <c r="Y526" s="412"/>
      <c r="Z526" s="425"/>
      <c r="AA526" s="425"/>
      <c r="AB526" s="425"/>
      <c r="AC526" s="425"/>
      <c r="AD526" s="425"/>
      <c r="AE526" s="425"/>
      <c r="AF526" s="425"/>
      <c r="AG526" s="425"/>
      <c r="AH526" s="425"/>
      <c r="AI526" s="425"/>
      <c r="AJ526" s="425"/>
      <c r="AK526" s="425"/>
      <c r="AL526" s="425"/>
      <c r="AM526" s="306"/>
    </row>
    <row r="527" spans="1:39" ht="46.5" outlineLevel="1">
      <c r="A527" s="532">
        <v>36</v>
      </c>
      <c r="B527" s="428" t="s">
        <v>128</v>
      </c>
      <c r="C527" s="291" t="s">
        <v>25</v>
      </c>
      <c r="D527" s="295"/>
      <c r="E527" s="295"/>
      <c r="F527" s="295"/>
      <c r="G527" s="295"/>
      <c r="H527" s="295"/>
      <c r="I527" s="295"/>
      <c r="J527" s="295"/>
      <c r="K527" s="295"/>
      <c r="L527" s="295"/>
      <c r="M527" s="295"/>
      <c r="N527" s="295">
        <v>12</v>
      </c>
      <c r="O527" s="295"/>
      <c r="P527" s="295"/>
      <c r="Q527" s="295"/>
      <c r="R527" s="295"/>
      <c r="S527" s="295"/>
      <c r="T527" s="295"/>
      <c r="U527" s="295"/>
      <c r="V527" s="295"/>
      <c r="W527" s="295"/>
      <c r="X527" s="295"/>
      <c r="Y527" s="426"/>
      <c r="Z527" s="410"/>
      <c r="AA527" s="410"/>
      <c r="AB527" s="410"/>
      <c r="AC527" s="410"/>
      <c r="AD527" s="410"/>
      <c r="AE527" s="410"/>
      <c r="AF527" s="415"/>
      <c r="AG527" s="415"/>
      <c r="AH527" s="415"/>
      <c r="AI527" s="415"/>
      <c r="AJ527" s="415"/>
      <c r="AK527" s="415"/>
      <c r="AL527" s="415"/>
      <c r="AM527" s="296">
        <f>SUM(Y527:AL527)</f>
        <v>0</v>
      </c>
    </row>
    <row r="528" spans="1:39" ht="15.5" outlineLevel="1">
      <c r="A528" s="532"/>
      <c r="B528" s="431" t="s">
        <v>308</v>
      </c>
      <c r="C528" s="291" t="s">
        <v>163</v>
      </c>
      <c r="D528" s="295"/>
      <c r="E528" s="295"/>
      <c r="F528" s="295"/>
      <c r="G528" s="295"/>
      <c r="H528" s="295"/>
      <c r="I528" s="295"/>
      <c r="J528" s="295"/>
      <c r="K528" s="295"/>
      <c r="L528" s="295"/>
      <c r="M528" s="295"/>
      <c r="N528" s="295">
        <f>N527</f>
        <v>12</v>
      </c>
      <c r="O528" s="295"/>
      <c r="P528" s="295"/>
      <c r="Q528" s="295"/>
      <c r="R528" s="295"/>
      <c r="S528" s="295"/>
      <c r="T528" s="295"/>
      <c r="U528" s="295"/>
      <c r="V528" s="295"/>
      <c r="W528" s="295"/>
      <c r="X528" s="295"/>
      <c r="Y528" s="411">
        <f>Y527</f>
        <v>0</v>
      </c>
      <c r="Z528" s="411">
        <f t="shared" ref="Z528" si="1517">Z527</f>
        <v>0</v>
      </c>
      <c r="AA528" s="411">
        <f t="shared" ref="AA528" si="1518">AA527</f>
        <v>0</v>
      </c>
      <c r="AB528" s="411">
        <f t="shared" ref="AB528" si="1519">AB527</f>
        <v>0</v>
      </c>
      <c r="AC528" s="411">
        <f t="shared" ref="AC528" si="1520">AC527</f>
        <v>0</v>
      </c>
      <c r="AD528" s="411">
        <f t="shared" ref="AD528" si="1521">AD527</f>
        <v>0</v>
      </c>
      <c r="AE528" s="411">
        <f t="shared" ref="AE528" si="1522">AE527</f>
        <v>0</v>
      </c>
      <c r="AF528" s="411">
        <f t="shared" ref="AF528" si="1523">AF527</f>
        <v>0</v>
      </c>
      <c r="AG528" s="411">
        <f t="shared" ref="AG528" si="1524">AG527</f>
        <v>0</v>
      </c>
      <c r="AH528" s="411">
        <f t="shared" ref="AH528" si="1525">AH527</f>
        <v>0</v>
      </c>
      <c r="AI528" s="411">
        <f t="shared" ref="AI528" si="1526">AI527</f>
        <v>0</v>
      </c>
      <c r="AJ528" s="411">
        <f t="shared" ref="AJ528" si="1527">AJ527</f>
        <v>0</v>
      </c>
      <c r="AK528" s="411">
        <f t="shared" ref="AK528" si="1528">AK527</f>
        <v>0</v>
      </c>
      <c r="AL528" s="411">
        <f t="shared" ref="AL528" si="1529">AL527</f>
        <v>0</v>
      </c>
      <c r="AM528" s="306"/>
    </row>
    <row r="529" spans="1:39" ht="15.5" outlineLevel="1">
      <c r="A529" s="532"/>
      <c r="B529" s="428"/>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ht="31" outlineLevel="1">
      <c r="A530" s="532">
        <v>37</v>
      </c>
      <c r="B530" s="428" t="s">
        <v>129</v>
      </c>
      <c r="C530" s="291" t="s">
        <v>25</v>
      </c>
      <c r="D530" s="295"/>
      <c r="E530" s="295"/>
      <c r="F530" s="295"/>
      <c r="G530" s="295"/>
      <c r="H530" s="295"/>
      <c r="I530" s="295"/>
      <c r="J530" s="295"/>
      <c r="K530" s="295"/>
      <c r="L530" s="295"/>
      <c r="M530" s="295"/>
      <c r="N530" s="295">
        <v>12</v>
      </c>
      <c r="O530" s="295"/>
      <c r="P530" s="295"/>
      <c r="Q530" s="295"/>
      <c r="R530" s="295"/>
      <c r="S530" s="295"/>
      <c r="T530" s="295"/>
      <c r="U530" s="295"/>
      <c r="V530" s="295"/>
      <c r="W530" s="295"/>
      <c r="X530" s="295"/>
      <c r="Y530" s="426"/>
      <c r="Z530" s="410"/>
      <c r="AA530" s="410"/>
      <c r="AB530" s="410"/>
      <c r="AC530" s="410"/>
      <c r="AD530" s="410"/>
      <c r="AE530" s="410"/>
      <c r="AF530" s="415"/>
      <c r="AG530" s="415"/>
      <c r="AH530" s="415"/>
      <c r="AI530" s="415"/>
      <c r="AJ530" s="415"/>
      <c r="AK530" s="415"/>
      <c r="AL530" s="415"/>
      <c r="AM530" s="296">
        <f>SUM(Y530:AL530)</f>
        <v>0</v>
      </c>
    </row>
    <row r="531" spans="1:39" ht="15.5" outlineLevel="1">
      <c r="A531" s="532"/>
      <c r="B531" s="431" t="s">
        <v>308</v>
      </c>
      <c r="C531" s="291" t="s">
        <v>163</v>
      </c>
      <c r="D531" s="295"/>
      <c r="E531" s="295"/>
      <c r="F531" s="295"/>
      <c r="G531" s="295"/>
      <c r="H531" s="295"/>
      <c r="I531" s="295"/>
      <c r="J531" s="295"/>
      <c r="K531" s="295"/>
      <c r="L531" s="295"/>
      <c r="M531" s="295"/>
      <c r="N531" s="295">
        <f>N530</f>
        <v>12</v>
      </c>
      <c r="O531" s="295"/>
      <c r="P531" s="295"/>
      <c r="Q531" s="295"/>
      <c r="R531" s="295"/>
      <c r="S531" s="295"/>
      <c r="T531" s="295"/>
      <c r="U531" s="295"/>
      <c r="V531" s="295"/>
      <c r="W531" s="295"/>
      <c r="X531" s="295"/>
      <c r="Y531" s="411">
        <f>Y530</f>
        <v>0</v>
      </c>
      <c r="Z531" s="411">
        <f t="shared" ref="Z531" si="1530">Z530</f>
        <v>0</v>
      </c>
      <c r="AA531" s="411">
        <f t="shared" ref="AA531" si="1531">AA530</f>
        <v>0</v>
      </c>
      <c r="AB531" s="411">
        <f t="shared" ref="AB531" si="1532">AB530</f>
        <v>0</v>
      </c>
      <c r="AC531" s="411">
        <f t="shared" ref="AC531" si="1533">AC530</f>
        <v>0</v>
      </c>
      <c r="AD531" s="411">
        <f t="shared" ref="AD531" si="1534">AD530</f>
        <v>0</v>
      </c>
      <c r="AE531" s="411">
        <f t="shared" ref="AE531" si="1535">AE530</f>
        <v>0</v>
      </c>
      <c r="AF531" s="411">
        <f t="shared" ref="AF531" si="1536">AF530</f>
        <v>0</v>
      </c>
      <c r="AG531" s="411">
        <f t="shared" ref="AG531" si="1537">AG530</f>
        <v>0</v>
      </c>
      <c r="AH531" s="411">
        <f t="shared" ref="AH531" si="1538">AH530</f>
        <v>0</v>
      </c>
      <c r="AI531" s="411">
        <f t="shared" ref="AI531" si="1539">AI530</f>
        <v>0</v>
      </c>
      <c r="AJ531" s="411">
        <f t="shared" ref="AJ531" si="1540">AJ530</f>
        <v>0</v>
      </c>
      <c r="AK531" s="411">
        <f t="shared" ref="AK531" si="1541">AK530</f>
        <v>0</v>
      </c>
      <c r="AL531" s="411">
        <f t="shared" ref="AL531" si="1542">AL530</f>
        <v>0</v>
      </c>
      <c r="AM531" s="306"/>
    </row>
    <row r="532" spans="1:39" ht="15.5" outlineLevel="1">
      <c r="A532" s="532"/>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15.5" outlineLevel="1">
      <c r="A533" s="532">
        <v>38</v>
      </c>
      <c r="B533" s="428" t="s">
        <v>130</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ht="15.5" outlineLevel="1">
      <c r="A534" s="532"/>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543">Z533</f>
        <v>0</v>
      </c>
      <c r="AA534" s="411">
        <f t="shared" ref="AA534" si="1544">AA533</f>
        <v>0</v>
      </c>
      <c r="AB534" s="411">
        <f t="shared" ref="AB534" si="1545">AB533</f>
        <v>0</v>
      </c>
      <c r="AC534" s="411">
        <f t="shared" ref="AC534" si="1546">AC533</f>
        <v>0</v>
      </c>
      <c r="AD534" s="411">
        <f t="shared" ref="AD534" si="1547">AD533</f>
        <v>0</v>
      </c>
      <c r="AE534" s="411">
        <f t="shared" ref="AE534" si="1548">AE533</f>
        <v>0</v>
      </c>
      <c r="AF534" s="411">
        <f t="shared" ref="AF534" si="1549">AF533</f>
        <v>0</v>
      </c>
      <c r="AG534" s="411">
        <f t="shared" ref="AG534" si="1550">AG533</f>
        <v>0</v>
      </c>
      <c r="AH534" s="411">
        <f t="shared" ref="AH534" si="1551">AH533</f>
        <v>0</v>
      </c>
      <c r="AI534" s="411">
        <f t="shared" ref="AI534" si="1552">AI533</f>
        <v>0</v>
      </c>
      <c r="AJ534" s="411">
        <f t="shared" ref="AJ534" si="1553">AJ533</f>
        <v>0</v>
      </c>
      <c r="AK534" s="411">
        <f t="shared" ref="AK534" si="1554">AK533</f>
        <v>0</v>
      </c>
      <c r="AL534" s="411">
        <f t="shared" ref="AL534" si="1555">AL533</f>
        <v>0</v>
      </c>
      <c r="AM534" s="306"/>
    </row>
    <row r="535" spans="1:39" ht="15.5" outlineLevel="1">
      <c r="A535" s="532"/>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ht="31" outlineLevel="1">
      <c r="A536" s="532">
        <v>39</v>
      </c>
      <c r="B536" s="428" t="s">
        <v>131</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ht="15.5" outlineLevel="1">
      <c r="A537" s="532"/>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556">Z536</f>
        <v>0</v>
      </c>
      <c r="AA537" s="411">
        <f t="shared" ref="AA537" si="1557">AA536</f>
        <v>0</v>
      </c>
      <c r="AB537" s="411">
        <f t="shared" ref="AB537" si="1558">AB536</f>
        <v>0</v>
      </c>
      <c r="AC537" s="411">
        <f t="shared" ref="AC537" si="1559">AC536</f>
        <v>0</v>
      </c>
      <c r="AD537" s="411">
        <f t="shared" ref="AD537" si="1560">AD536</f>
        <v>0</v>
      </c>
      <c r="AE537" s="411">
        <f t="shared" ref="AE537" si="1561">AE536</f>
        <v>0</v>
      </c>
      <c r="AF537" s="411">
        <f t="shared" ref="AF537" si="1562">AF536</f>
        <v>0</v>
      </c>
      <c r="AG537" s="411">
        <f t="shared" ref="AG537" si="1563">AG536</f>
        <v>0</v>
      </c>
      <c r="AH537" s="411">
        <f t="shared" ref="AH537" si="1564">AH536</f>
        <v>0</v>
      </c>
      <c r="AI537" s="411">
        <f t="shared" ref="AI537" si="1565">AI536</f>
        <v>0</v>
      </c>
      <c r="AJ537" s="411">
        <f t="shared" ref="AJ537" si="1566">AJ536</f>
        <v>0</v>
      </c>
      <c r="AK537" s="411">
        <f t="shared" ref="AK537" si="1567">AK536</f>
        <v>0</v>
      </c>
      <c r="AL537" s="411">
        <f t="shared" ref="AL537" si="1568">AL536</f>
        <v>0</v>
      </c>
      <c r="AM537" s="306"/>
    </row>
    <row r="538" spans="1:39" ht="15.5" outlineLevel="1">
      <c r="A538" s="532"/>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31" outlineLevel="1">
      <c r="A539" s="532">
        <v>40</v>
      </c>
      <c r="B539" s="428" t="s">
        <v>132</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ht="15.5" outlineLevel="1">
      <c r="A540" s="532"/>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69">Z539</f>
        <v>0</v>
      </c>
      <c r="AA540" s="411">
        <f t="shared" ref="AA540" si="1570">AA539</f>
        <v>0</v>
      </c>
      <c r="AB540" s="411">
        <f t="shared" ref="AB540" si="1571">AB539</f>
        <v>0</v>
      </c>
      <c r="AC540" s="411">
        <f t="shared" ref="AC540" si="1572">AC539</f>
        <v>0</v>
      </c>
      <c r="AD540" s="411">
        <f t="shared" ref="AD540" si="1573">AD539</f>
        <v>0</v>
      </c>
      <c r="AE540" s="411">
        <f t="shared" ref="AE540" si="1574">AE539</f>
        <v>0</v>
      </c>
      <c r="AF540" s="411">
        <f t="shared" ref="AF540" si="1575">AF539</f>
        <v>0</v>
      </c>
      <c r="AG540" s="411">
        <f t="shared" ref="AG540" si="1576">AG539</f>
        <v>0</v>
      </c>
      <c r="AH540" s="411">
        <f t="shared" ref="AH540" si="1577">AH539</f>
        <v>0</v>
      </c>
      <c r="AI540" s="411">
        <f t="shared" ref="AI540" si="1578">AI539</f>
        <v>0</v>
      </c>
      <c r="AJ540" s="411">
        <f t="shared" ref="AJ540" si="1579">AJ539</f>
        <v>0</v>
      </c>
      <c r="AK540" s="411">
        <f t="shared" ref="AK540" si="1580">AK539</f>
        <v>0</v>
      </c>
      <c r="AL540" s="411">
        <f t="shared" ref="AL540" si="1581">AL539</f>
        <v>0</v>
      </c>
      <c r="AM540" s="306"/>
    </row>
    <row r="541" spans="1:39" ht="15.5" outlineLevel="1">
      <c r="A541" s="532"/>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46.5" outlineLevel="1">
      <c r="A542" s="532">
        <v>41</v>
      </c>
      <c r="B542" s="428" t="s">
        <v>133</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ht="15.5" outlineLevel="1">
      <c r="A543" s="532"/>
      <c r="B543" s="431"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1">
        <f>Y542</f>
        <v>0</v>
      </c>
      <c r="Z543" s="411">
        <f t="shared" ref="Z543" si="1582">Z542</f>
        <v>0</v>
      </c>
      <c r="AA543" s="411">
        <f t="shared" ref="AA543" si="1583">AA542</f>
        <v>0</v>
      </c>
      <c r="AB543" s="411">
        <f t="shared" ref="AB543" si="1584">AB542</f>
        <v>0</v>
      </c>
      <c r="AC543" s="411">
        <f t="shared" ref="AC543" si="1585">AC542</f>
        <v>0</v>
      </c>
      <c r="AD543" s="411">
        <f t="shared" ref="AD543" si="1586">AD542</f>
        <v>0</v>
      </c>
      <c r="AE543" s="411">
        <f t="shared" ref="AE543" si="1587">AE542</f>
        <v>0</v>
      </c>
      <c r="AF543" s="411">
        <f t="shared" ref="AF543" si="1588">AF542</f>
        <v>0</v>
      </c>
      <c r="AG543" s="411">
        <f t="shared" ref="AG543" si="1589">AG542</f>
        <v>0</v>
      </c>
      <c r="AH543" s="411">
        <f t="shared" ref="AH543" si="1590">AH542</f>
        <v>0</v>
      </c>
      <c r="AI543" s="411">
        <f t="shared" ref="AI543" si="1591">AI542</f>
        <v>0</v>
      </c>
      <c r="AJ543" s="411">
        <f t="shared" ref="AJ543" si="1592">AJ542</f>
        <v>0</v>
      </c>
      <c r="AK543" s="411">
        <f t="shared" ref="AK543" si="1593">AK542</f>
        <v>0</v>
      </c>
      <c r="AL543" s="411">
        <f t="shared" ref="AL543" si="1594">AL542</f>
        <v>0</v>
      </c>
      <c r="AM543" s="306"/>
    </row>
    <row r="544" spans="1:39" ht="15.5" outlineLevel="1">
      <c r="A544" s="532"/>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31" outlineLevel="1">
      <c r="A545" s="532">
        <v>42</v>
      </c>
      <c r="B545" s="428" t="s">
        <v>134</v>
      </c>
      <c r="C545" s="291" t="s">
        <v>25</v>
      </c>
      <c r="D545" s="295"/>
      <c r="E545" s="295"/>
      <c r="F545" s="295"/>
      <c r="G545" s="295"/>
      <c r="H545" s="295"/>
      <c r="I545" s="295"/>
      <c r="J545" s="295"/>
      <c r="K545" s="295"/>
      <c r="L545" s="295"/>
      <c r="M545" s="295"/>
      <c r="N545" s="291"/>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ht="15.5" outlineLevel="1">
      <c r="A546" s="532"/>
      <c r="B546" s="431" t="s">
        <v>308</v>
      </c>
      <c r="C546" s="291" t="s">
        <v>163</v>
      </c>
      <c r="D546" s="295"/>
      <c r="E546" s="295"/>
      <c r="F546" s="295"/>
      <c r="G546" s="295"/>
      <c r="H546" s="295"/>
      <c r="I546" s="295"/>
      <c r="J546" s="295"/>
      <c r="K546" s="295"/>
      <c r="L546" s="295"/>
      <c r="M546" s="295"/>
      <c r="N546" s="468"/>
      <c r="O546" s="295"/>
      <c r="P546" s="295"/>
      <c r="Q546" s="295"/>
      <c r="R546" s="295"/>
      <c r="S546" s="295"/>
      <c r="T546" s="295"/>
      <c r="U546" s="295"/>
      <c r="V546" s="295"/>
      <c r="W546" s="295"/>
      <c r="X546" s="295"/>
      <c r="Y546" s="411">
        <f>Y545</f>
        <v>0</v>
      </c>
      <c r="Z546" s="411">
        <f t="shared" ref="Z546" si="1595">Z545</f>
        <v>0</v>
      </c>
      <c r="AA546" s="411">
        <f t="shared" ref="AA546" si="1596">AA545</f>
        <v>0</v>
      </c>
      <c r="AB546" s="411">
        <f t="shared" ref="AB546" si="1597">AB545</f>
        <v>0</v>
      </c>
      <c r="AC546" s="411">
        <f t="shared" ref="AC546" si="1598">AC545</f>
        <v>0</v>
      </c>
      <c r="AD546" s="411">
        <f t="shared" ref="AD546" si="1599">AD545</f>
        <v>0</v>
      </c>
      <c r="AE546" s="411">
        <f t="shared" ref="AE546" si="1600">AE545</f>
        <v>0</v>
      </c>
      <c r="AF546" s="411">
        <f t="shared" ref="AF546" si="1601">AF545</f>
        <v>0</v>
      </c>
      <c r="AG546" s="411">
        <f t="shared" ref="AG546" si="1602">AG545</f>
        <v>0</v>
      </c>
      <c r="AH546" s="411">
        <f t="shared" ref="AH546" si="1603">AH545</f>
        <v>0</v>
      </c>
      <c r="AI546" s="411">
        <f t="shared" ref="AI546" si="1604">AI545</f>
        <v>0</v>
      </c>
      <c r="AJ546" s="411">
        <f t="shared" ref="AJ546" si="1605">AJ545</f>
        <v>0</v>
      </c>
      <c r="AK546" s="411">
        <f t="shared" ref="AK546" si="1606">AK545</f>
        <v>0</v>
      </c>
      <c r="AL546" s="411">
        <f t="shared" ref="AL546" si="1607">AL545</f>
        <v>0</v>
      </c>
      <c r="AM546" s="306"/>
    </row>
    <row r="547" spans="1:39" ht="15.5" outlineLevel="1">
      <c r="A547" s="532"/>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15.5" outlineLevel="1">
      <c r="A548" s="532">
        <v>43</v>
      </c>
      <c r="B548" s="428" t="s">
        <v>135</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ht="15.5" outlineLevel="1">
      <c r="A549" s="532"/>
      <c r="B549" s="431"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1">
        <f>Y548</f>
        <v>0</v>
      </c>
      <c r="Z549" s="411">
        <f t="shared" ref="Z549" si="1608">Z548</f>
        <v>0</v>
      </c>
      <c r="AA549" s="411">
        <f t="shared" ref="AA549" si="1609">AA548</f>
        <v>0</v>
      </c>
      <c r="AB549" s="411">
        <f t="shared" ref="AB549" si="1610">AB548</f>
        <v>0</v>
      </c>
      <c r="AC549" s="411">
        <f t="shared" ref="AC549" si="1611">AC548</f>
        <v>0</v>
      </c>
      <c r="AD549" s="411">
        <f t="shared" ref="AD549" si="1612">AD548</f>
        <v>0</v>
      </c>
      <c r="AE549" s="411">
        <f t="shared" ref="AE549" si="1613">AE548</f>
        <v>0</v>
      </c>
      <c r="AF549" s="411">
        <f t="shared" ref="AF549" si="1614">AF548</f>
        <v>0</v>
      </c>
      <c r="AG549" s="411">
        <f t="shared" ref="AG549" si="1615">AG548</f>
        <v>0</v>
      </c>
      <c r="AH549" s="411">
        <f t="shared" ref="AH549" si="1616">AH548</f>
        <v>0</v>
      </c>
      <c r="AI549" s="411">
        <f t="shared" ref="AI549" si="1617">AI548</f>
        <v>0</v>
      </c>
      <c r="AJ549" s="411">
        <f t="shared" ref="AJ549" si="1618">AJ548</f>
        <v>0</v>
      </c>
      <c r="AK549" s="411">
        <f t="shared" ref="AK549" si="1619">AK548</f>
        <v>0</v>
      </c>
      <c r="AL549" s="411">
        <f t="shared" ref="AL549" si="1620">AL548</f>
        <v>0</v>
      </c>
      <c r="AM549" s="306"/>
    </row>
    <row r="550" spans="1:39" ht="15.5" outlineLevel="1">
      <c r="A550" s="532"/>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46.5" outlineLevel="1">
      <c r="A551" s="532">
        <v>44</v>
      </c>
      <c r="B551" s="428" t="s">
        <v>136</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ht="15.5" outlineLevel="1">
      <c r="A552" s="532"/>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621">Z551</f>
        <v>0</v>
      </c>
      <c r="AA552" s="411">
        <f t="shared" ref="AA552" si="1622">AA551</f>
        <v>0</v>
      </c>
      <c r="AB552" s="411">
        <f t="shared" ref="AB552" si="1623">AB551</f>
        <v>0</v>
      </c>
      <c r="AC552" s="411">
        <f t="shared" ref="AC552" si="1624">AC551</f>
        <v>0</v>
      </c>
      <c r="AD552" s="411">
        <f t="shared" ref="AD552" si="1625">AD551</f>
        <v>0</v>
      </c>
      <c r="AE552" s="411">
        <f t="shared" ref="AE552" si="1626">AE551</f>
        <v>0</v>
      </c>
      <c r="AF552" s="411">
        <f t="shared" ref="AF552" si="1627">AF551</f>
        <v>0</v>
      </c>
      <c r="AG552" s="411">
        <f t="shared" ref="AG552" si="1628">AG551</f>
        <v>0</v>
      </c>
      <c r="AH552" s="411">
        <f t="shared" ref="AH552" si="1629">AH551</f>
        <v>0</v>
      </c>
      <c r="AI552" s="411">
        <f t="shared" ref="AI552" si="1630">AI551</f>
        <v>0</v>
      </c>
      <c r="AJ552" s="411">
        <f t="shared" ref="AJ552" si="1631">AJ551</f>
        <v>0</v>
      </c>
      <c r="AK552" s="411">
        <f t="shared" ref="AK552" si="1632">AK551</f>
        <v>0</v>
      </c>
      <c r="AL552" s="411">
        <f t="shared" ref="AL552" si="1633">AL551</f>
        <v>0</v>
      </c>
      <c r="AM552" s="306"/>
    </row>
    <row r="553" spans="1:39" ht="15.5" outlineLevel="1">
      <c r="A553" s="532"/>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31" outlineLevel="1">
      <c r="A554" s="532">
        <v>45</v>
      </c>
      <c r="B554" s="428" t="s">
        <v>137</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ht="15.5" outlineLevel="1">
      <c r="A555" s="532"/>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634">Z554</f>
        <v>0</v>
      </c>
      <c r="AA555" s="411">
        <f t="shared" ref="AA555" si="1635">AA554</f>
        <v>0</v>
      </c>
      <c r="AB555" s="411">
        <f t="shared" ref="AB555" si="1636">AB554</f>
        <v>0</v>
      </c>
      <c r="AC555" s="411">
        <f t="shared" ref="AC555" si="1637">AC554</f>
        <v>0</v>
      </c>
      <c r="AD555" s="411">
        <f t="shared" ref="AD555" si="1638">AD554</f>
        <v>0</v>
      </c>
      <c r="AE555" s="411">
        <f t="shared" ref="AE555" si="1639">AE554</f>
        <v>0</v>
      </c>
      <c r="AF555" s="411">
        <f t="shared" ref="AF555" si="1640">AF554</f>
        <v>0</v>
      </c>
      <c r="AG555" s="411">
        <f t="shared" ref="AG555" si="1641">AG554</f>
        <v>0</v>
      </c>
      <c r="AH555" s="411">
        <f t="shared" ref="AH555" si="1642">AH554</f>
        <v>0</v>
      </c>
      <c r="AI555" s="411">
        <f t="shared" ref="AI555" si="1643">AI554</f>
        <v>0</v>
      </c>
      <c r="AJ555" s="411">
        <f t="shared" ref="AJ555" si="1644">AJ554</f>
        <v>0</v>
      </c>
      <c r="AK555" s="411">
        <f t="shared" ref="AK555" si="1645">AK554</f>
        <v>0</v>
      </c>
      <c r="AL555" s="411">
        <f t="shared" ref="AL555" si="1646">AL554</f>
        <v>0</v>
      </c>
      <c r="AM555" s="306"/>
    </row>
    <row r="556" spans="1:39" ht="15.5" outlineLevel="1">
      <c r="A556" s="532"/>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1" outlineLevel="1">
      <c r="A557" s="532">
        <v>46</v>
      </c>
      <c r="B557" s="428" t="s">
        <v>138</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ht="15.5" outlineLevel="1">
      <c r="A558" s="532"/>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647">Z557</f>
        <v>0</v>
      </c>
      <c r="AA558" s="411">
        <f t="shared" ref="AA558" si="1648">AA557</f>
        <v>0</v>
      </c>
      <c r="AB558" s="411">
        <f t="shared" ref="AB558" si="1649">AB557</f>
        <v>0</v>
      </c>
      <c r="AC558" s="411">
        <f t="shared" ref="AC558" si="1650">AC557</f>
        <v>0</v>
      </c>
      <c r="AD558" s="411">
        <f t="shared" ref="AD558" si="1651">AD557</f>
        <v>0</v>
      </c>
      <c r="AE558" s="411">
        <f t="shared" ref="AE558" si="1652">AE557</f>
        <v>0</v>
      </c>
      <c r="AF558" s="411">
        <f t="shared" ref="AF558" si="1653">AF557</f>
        <v>0</v>
      </c>
      <c r="AG558" s="411">
        <f t="shared" ref="AG558" si="1654">AG557</f>
        <v>0</v>
      </c>
      <c r="AH558" s="411">
        <f t="shared" ref="AH558" si="1655">AH557</f>
        <v>0</v>
      </c>
      <c r="AI558" s="411">
        <f t="shared" ref="AI558" si="1656">AI557</f>
        <v>0</v>
      </c>
      <c r="AJ558" s="411">
        <f t="shared" ref="AJ558" si="1657">AJ557</f>
        <v>0</v>
      </c>
      <c r="AK558" s="411">
        <f t="shared" ref="AK558" si="1658">AK557</f>
        <v>0</v>
      </c>
      <c r="AL558" s="411">
        <f t="shared" ref="AL558" si="1659">AL557</f>
        <v>0</v>
      </c>
      <c r="AM558" s="306"/>
    </row>
    <row r="559" spans="1:39" ht="15.5" outlineLevel="1">
      <c r="A559" s="532"/>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31" outlineLevel="1">
      <c r="A560" s="532">
        <v>47</v>
      </c>
      <c r="B560" s="428" t="s">
        <v>139</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6"/>
      <c r="Z560" s="410"/>
      <c r="AA560" s="410"/>
      <c r="AB560" s="410"/>
      <c r="AC560" s="410"/>
      <c r="AD560" s="410"/>
      <c r="AE560" s="410"/>
      <c r="AF560" s="415"/>
      <c r="AG560" s="415"/>
      <c r="AH560" s="415"/>
      <c r="AI560" s="415"/>
      <c r="AJ560" s="415"/>
      <c r="AK560" s="415"/>
      <c r="AL560" s="415"/>
      <c r="AM560" s="296">
        <f>SUM(Y560:AL560)</f>
        <v>0</v>
      </c>
    </row>
    <row r="561" spans="1:39" ht="15.5" outlineLevel="1">
      <c r="A561" s="532"/>
      <c r="B561" s="431"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1">
        <f>Y560</f>
        <v>0</v>
      </c>
      <c r="Z561" s="411">
        <f t="shared" ref="Z561" si="1660">Z560</f>
        <v>0</v>
      </c>
      <c r="AA561" s="411">
        <f t="shared" ref="AA561" si="1661">AA560</f>
        <v>0</v>
      </c>
      <c r="AB561" s="411">
        <f t="shared" ref="AB561" si="1662">AB560</f>
        <v>0</v>
      </c>
      <c r="AC561" s="411">
        <f t="shared" ref="AC561" si="1663">AC560</f>
        <v>0</v>
      </c>
      <c r="AD561" s="411">
        <f t="shared" ref="AD561" si="1664">AD560</f>
        <v>0</v>
      </c>
      <c r="AE561" s="411">
        <f t="shared" ref="AE561" si="1665">AE560</f>
        <v>0</v>
      </c>
      <c r="AF561" s="411">
        <f t="shared" ref="AF561" si="1666">AF560</f>
        <v>0</v>
      </c>
      <c r="AG561" s="411">
        <f t="shared" ref="AG561" si="1667">AG560</f>
        <v>0</v>
      </c>
      <c r="AH561" s="411">
        <f t="shared" ref="AH561" si="1668">AH560</f>
        <v>0</v>
      </c>
      <c r="AI561" s="411">
        <f t="shared" ref="AI561" si="1669">AI560</f>
        <v>0</v>
      </c>
      <c r="AJ561" s="411">
        <f t="shared" ref="AJ561" si="1670">AJ560</f>
        <v>0</v>
      </c>
      <c r="AK561" s="411">
        <f t="shared" ref="AK561" si="1671">AK560</f>
        <v>0</v>
      </c>
      <c r="AL561" s="411">
        <f t="shared" ref="AL561" si="1672">AL560</f>
        <v>0</v>
      </c>
      <c r="AM561" s="306"/>
    </row>
    <row r="562" spans="1:39" ht="15.5" outlineLevel="1">
      <c r="A562" s="532"/>
      <c r="B562" s="428"/>
      <c r="C562" s="291"/>
      <c r="D562" s="291"/>
      <c r="E562" s="291"/>
      <c r="F562" s="291"/>
      <c r="G562" s="291"/>
      <c r="H562" s="291"/>
      <c r="I562" s="291"/>
      <c r="J562" s="291"/>
      <c r="K562" s="291"/>
      <c r="L562" s="291"/>
      <c r="M562" s="291"/>
      <c r="N562" s="291"/>
      <c r="O562" s="291"/>
      <c r="P562" s="291"/>
      <c r="Q562" s="291"/>
      <c r="R562" s="291"/>
      <c r="S562" s="291"/>
      <c r="T562" s="291"/>
      <c r="U562" s="291"/>
      <c r="V562" s="291"/>
      <c r="W562" s="291"/>
      <c r="X562" s="291"/>
      <c r="Y562" s="412"/>
      <c r="Z562" s="425"/>
      <c r="AA562" s="425"/>
      <c r="AB562" s="425"/>
      <c r="AC562" s="425"/>
      <c r="AD562" s="425"/>
      <c r="AE562" s="425"/>
      <c r="AF562" s="425"/>
      <c r="AG562" s="425"/>
      <c r="AH562" s="425"/>
      <c r="AI562" s="425"/>
      <c r="AJ562" s="425"/>
      <c r="AK562" s="425"/>
      <c r="AL562" s="425"/>
      <c r="AM562" s="306"/>
    </row>
    <row r="563" spans="1:39" ht="31" outlineLevel="1">
      <c r="A563" s="532">
        <v>48</v>
      </c>
      <c r="B563" s="428" t="s">
        <v>140</v>
      </c>
      <c r="C563" s="291" t="s">
        <v>25</v>
      </c>
      <c r="D563" s="295"/>
      <c r="E563" s="295"/>
      <c r="F563" s="295"/>
      <c r="G563" s="295"/>
      <c r="H563" s="295"/>
      <c r="I563" s="295"/>
      <c r="J563" s="295"/>
      <c r="K563" s="295"/>
      <c r="L563" s="295"/>
      <c r="M563" s="295"/>
      <c r="N563" s="295">
        <v>12</v>
      </c>
      <c r="O563" s="295"/>
      <c r="P563" s="295"/>
      <c r="Q563" s="295"/>
      <c r="R563" s="295"/>
      <c r="S563" s="295"/>
      <c r="T563" s="295"/>
      <c r="U563" s="295"/>
      <c r="V563" s="295"/>
      <c r="W563" s="295"/>
      <c r="X563" s="295"/>
      <c r="Y563" s="426"/>
      <c r="Z563" s="410"/>
      <c r="AA563" s="410"/>
      <c r="AB563" s="410"/>
      <c r="AC563" s="410"/>
      <c r="AD563" s="410"/>
      <c r="AE563" s="410"/>
      <c r="AF563" s="415"/>
      <c r="AG563" s="415"/>
      <c r="AH563" s="415"/>
      <c r="AI563" s="415"/>
      <c r="AJ563" s="415"/>
      <c r="AK563" s="415"/>
      <c r="AL563" s="415"/>
      <c r="AM563" s="296">
        <f>SUM(Y563:AL563)</f>
        <v>0</v>
      </c>
    </row>
    <row r="564" spans="1:39" ht="15.5" outlineLevel="1">
      <c r="A564" s="532"/>
      <c r="B564" s="431" t="s">
        <v>308</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1">
        <f>Y563</f>
        <v>0</v>
      </c>
      <c r="Z564" s="411">
        <f t="shared" ref="Z564" si="1673">Z563</f>
        <v>0</v>
      </c>
      <c r="AA564" s="411">
        <f t="shared" ref="AA564" si="1674">AA563</f>
        <v>0</v>
      </c>
      <c r="AB564" s="411">
        <f t="shared" ref="AB564" si="1675">AB563</f>
        <v>0</v>
      </c>
      <c r="AC564" s="411">
        <f t="shared" ref="AC564" si="1676">AC563</f>
        <v>0</v>
      </c>
      <c r="AD564" s="411">
        <f t="shared" ref="AD564" si="1677">AD563</f>
        <v>0</v>
      </c>
      <c r="AE564" s="411">
        <f t="shared" ref="AE564" si="1678">AE563</f>
        <v>0</v>
      </c>
      <c r="AF564" s="411">
        <f t="shared" ref="AF564" si="1679">AF563</f>
        <v>0</v>
      </c>
      <c r="AG564" s="411">
        <f t="shared" ref="AG564" si="1680">AG563</f>
        <v>0</v>
      </c>
      <c r="AH564" s="411">
        <f t="shared" ref="AH564" si="1681">AH563</f>
        <v>0</v>
      </c>
      <c r="AI564" s="411">
        <f t="shared" ref="AI564" si="1682">AI563</f>
        <v>0</v>
      </c>
      <c r="AJ564" s="411">
        <f t="shared" ref="AJ564" si="1683">AJ563</f>
        <v>0</v>
      </c>
      <c r="AK564" s="411">
        <f t="shared" ref="AK564" si="1684">AK563</f>
        <v>0</v>
      </c>
      <c r="AL564" s="411">
        <f t="shared" ref="AL564" si="1685">AL563</f>
        <v>0</v>
      </c>
      <c r="AM564" s="306"/>
    </row>
    <row r="565" spans="1:39" ht="15.5" outlineLevel="1">
      <c r="A565" s="532"/>
      <c r="B565" s="428"/>
      <c r="C565" s="291"/>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412"/>
      <c r="Z565" s="425"/>
      <c r="AA565" s="425"/>
      <c r="AB565" s="425"/>
      <c r="AC565" s="425"/>
      <c r="AD565" s="425"/>
      <c r="AE565" s="425"/>
      <c r="AF565" s="425"/>
      <c r="AG565" s="425"/>
      <c r="AH565" s="425"/>
      <c r="AI565" s="425"/>
      <c r="AJ565" s="425"/>
      <c r="AK565" s="425"/>
      <c r="AL565" s="425"/>
      <c r="AM565" s="306"/>
    </row>
    <row r="566" spans="1:39" ht="31" outlineLevel="1">
      <c r="A566" s="532">
        <v>49</v>
      </c>
      <c r="B566" s="428" t="s">
        <v>141</v>
      </c>
      <c r="C566" s="291" t="s">
        <v>25</v>
      </c>
      <c r="D566" s="295"/>
      <c r="E566" s="295"/>
      <c r="F566" s="295"/>
      <c r="G566" s="295"/>
      <c r="H566" s="295"/>
      <c r="I566" s="295"/>
      <c r="J566" s="295"/>
      <c r="K566" s="295"/>
      <c r="L566" s="295"/>
      <c r="M566" s="295"/>
      <c r="N566" s="295">
        <v>12</v>
      </c>
      <c r="O566" s="295"/>
      <c r="P566" s="295"/>
      <c r="Q566" s="295"/>
      <c r="R566" s="295"/>
      <c r="S566" s="295"/>
      <c r="T566" s="295"/>
      <c r="U566" s="295"/>
      <c r="V566" s="295"/>
      <c r="W566" s="295"/>
      <c r="X566" s="295"/>
      <c r="Y566" s="426"/>
      <c r="Z566" s="410"/>
      <c r="AA566" s="410"/>
      <c r="AB566" s="410"/>
      <c r="AC566" s="410"/>
      <c r="AD566" s="410"/>
      <c r="AE566" s="410"/>
      <c r="AF566" s="415"/>
      <c r="AG566" s="415"/>
      <c r="AH566" s="415"/>
      <c r="AI566" s="415"/>
      <c r="AJ566" s="415"/>
      <c r="AK566" s="415"/>
      <c r="AL566" s="415"/>
      <c r="AM566" s="296">
        <f>SUM(Y566:AL566)</f>
        <v>0</v>
      </c>
    </row>
    <row r="567" spans="1:39" ht="15.5" outlineLevel="1">
      <c r="A567" s="532"/>
      <c r="B567" s="431" t="s">
        <v>308</v>
      </c>
      <c r="C567" s="291" t="s">
        <v>163</v>
      </c>
      <c r="D567" s="295"/>
      <c r="E567" s="295"/>
      <c r="F567" s="295"/>
      <c r="G567" s="295"/>
      <c r="H567" s="295"/>
      <c r="I567" s="295"/>
      <c r="J567" s="295"/>
      <c r="K567" s="295"/>
      <c r="L567" s="295"/>
      <c r="M567" s="295"/>
      <c r="N567" s="295">
        <f>N566</f>
        <v>12</v>
      </c>
      <c r="O567" s="295"/>
      <c r="P567" s="295"/>
      <c r="Q567" s="295"/>
      <c r="R567" s="295"/>
      <c r="S567" s="295"/>
      <c r="T567" s="295"/>
      <c r="U567" s="295"/>
      <c r="V567" s="295"/>
      <c r="W567" s="295"/>
      <c r="X567" s="295"/>
      <c r="Y567" s="411">
        <f>Y566</f>
        <v>0</v>
      </c>
      <c r="Z567" s="411">
        <f t="shared" ref="Z567" si="1686">Z566</f>
        <v>0</v>
      </c>
      <c r="AA567" s="411">
        <f t="shared" ref="AA567" si="1687">AA566</f>
        <v>0</v>
      </c>
      <c r="AB567" s="411">
        <f t="shared" ref="AB567" si="1688">AB566</f>
        <v>0</v>
      </c>
      <c r="AC567" s="411">
        <f t="shared" ref="AC567" si="1689">AC566</f>
        <v>0</v>
      </c>
      <c r="AD567" s="411">
        <f t="shared" ref="AD567" si="1690">AD566</f>
        <v>0</v>
      </c>
      <c r="AE567" s="411">
        <f t="shared" ref="AE567" si="1691">AE566</f>
        <v>0</v>
      </c>
      <c r="AF567" s="411">
        <f t="shared" ref="AF567" si="1692">AF566</f>
        <v>0</v>
      </c>
      <c r="AG567" s="411">
        <f t="shared" ref="AG567" si="1693">AG566</f>
        <v>0</v>
      </c>
      <c r="AH567" s="411">
        <f t="shared" ref="AH567" si="1694">AH566</f>
        <v>0</v>
      </c>
      <c r="AI567" s="411">
        <f t="shared" ref="AI567" si="1695">AI566</f>
        <v>0</v>
      </c>
      <c r="AJ567" s="411">
        <f t="shared" ref="AJ567" si="1696">AJ566</f>
        <v>0</v>
      </c>
      <c r="AK567" s="411">
        <f t="shared" ref="AK567" si="1697">AK566</f>
        <v>0</v>
      </c>
      <c r="AL567" s="411">
        <f t="shared" ref="AL567" si="1698">AL566</f>
        <v>0</v>
      </c>
      <c r="AM567" s="306"/>
    </row>
    <row r="568" spans="1:39" ht="15.5" outlineLevel="1">
      <c r="A568" s="532"/>
      <c r="B568" s="431"/>
      <c r="C568" s="291"/>
      <c r="D568" s="977"/>
      <c r="E568" s="977"/>
      <c r="F568" s="977"/>
      <c r="G568" s="977"/>
      <c r="H568" s="977"/>
      <c r="I568" s="977"/>
      <c r="J568" s="977"/>
      <c r="K568" s="977"/>
      <c r="L568" s="977"/>
      <c r="M568" s="977"/>
      <c r="N568" s="977"/>
      <c r="O568" s="977"/>
      <c r="P568" s="977"/>
      <c r="Q568" s="977"/>
      <c r="R568" s="977"/>
      <c r="S568" s="977"/>
      <c r="T568" s="977"/>
      <c r="U568" s="977"/>
      <c r="V568" s="977"/>
      <c r="W568" s="977"/>
      <c r="X568" s="977"/>
      <c r="Y568" s="411"/>
      <c r="Z568" s="411"/>
      <c r="AA568" s="411"/>
      <c r="AB568" s="411"/>
      <c r="AC568" s="411"/>
      <c r="AD568" s="411"/>
      <c r="AE568" s="411"/>
      <c r="AF568" s="411"/>
      <c r="AG568" s="411"/>
      <c r="AH568" s="411"/>
      <c r="AI568" s="411"/>
      <c r="AJ568" s="411"/>
      <c r="AK568" s="411"/>
      <c r="AL568" s="411"/>
      <c r="AM568" s="306"/>
    </row>
    <row r="569" spans="1:39" s="970" customFormat="1" ht="15.5" outlineLevel="1">
      <c r="A569" s="971"/>
      <c r="B569" s="978" t="s">
        <v>779</v>
      </c>
      <c r="C569" s="964"/>
      <c r="D569" s="964"/>
      <c r="E569" s="964"/>
      <c r="F569" s="964"/>
      <c r="G569" s="964"/>
      <c r="H569" s="964"/>
      <c r="I569" s="964"/>
      <c r="J569" s="964"/>
      <c r="K569" s="964"/>
      <c r="L569" s="964"/>
      <c r="M569" s="964"/>
      <c r="N569" s="964"/>
      <c r="O569" s="964"/>
      <c r="P569" s="964"/>
      <c r="Q569" s="964"/>
      <c r="R569" s="964"/>
      <c r="S569" s="964"/>
      <c r="T569" s="964"/>
      <c r="U569" s="964"/>
      <c r="V569" s="964"/>
      <c r="W569" s="964"/>
      <c r="X569" s="964"/>
      <c r="Y569" s="979"/>
      <c r="Z569" s="979"/>
      <c r="AA569" s="979"/>
      <c r="AB569" s="979"/>
      <c r="AC569" s="979"/>
      <c r="AD569" s="979"/>
      <c r="AE569" s="979"/>
      <c r="AF569" s="979"/>
      <c r="AG569" s="979"/>
      <c r="AH569" s="979"/>
      <c r="AI569" s="979"/>
      <c r="AJ569" s="979"/>
      <c r="AK569" s="979"/>
      <c r="AL569" s="979"/>
      <c r="AM569" s="975"/>
    </row>
    <row r="570" spans="1:39" s="970" customFormat="1" ht="31" outlineLevel="1">
      <c r="A570" s="971">
        <v>50</v>
      </c>
      <c r="B570" s="972" t="s">
        <v>780</v>
      </c>
      <c r="C570" s="964" t="s">
        <v>25</v>
      </c>
      <c r="D570" s="965">
        <f>+'7.  Persistence Report'!AW184</f>
        <v>301753</v>
      </c>
      <c r="E570" s="965">
        <f>+'7.  Persistence Report'!AX184</f>
        <v>301753</v>
      </c>
      <c r="F570" s="965">
        <f>+'7.  Persistence Report'!AY184</f>
        <v>301753</v>
      </c>
      <c r="G570" s="965">
        <f>+'7.  Persistence Report'!AZ184</f>
        <v>301753</v>
      </c>
      <c r="H570" s="965">
        <f>+'7.  Persistence Report'!BA184</f>
        <v>301753</v>
      </c>
      <c r="I570" s="965">
        <f>+'7.  Persistence Report'!BB184</f>
        <v>301753</v>
      </c>
      <c r="J570" s="965">
        <f>+'7.  Persistence Report'!BC184</f>
        <v>301753</v>
      </c>
      <c r="K570" s="965">
        <f>+'7.  Persistence Report'!BD184</f>
        <v>301753</v>
      </c>
      <c r="L570" s="965">
        <f>+'7.  Persistence Report'!BE184</f>
        <v>0</v>
      </c>
      <c r="M570" s="965">
        <f>+'7.  Persistence Report'!BF184</f>
        <v>0</v>
      </c>
      <c r="N570" s="965">
        <v>0</v>
      </c>
      <c r="O570" s="965">
        <f>+'7.  Persistence Report'!R184</f>
        <v>0</v>
      </c>
      <c r="P570" s="965">
        <f>+'7.  Persistence Report'!S184</f>
        <v>0</v>
      </c>
      <c r="Q570" s="965">
        <f>+'7.  Persistence Report'!T184</f>
        <v>0</v>
      </c>
      <c r="R570" s="965">
        <f>+'7.  Persistence Report'!U184</f>
        <v>0</v>
      </c>
      <c r="S570" s="965">
        <f>+'7.  Persistence Report'!V184</f>
        <v>0</v>
      </c>
      <c r="T570" s="965">
        <f>+'7.  Persistence Report'!W184</f>
        <v>0</v>
      </c>
      <c r="U570" s="965">
        <f>+'7.  Persistence Report'!X184</f>
        <v>0</v>
      </c>
      <c r="V570" s="965">
        <f>+'7.  Persistence Report'!Y184</f>
        <v>0</v>
      </c>
      <c r="W570" s="965">
        <f>+'7.  Persistence Report'!Z184</f>
        <v>0</v>
      </c>
      <c r="X570" s="965">
        <f>+'7.  Persistence Report'!AA184</f>
        <v>0</v>
      </c>
      <c r="Y570" s="966"/>
      <c r="Z570" s="967"/>
      <c r="AA570" s="967">
        <f>+'3-a.  Rate Class Allocations'!AF83</f>
        <v>1</v>
      </c>
      <c r="AB570" s="967"/>
      <c r="AC570" s="967"/>
      <c r="AD570" s="967"/>
      <c r="AE570" s="967"/>
      <c r="AF570" s="968"/>
      <c r="AG570" s="968"/>
      <c r="AH570" s="968"/>
      <c r="AI570" s="968"/>
      <c r="AJ570" s="968"/>
      <c r="AK570" s="968"/>
      <c r="AL570" s="968"/>
      <c r="AM570" s="969">
        <f>SUM(Y570:AL570)</f>
        <v>1</v>
      </c>
    </row>
    <row r="571" spans="1:39" s="970" customFormat="1" ht="15.5" outlineLevel="1">
      <c r="A571" s="971"/>
      <c r="B571" s="973" t="s">
        <v>308</v>
      </c>
      <c r="C571" s="964" t="s">
        <v>163</v>
      </c>
      <c r="D571" s="965"/>
      <c r="E571" s="965"/>
      <c r="F571" s="965"/>
      <c r="G571" s="965"/>
      <c r="H571" s="965"/>
      <c r="I571" s="965"/>
      <c r="J571" s="965"/>
      <c r="K571" s="965"/>
      <c r="L571" s="965"/>
      <c r="M571" s="965"/>
      <c r="N571" s="965">
        <f>N570</f>
        <v>0</v>
      </c>
      <c r="O571" s="965"/>
      <c r="P571" s="965"/>
      <c r="Q571" s="965"/>
      <c r="R571" s="965"/>
      <c r="S571" s="965"/>
      <c r="T571" s="965"/>
      <c r="U571" s="965"/>
      <c r="V571" s="965"/>
      <c r="W571" s="965"/>
      <c r="X571" s="965"/>
      <c r="Y571" s="974">
        <f>Y570</f>
        <v>0</v>
      </c>
      <c r="Z571" s="974">
        <f t="shared" ref="Z571:AL571" si="1699">Z570</f>
        <v>0</v>
      </c>
      <c r="AA571" s="974">
        <f t="shared" si="1699"/>
        <v>1</v>
      </c>
      <c r="AB571" s="974">
        <f t="shared" si="1699"/>
        <v>0</v>
      </c>
      <c r="AC571" s="974">
        <f t="shared" si="1699"/>
        <v>0</v>
      </c>
      <c r="AD571" s="974">
        <f t="shared" si="1699"/>
        <v>0</v>
      </c>
      <c r="AE571" s="974">
        <f t="shared" si="1699"/>
        <v>0</v>
      </c>
      <c r="AF571" s="974">
        <f t="shared" si="1699"/>
        <v>0</v>
      </c>
      <c r="AG571" s="974">
        <f t="shared" si="1699"/>
        <v>0</v>
      </c>
      <c r="AH571" s="974">
        <f t="shared" si="1699"/>
        <v>0</v>
      </c>
      <c r="AI571" s="974">
        <f t="shared" si="1699"/>
        <v>0</v>
      </c>
      <c r="AJ571" s="974">
        <f t="shared" si="1699"/>
        <v>0</v>
      </c>
      <c r="AK571" s="974">
        <f t="shared" si="1699"/>
        <v>0</v>
      </c>
      <c r="AL571" s="974">
        <f t="shared" si="1699"/>
        <v>0</v>
      </c>
      <c r="AM571" s="975"/>
    </row>
    <row r="572" spans="1:39" s="970" customFormat="1" ht="15.5" outlineLevel="1">
      <c r="A572" s="971"/>
      <c r="B572" s="972"/>
      <c r="C572" s="964"/>
      <c r="D572" s="964"/>
      <c r="E572" s="964"/>
      <c r="F572" s="964"/>
      <c r="G572" s="964"/>
      <c r="H572" s="964"/>
      <c r="I572" s="964"/>
      <c r="J572" s="964"/>
      <c r="K572" s="964"/>
      <c r="L572" s="964"/>
      <c r="M572" s="964"/>
      <c r="N572" s="964"/>
      <c r="O572" s="964"/>
      <c r="P572" s="964"/>
      <c r="Q572" s="964"/>
      <c r="R572" s="964"/>
      <c r="S572" s="964"/>
      <c r="T572" s="964"/>
      <c r="U572" s="964"/>
      <c r="V572" s="964"/>
      <c r="W572" s="964"/>
      <c r="X572" s="964"/>
      <c r="Y572" s="979"/>
      <c r="Z572" s="979"/>
      <c r="AA572" s="979"/>
      <c r="AB572" s="979"/>
      <c r="AC572" s="979"/>
      <c r="AD572" s="979"/>
      <c r="AE572" s="979"/>
      <c r="AF572" s="979"/>
      <c r="AG572" s="979"/>
      <c r="AH572" s="979"/>
      <c r="AI572" s="979"/>
      <c r="AJ572" s="979"/>
      <c r="AK572" s="979"/>
      <c r="AL572" s="979"/>
      <c r="AM572" s="975"/>
    </row>
    <row r="573" spans="1:39" s="970" customFormat="1" ht="15.5" outlineLevel="1">
      <c r="A573" s="971">
        <v>51</v>
      </c>
      <c r="B573" s="972" t="s">
        <v>781</v>
      </c>
      <c r="C573" s="964" t="s">
        <v>25</v>
      </c>
      <c r="D573" s="965">
        <f>+'7.  Persistence Report'!AW185</f>
        <v>534761</v>
      </c>
      <c r="E573" s="965">
        <f>+'7.  Persistence Report'!AX185</f>
        <v>534761</v>
      </c>
      <c r="F573" s="965">
        <f>+'7.  Persistence Report'!AY185</f>
        <v>534761</v>
      </c>
      <c r="G573" s="965">
        <f>+'7.  Persistence Report'!AZ185</f>
        <v>534761</v>
      </c>
      <c r="H573" s="965">
        <f>+'7.  Persistence Report'!BA185</f>
        <v>532095</v>
      </c>
      <c r="I573" s="965">
        <f>+'7.  Persistence Report'!BB185</f>
        <v>525734</v>
      </c>
      <c r="J573" s="965">
        <f>+'7.  Persistence Report'!BC185</f>
        <v>525734</v>
      </c>
      <c r="K573" s="965">
        <f>+'7.  Persistence Report'!BD185</f>
        <v>525734</v>
      </c>
      <c r="L573" s="965">
        <f>+'7.  Persistence Report'!BE185</f>
        <v>525734</v>
      </c>
      <c r="M573" s="965">
        <f>+'7.  Persistence Report'!BF185</f>
        <v>525734</v>
      </c>
      <c r="N573" s="965">
        <v>0</v>
      </c>
      <c r="O573" s="965">
        <f>+'7.  Persistence Report'!R185</f>
        <v>92</v>
      </c>
      <c r="P573" s="965">
        <f>+'7.  Persistence Report'!S185</f>
        <v>92</v>
      </c>
      <c r="Q573" s="965">
        <f>+'7.  Persistence Report'!T185</f>
        <v>92</v>
      </c>
      <c r="R573" s="965">
        <f>+'7.  Persistence Report'!U185</f>
        <v>92</v>
      </c>
      <c r="S573" s="965">
        <f>+'7.  Persistence Report'!V185</f>
        <v>92</v>
      </c>
      <c r="T573" s="965">
        <f>+'7.  Persistence Report'!W185</f>
        <v>91</v>
      </c>
      <c r="U573" s="965">
        <f>+'7.  Persistence Report'!X185</f>
        <v>91</v>
      </c>
      <c r="V573" s="965">
        <f>+'7.  Persistence Report'!Y185</f>
        <v>91</v>
      </c>
      <c r="W573" s="965">
        <f>+'7.  Persistence Report'!Z185</f>
        <v>91</v>
      </c>
      <c r="X573" s="965">
        <f>+'7.  Persistence Report'!AA185</f>
        <v>91</v>
      </c>
      <c r="Y573" s="966">
        <f>+'3-a.  Rate Class Allocations'!AD84</f>
        <v>1</v>
      </c>
      <c r="Z573" s="967"/>
      <c r="AA573" s="967"/>
      <c r="AB573" s="967"/>
      <c r="AC573" s="967"/>
      <c r="AD573" s="967"/>
      <c r="AE573" s="967"/>
      <c r="AF573" s="968"/>
      <c r="AG573" s="968"/>
      <c r="AH573" s="968"/>
      <c r="AI573" s="968"/>
      <c r="AJ573" s="968"/>
      <c r="AK573" s="968"/>
      <c r="AL573" s="968"/>
      <c r="AM573" s="969">
        <f>SUM(Y573:AL573)</f>
        <v>1</v>
      </c>
    </row>
    <row r="574" spans="1:39" s="970" customFormat="1" ht="15.5" outlineLevel="1">
      <c r="A574" s="971"/>
      <c r="B574" s="973" t="s">
        <v>308</v>
      </c>
      <c r="C574" s="964" t="s">
        <v>163</v>
      </c>
      <c r="D574" s="965"/>
      <c r="E574" s="965"/>
      <c r="F574" s="965"/>
      <c r="G574" s="965"/>
      <c r="H574" s="965"/>
      <c r="I574" s="965"/>
      <c r="J574" s="965"/>
      <c r="K574" s="965"/>
      <c r="L574" s="965"/>
      <c r="M574" s="965"/>
      <c r="N574" s="965">
        <f>N573</f>
        <v>0</v>
      </c>
      <c r="O574" s="965"/>
      <c r="P574" s="965"/>
      <c r="Q574" s="965"/>
      <c r="R574" s="965"/>
      <c r="S574" s="965"/>
      <c r="T574" s="965"/>
      <c r="U574" s="965"/>
      <c r="V574" s="965"/>
      <c r="W574" s="965"/>
      <c r="X574" s="965"/>
      <c r="Y574" s="974">
        <f>Y573</f>
        <v>1</v>
      </c>
      <c r="Z574" s="974">
        <f t="shared" ref="Z574:AL574" si="1700">Z573</f>
        <v>0</v>
      </c>
      <c r="AA574" s="974">
        <f t="shared" si="1700"/>
        <v>0</v>
      </c>
      <c r="AB574" s="974">
        <f t="shared" si="1700"/>
        <v>0</v>
      </c>
      <c r="AC574" s="974">
        <f t="shared" si="1700"/>
        <v>0</v>
      </c>
      <c r="AD574" s="974">
        <f t="shared" si="1700"/>
        <v>0</v>
      </c>
      <c r="AE574" s="974">
        <f t="shared" si="1700"/>
        <v>0</v>
      </c>
      <c r="AF574" s="974">
        <f t="shared" si="1700"/>
        <v>0</v>
      </c>
      <c r="AG574" s="974">
        <f t="shared" si="1700"/>
        <v>0</v>
      </c>
      <c r="AH574" s="974">
        <f t="shared" si="1700"/>
        <v>0</v>
      </c>
      <c r="AI574" s="974">
        <f t="shared" si="1700"/>
        <v>0</v>
      </c>
      <c r="AJ574" s="974">
        <f t="shared" si="1700"/>
        <v>0</v>
      </c>
      <c r="AK574" s="974">
        <f t="shared" si="1700"/>
        <v>0</v>
      </c>
      <c r="AL574" s="974">
        <f t="shared" si="1700"/>
        <v>0</v>
      </c>
      <c r="AM574" s="975"/>
    </row>
    <row r="575" spans="1:39" s="970" customFormat="1" ht="15.5" outlineLevel="1">
      <c r="A575" s="971"/>
      <c r="B575" s="973"/>
      <c r="C575" s="964"/>
      <c r="D575" s="980"/>
      <c r="E575" s="980"/>
      <c r="F575" s="980"/>
      <c r="G575" s="980"/>
      <c r="H575" s="980"/>
      <c r="I575" s="980"/>
      <c r="J575" s="980"/>
      <c r="K575" s="980"/>
      <c r="L575" s="980"/>
      <c r="M575" s="980"/>
      <c r="N575" s="980"/>
      <c r="O575" s="980"/>
      <c r="P575" s="980"/>
      <c r="Q575" s="980"/>
      <c r="R575" s="980"/>
      <c r="S575" s="980"/>
      <c r="T575" s="980"/>
      <c r="U575" s="980"/>
      <c r="V575" s="980"/>
      <c r="W575" s="980"/>
      <c r="X575" s="980"/>
      <c r="Y575" s="974"/>
      <c r="Z575" s="974"/>
      <c r="AA575" s="974"/>
      <c r="AB575" s="974"/>
      <c r="AC575" s="974"/>
      <c r="AD575" s="974"/>
      <c r="AE575" s="974"/>
      <c r="AF575" s="974"/>
      <c r="AG575" s="974"/>
      <c r="AH575" s="974"/>
      <c r="AI575" s="974"/>
      <c r="AJ575" s="974"/>
      <c r="AK575" s="974"/>
      <c r="AL575" s="974"/>
      <c r="AM575" s="975"/>
    </row>
    <row r="576" spans="1:39" ht="15.5" outlineLevel="1">
      <c r="A576" s="532"/>
      <c r="B576" s="431"/>
      <c r="C576" s="305"/>
      <c r="D576" s="291"/>
      <c r="E576" s="291"/>
      <c r="F576" s="291"/>
      <c r="G576" s="291"/>
      <c r="H576" s="291"/>
      <c r="I576" s="291"/>
      <c r="J576" s="291"/>
      <c r="K576" s="291"/>
      <c r="L576" s="291"/>
      <c r="M576" s="291"/>
      <c r="N576" s="291"/>
      <c r="O576" s="291"/>
      <c r="P576" s="291"/>
      <c r="Q576" s="291"/>
      <c r="R576" s="291"/>
      <c r="S576" s="291"/>
      <c r="T576" s="291"/>
      <c r="U576" s="291"/>
      <c r="V576" s="291"/>
      <c r="W576" s="291"/>
      <c r="X576" s="291"/>
      <c r="Y576" s="301"/>
      <c r="Z576" s="301"/>
      <c r="AA576" s="301"/>
      <c r="AB576" s="301"/>
      <c r="AC576" s="301"/>
      <c r="AD576" s="301"/>
      <c r="AE576" s="301"/>
      <c r="AF576" s="301"/>
      <c r="AG576" s="301"/>
      <c r="AH576" s="301"/>
      <c r="AI576" s="301"/>
      <c r="AJ576" s="301"/>
      <c r="AK576" s="301"/>
      <c r="AL576" s="301"/>
      <c r="AM576" s="306"/>
    </row>
    <row r="577" spans="2:39" ht="15.5">
      <c r="B577" s="327" t="s">
        <v>292</v>
      </c>
      <c r="C577" s="329"/>
      <c r="D577" s="329">
        <f>SUM(D409:D576)</f>
        <v>67738263.467111737</v>
      </c>
      <c r="E577" s="329">
        <f t="shared" ref="E577:M577" si="1701">SUM(E409:E576)</f>
        <v>63430732.902423874</v>
      </c>
      <c r="F577" s="329">
        <f t="shared" si="1701"/>
        <v>63402188.203043729</v>
      </c>
      <c r="G577" s="329">
        <f t="shared" si="1701"/>
        <v>63278025.203043729</v>
      </c>
      <c r="H577" s="329">
        <f t="shared" si="1701"/>
        <v>63275359.203043729</v>
      </c>
      <c r="I577" s="329">
        <f t="shared" si="1701"/>
        <v>62273419.721770465</v>
      </c>
      <c r="J577" s="329">
        <f t="shared" si="1701"/>
        <v>46333146</v>
      </c>
      <c r="K577" s="329">
        <f t="shared" si="1701"/>
        <v>46332881</v>
      </c>
      <c r="L577" s="329">
        <f t="shared" si="1701"/>
        <v>45750941</v>
      </c>
      <c r="M577" s="329">
        <f t="shared" si="1701"/>
        <v>45720215</v>
      </c>
      <c r="N577" s="329"/>
      <c r="O577" s="329">
        <f>SUM(O409:O576)</f>
        <v>7956.5354216088836</v>
      </c>
      <c r="P577" s="329">
        <f t="shared" ref="P577:X577" si="1702">SUM(P409:P576)</f>
        <v>8056.4452086497186</v>
      </c>
      <c r="Q577" s="329">
        <f t="shared" si="1702"/>
        <v>8050.9825579293338</v>
      </c>
      <c r="R577" s="329">
        <f t="shared" si="1702"/>
        <v>7944.706186323152</v>
      </c>
      <c r="S577" s="329">
        <f t="shared" si="1702"/>
        <v>7944.706186323152</v>
      </c>
      <c r="T577" s="329">
        <f t="shared" si="1702"/>
        <v>7763.7290765768612</v>
      </c>
      <c r="U577" s="329">
        <f t="shared" si="1702"/>
        <v>6510</v>
      </c>
      <c r="V577" s="329">
        <f t="shared" si="1702"/>
        <v>6510</v>
      </c>
      <c r="W577" s="329">
        <f t="shared" si="1702"/>
        <v>6484</v>
      </c>
      <c r="X577" s="329">
        <f t="shared" si="1702"/>
        <v>6476</v>
      </c>
      <c r="Y577" s="329">
        <f>IF(Y407="kWh",SUMPRODUCT(D409:D576,Y409:Y576))</f>
        <v>27228489.146813598</v>
      </c>
      <c r="Z577" s="329">
        <f>IF(Z407="kWh",SUMPRODUCT(D409:D576,Z409:Z576))</f>
        <v>3625041.6827186858</v>
      </c>
      <c r="AA577" s="329">
        <f>IF(AA407="kw",SUMPRODUCT(N409:N576,O409:O576,AA409:AA576),SUMPRODUCT(D409:D576,AA409:AA576))</f>
        <v>52914.060516176854</v>
      </c>
      <c r="AB577" s="329">
        <f>IF(AB407="kw",SUMPRODUCT(N409:N576,O409:O576,AB409:AB576),SUMPRODUCT(D409:D576,AB409:AB576))</f>
        <v>2053.6159364354448</v>
      </c>
      <c r="AC577" s="329">
        <f>IF(AC407="kw",SUMPRODUCT(N409:N576,O409:O576,AC409:AC576),SUMPRODUCT(D409:D576,AC409:AC576))</f>
        <v>0</v>
      </c>
      <c r="AD577" s="329">
        <f>IF(AD407="kw",SUMPRODUCT(N409:N576,O409:O576,AD409:AD576),SUMPRODUCT(D409:D576,AD409:AD576))</f>
        <v>0</v>
      </c>
      <c r="AE577" s="329">
        <f>IF(AE407="kw",SUMPRODUCT(N409:N576,O409:O576,AE409:AE576),SUMPRODUCT(D409:D576,AE409:AE576))</f>
        <v>0</v>
      </c>
      <c r="AF577" s="329">
        <f>IF(AF407="kw",SUMPRODUCT(N409:N574,O409:O574,AF409:AF574),SUMPRODUCT(D409:D574,AF409:AF574))</f>
        <v>0</v>
      </c>
      <c r="AG577" s="329">
        <f>IF(AG407="kw",SUMPRODUCT(N409:N567,O409:O567,AG409:AG567),SUMPRODUCT(D409:D567,AG409:AG567))</f>
        <v>0</v>
      </c>
      <c r="AH577" s="329">
        <f>IF(AH407="kw",SUMPRODUCT(N409:N567,O409:O567,AH409:AH567),SUMPRODUCT(D409:D567,AH409:AH567))</f>
        <v>0</v>
      </c>
      <c r="AI577" s="329">
        <f>IF(AI407="kw",SUMPRODUCT(N409:N567,O409:O567,AI409:AI567),SUMPRODUCT(D409:D567,AI409:AI567))</f>
        <v>0</v>
      </c>
      <c r="AJ577" s="329">
        <f>IF(AJ407="kw",SUMPRODUCT(N409:N567,O409:O567,AJ409:AJ567),SUMPRODUCT(D409:D567,AJ409:AJ567))</f>
        <v>0</v>
      </c>
      <c r="AK577" s="329">
        <f>IF(AK407="kw",SUMPRODUCT(N409:N567,O409:O567,AK409:AK567),SUMPRODUCT(D409:D567,AK409:AK567))</f>
        <v>0</v>
      </c>
      <c r="AL577" s="329">
        <f>IF(AL407="kw",SUMPRODUCT(N409:N567,O409:O567,AL409:AL567),SUMPRODUCT(D409:D567,AL409:AL567))</f>
        <v>0</v>
      </c>
      <c r="AM577" s="330"/>
    </row>
    <row r="578" spans="2:39" ht="15.5">
      <c r="B578" s="391" t="s">
        <v>293</v>
      </c>
      <c r="C578" s="392"/>
      <c r="D578" s="392"/>
      <c r="E578" s="392"/>
      <c r="F578" s="392"/>
      <c r="G578" s="392"/>
      <c r="H578" s="392"/>
      <c r="I578" s="392"/>
      <c r="J578" s="392"/>
      <c r="K578" s="392"/>
      <c r="L578" s="392"/>
      <c r="M578" s="392"/>
      <c r="N578" s="392"/>
      <c r="O578" s="392"/>
      <c r="P578" s="392"/>
      <c r="Q578" s="392"/>
      <c r="R578" s="392"/>
      <c r="S578" s="392"/>
      <c r="T578" s="392"/>
      <c r="U578" s="392"/>
      <c r="V578" s="392"/>
      <c r="W578" s="392"/>
      <c r="X578" s="392"/>
      <c r="Y578" s="392">
        <f>HLOOKUP(Y219,'2. LRAMVA Threshold'!$B$42:$Q$53,9,FALSE)</f>
        <v>9641185</v>
      </c>
      <c r="Z578" s="392">
        <f>HLOOKUP(Z219,'2. LRAMVA Threshold'!$B$42:$Q$53,9,FALSE)</f>
        <v>27433333</v>
      </c>
      <c r="AA578" s="392">
        <f>HLOOKUP(AA219,'2. LRAMVA Threshold'!$B$42:$Q$53,9,FALSE)</f>
        <v>10470.299999999999</v>
      </c>
      <c r="AB578" s="392">
        <f>HLOOKUP(AB219,'2. LRAMVA Threshold'!$B$42:$Q$53,9,FALSE)</f>
        <v>0</v>
      </c>
      <c r="AC578" s="392">
        <f>HLOOKUP(AC219,'2. LRAMVA Threshold'!$B$42:$Q$53,9,FALSE)</f>
        <v>44916.67</v>
      </c>
      <c r="AD578" s="392">
        <f>HLOOKUP(AD219,'2. LRAMVA Threshold'!$B$42:$Q$53,9,FALSE)</f>
        <v>15680</v>
      </c>
      <c r="AE578" s="392">
        <f>HLOOKUP(AE219,'2. LRAMVA Threshold'!$B$42:$Q$53,9,FALSE)</f>
        <v>0</v>
      </c>
      <c r="AF578" s="392">
        <f>HLOOKUP(AF219,'2. LRAMVA Threshold'!$B$42:$Q$53,9,FALSE)</f>
        <v>0</v>
      </c>
      <c r="AG578" s="392">
        <f>HLOOKUP(AG219,'2. LRAMVA Threshold'!$B$42:$Q$53,9,FALSE)</f>
        <v>0</v>
      </c>
      <c r="AH578" s="392">
        <f>HLOOKUP(AH219,'2. LRAMVA Threshold'!$B$42:$Q$53,9,FALSE)</f>
        <v>0</v>
      </c>
      <c r="AI578" s="392">
        <f>HLOOKUP(AI219,'2. LRAMVA Threshold'!$B$42:$Q$53,9,FALSE)</f>
        <v>0</v>
      </c>
      <c r="AJ578" s="392">
        <f>HLOOKUP(AJ219,'2. LRAMVA Threshold'!$B$42:$Q$53,9,FALSE)</f>
        <v>0</v>
      </c>
      <c r="AK578" s="392">
        <f>HLOOKUP(AK219,'2. LRAMVA Threshold'!$B$42:$Q$53,9,FALSE)</f>
        <v>0</v>
      </c>
      <c r="AL578" s="392">
        <f>HLOOKUP(AL219,'2. LRAMVA Threshold'!$B$42:$Q$53,9,FALSE)</f>
        <v>0</v>
      </c>
      <c r="AM578" s="393"/>
    </row>
    <row r="579" spans="2:39" ht="15.5">
      <c r="B579" s="394"/>
      <c r="C579" s="432"/>
      <c r="D579" s="433"/>
      <c r="E579" s="433"/>
      <c r="F579" s="433"/>
      <c r="G579" s="433"/>
      <c r="H579" s="433"/>
      <c r="I579" s="433"/>
      <c r="J579" s="433"/>
      <c r="K579" s="433"/>
      <c r="L579" s="433"/>
      <c r="M579" s="433"/>
      <c r="N579" s="433"/>
      <c r="O579" s="434"/>
      <c r="P579" s="433"/>
      <c r="Q579" s="433"/>
      <c r="R579" s="433"/>
      <c r="S579" s="435"/>
      <c r="T579" s="435"/>
      <c r="U579" s="435"/>
      <c r="V579" s="435"/>
      <c r="W579" s="433"/>
      <c r="X579" s="433"/>
      <c r="Y579" s="436"/>
      <c r="Z579" s="436"/>
      <c r="AA579" s="436"/>
      <c r="AB579" s="436"/>
      <c r="AC579" s="436"/>
      <c r="AD579" s="436"/>
      <c r="AE579" s="436"/>
      <c r="AF579" s="399"/>
      <c r="AG579" s="399"/>
      <c r="AH579" s="399"/>
      <c r="AI579" s="399"/>
      <c r="AJ579" s="399"/>
      <c r="AK579" s="399"/>
      <c r="AL579" s="399"/>
      <c r="AM579" s="400"/>
    </row>
    <row r="580" spans="2:39" ht="15.5">
      <c r="B580" s="324" t="s">
        <v>294</v>
      </c>
      <c r="C580" s="338"/>
      <c r="D580" s="338"/>
      <c r="E580" s="376"/>
      <c r="F580" s="376"/>
      <c r="G580" s="376"/>
      <c r="H580" s="376"/>
      <c r="I580" s="376"/>
      <c r="J580" s="376"/>
      <c r="K580" s="376"/>
      <c r="L580" s="376"/>
      <c r="M580" s="376"/>
      <c r="N580" s="376"/>
      <c r="O580" s="291"/>
      <c r="P580" s="340"/>
      <c r="Q580" s="340"/>
      <c r="R580" s="340"/>
      <c r="S580" s="339"/>
      <c r="T580" s="339"/>
      <c r="U580" s="339"/>
      <c r="V580" s="339"/>
      <c r="W580" s="340"/>
      <c r="X580" s="340"/>
      <c r="Y580" s="341">
        <f>HLOOKUP(Y$35,'3.  Distribution Rates'!$C$122:$P$133,9,FALSE)</f>
        <v>9.4999999999999998E-3</v>
      </c>
      <c r="Z580" s="341">
        <f>HLOOKUP(Z$35,'3.  Distribution Rates'!$C$122:$P$133,9,FALSE)</f>
        <v>1.0699999999999999E-2</v>
      </c>
      <c r="AA580" s="341">
        <f>HLOOKUP(AA$35,'3.  Distribution Rates'!$C$122:$P$133,9,FALSE)</f>
        <v>2.6905999999999999</v>
      </c>
      <c r="AB580" s="341">
        <f>HLOOKUP(AB$35,'3.  Distribution Rates'!$C$122:$P$133,9,FALSE)</f>
        <v>3.9750999999999999</v>
      </c>
      <c r="AC580" s="341">
        <f>HLOOKUP(AC$35,'3.  Distribution Rates'!$C$122:$P$133,9,FALSE)</f>
        <v>2.2431999999999999</v>
      </c>
      <c r="AD580" s="341">
        <f>HLOOKUP(AD$35,'3.  Distribution Rates'!$C$122:$P$133,9,FALSE)</f>
        <v>8.3120999999999992</v>
      </c>
      <c r="AE580" s="341">
        <f>HLOOKUP(AE$35,'3.  Distribution Rates'!$C$122:$P$133,9,FALSE)</f>
        <v>13.9765</v>
      </c>
      <c r="AF580" s="341">
        <f>HLOOKUP(AF$35,'3.  Distribution Rates'!$C$122:$P$133,9,FALSE)</f>
        <v>1.9300000000000001E-2</v>
      </c>
      <c r="AG580" s="341">
        <f>HLOOKUP(AG$35,'3.  Distribution Rates'!$C$122:$P$133,9,FALSE)</f>
        <v>0</v>
      </c>
      <c r="AH580" s="341">
        <f>HLOOKUP(AH$35,'3.  Distribution Rates'!$C$122:$P$133,9,FALSE)</f>
        <v>0</v>
      </c>
      <c r="AI580" s="341">
        <f>HLOOKUP(AI$35,'3.  Distribution Rates'!$C$122:$P$133,9,FALSE)</f>
        <v>0</v>
      </c>
      <c r="AJ580" s="341">
        <f>HLOOKUP(AJ$35,'3.  Distribution Rates'!$C$122:$P$133,9,FALSE)</f>
        <v>0</v>
      </c>
      <c r="AK580" s="341">
        <f>HLOOKUP(AK$35,'3.  Distribution Rates'!$C$122:$P$133,9,FALSE)</f>
        <v>0</v>
      </c>
      <c r="AL580" s="341">
        <f>HLOOKUP(AL$35,'3.  Distribution Rates'!$C$122:$P$133,9,FALSE)</f>
        <v>0</v>
      </c>
      <c r="AM580" s="441"/>
    </row>
    <row r="581" spans="2:39" ht="15.5">
      <c r="B581" s="324" t="s">
        <v>295</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'4.  2011-2014 LRAM'!Y140*Y580</f>
        <v>23943.887674748301</v>
      </c>
      <c r="Z581" s="378">
        <f>'4.  2011-2014 LRAM'!Z140*Z580</f>
        <v>13415.045968178374</v>
      </c>
      <c r="AA581" s="378">
        <f>'4.  2011-2014 LRAM'!AA140*AA580</f>
        <v>68561.894338407103</v>
      </c>
      <c r="AB581" s="378">
        <f>'4.  2011-2014 LRAM'!AB140*AB580</f>
        <v>0</v>
      </c>
      <c r="AC581" s="378">
        <f>'4.  2011-2014 LRAM'!AC140*AC580</f>
        <v>0</v>
      </c>
      <c r="AD581" s="378">
        <f>'4.  2011-2014 LRAM'!AD140*AD580</f>
        <v>0</v>
      </c>
      <c r="AE581" s="378">
        <f>'4.  2011-2014 LRAM'!AE140*AE580</f>
        <v>0</v>
      </c>
      <c r="AF581" s="378">
        <f>'4.  2011-2014 LRAM'!AF140*AF580</f>
        <v>0</v>
      </c>
      <c r="AG581" s="378">
        <f>'4.  2011-2014 LRAM'!AG140*AG580</f>
        <v>0</v>
      </c>
      <c r="AH581" s="378">
        <f>'4.  2011-2014 LRAM'!AH140*AH580</f>
        <v>0</v>
      </c>
      <c r="AI581" s="378">
        <f>'4.  2011-2014 LRAM'!AI140*AI580</f>
        <v>0</v>
      </c>
      <c r="AJ581" s="378">
        <f>'4.  2011-2014 LRAM'!AJ140*AJ580</f>
        <v>0</v>
      </c>
      <c r="AK581" s="378">
        <f>'4.  2011-2014 LRAM'!AK140*AK580</f>
        <v>0</v>
      </c>
      <c r="AL581" s="378">
        <f>'4.  2011-2014 LRAM'!AL140*AL580</f>
        <v>0</v>
      </c>
      <c r="AM581" s="629">
        <f t="shared" ref="AM581:AM587" si="1703">SUM(Y581:AL581)</f>
        <v>105920.82798133377</v>
      </c>
    </row>
    <row r="582" spans="2:39" ht="15.5">
      <c r="B582" s="324" t="s">
        <v>296</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'4.  2011-2014 LRAM'!Y269*Y580</f>
        <v>19003.265189194321</v>
      </c>
      <c r="Z582" s="378">
        <f>'4.  2011-2014 LRAM'!Z269*Z580</f>
        <v>9484.8964482715328</v>
      </c>
      <c r="AA582" s="378">
        <f>'4.  2011-2014 LRAM'!AA269*AA580</f>
        <v>59732.827425108168</v>
      </c>
      <c r="AB582" s="378">
        <f>'4.  2011-2014 LRAM'!AB269*AB580</f>
        <v>0</v>
      </c>
      <c r="AC582" s="378">
        <f>'4.  2011-2014 LRAM'!AC269*AC580</f>
        <v>0</v>
      </c>
      <c r="AD582" s="378">
        <f>'4.  2011-2014 LRAM'!AD269*AD580</f>
        <v>0</v>
      </c>
      <c r="AE582" s="378">
        <f>'4.  2011-2014 LRAM'!AE269*AE580</f>
        <v>0</v>
      </c>
      <c r="AF582" s="378">
        <f>'4.  2011-2014 LRAM'!AF269*AF580</f>
        <v>0</v>
      </c>
      <c r="AG582" s="378">
        <f>'4.  2011-2014 LRAM'!AG269*AG580</f>
        <v>0</v>
      </c>
      <c r="AH582" s="378">
        <f>'4.  2011-2014 LRAM'!AH269*AH580</f>
        <v>0</v>
      </c>
      <c r="AI582" s="378">
        <f>'4.  2011-2014 LRAM'!AI269*AI580</f>
        <v>0</v>
      </c>
      <c r="AJ582" s="378">
        <f>'4.  2011-2014 LRAM'!AJ269*AJ580</f>
        <v>0</v>
      </c>
      <c r="AK582" s="378">
        <f>'4.  2011-2014 LRAM'!AK269*AK580</f>
        <v>0</v>
      </c>
      <c r="AL582" s="378">
        <f>'4.  2011-2014 LRAM'!AL269*AL580</f>
        <v>0</v>
      </c>
      <c r="AM582" s="629">
        <f t="shared" si="1703"/>
        <v>88220.989062574023</v>
      </c>
    </row>
    <row r="583" spans="2:39" ht="15.5">
      <c r="B583" s="324" t="s">
        <v>297</v>
      </c>
      <c r="C583" s="345"/>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378">
        <f>'4.  2011-2014 LRAM'!Y398*Y580</f>
        <v>21489.962612647752</v>
      </c>
      <c r="Z583" s="378">
        <f>'4.  2011-2014 LRAM'!Z398*Z580</f>
        <v>10994.789901588338</v>
      </c>
      <c r="AA583" s="378">
        <f>'4.  2011-2014 LRAM'!AA398*AA580</f>
        <v>61464.944376146072</v>
      </c>
      <c r="AB583" s="378">
        <f>'4.  2011-2014 LRAM'!AB398*AB580</f>
        <v>0</v>
      </c>
      <c r="AC583" s="378">
        <f>'4.  2011-2014 LRAM'!AC398*AC580</f>
        <v>0</v>
      </c>
      <c r="AD583" s="378">
        <f>'4.  2011-2014 LRAM'!AD398*AD580</f>
        <v>0</v>
      </c>
      <c r="AE583" s="378">
        <f>'4.  2011-2014 LRAM'!AE398*AE580</f>
        <v>0</v>
      </c>
      <c r="AF583" s="378">
        <f>'4.  2011-2014 LRAM'!AF398*AF580</f>
        <v>0</v>
      </c>
      <c r="AG583" s="378">
        <f>'4.  2011-2014 LRAM'!AG398*AG580</f>
        <v>0</v>
      </c>
      <c r="AH583" s="378">
        <f>'4.  2011-2014 LRAM'!AH398*AH580</f>
        <v>0</v>
      </c>
      <c r="AI583" s="378">
        <f>'4.  2011-2014 LRAM'!AI398*AI580</f>
        <v>0</v>
      </c>
      <c r="AJ583" s="378">
        <f>'4.  2011-2014 LRAM'!AJ398*AJ580</f>
        <v>0</v>
      </c>
      <c r="AK583" s="378">
        <f>'4.  2011-2014 LRAM'!AK398*AK580</f>
        <v>0</v>
      </c>
      <c r="AL583" s="378">
        <f>'4.  2011-2014 LRAM'!AL398*AL580</f>
        <v>0</v>
      </c>
      <c r="AM583" s="629">
        <f t="shared" si="1703"/>
        <v>93949.696890382154</v>
      </c>
    </row>
    <row r="584" spans="2:39" ht="15.5">
      <c r="B584" s="324" t="s">
        <v>298</v>
      </c>
      <c r="C584" s="345"/>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8">
        <f>'4.  2011-2014 LRAM'!Y528*Y580</f>
        <v>57217.780336166805</v>
      </c>
      <c r="Z584" s="378">
        <f>'4.  2011-2014 LRAM'!Z528*Z580</f>
        <v>22218.265770999402</v>
      </c>
      <c r="AA584" s="378">
        <f>'4.  2011-2014 LRAM'!AA528*AA580</f>
        <v>56490.768104430164</v>
      </c>
      <c r="AB584" s="378">
        <f>'4.  2011-2014 LRAM'!AB528*AB580</f>
        <v>0</v>
      </c>
      <c r="AC584" s="378">
        <f>'4.  2011-2014 LRAM'!AC528*AC580</f>
        <v>0</v>
      </c>
      <c r="AD584" s="378">
        <f>'4.  2011-2014 LRAM'!AD528*AD580</f>
        <v>0</v>
      </c>
      <c r="AE584" s="378">
        <f>'4.  2011-2014 LRAM'!AE528*AE580</f>
        <v>0</v>
      </c>
      <c r="AF584" s="378">
        <f>'4.  2011-2014 LRAM'!AF528*AF580</f>
        <v>0</v>
      </c>
      <c r="AG584" s="378">
        <f>'4.  2011-2014 LRAM'!AG528*AG580</f>
        <v>0</v>
      </c>
      <c r="AH584" s="378">
        <f>'4.  2011-2014 LRAM'!AH528*AH580</f>
        <v>0</v>
      </c>
      <c r="AI584" s="378">
        <f>'4.  2011-2014 LRAM'!AI528*AI580</f>
        <v>0</v>
      </c>
      <c r="AJ584" s="378">
        <f>'4.  2011-2014 LRAM'!AJ528*AJ580</f>
        <v>0</v>
      </c>
      <c r="AK584" s="378">
        <f>'4.  2011-2014 LRAM'!AK528*AK580</f>
        <v>0</v>
      </c>
      <c r="AL584" s="378">
        <f>'4.  2011-2014 LRAM'!AL528*AL580</f>
        <v>0</v>
      </c>
      <c r="AM584" s="629">
        <f t="shared" si="1703"/>
        <v>135926.81421159639</v>
      </c>
    </row>
    <row r="585" spans="2:39" ht="15.5">
      <c r="B585" s="324" t="s">
        <v>299</v>
      </c>
      <c r="C585" s="345"/>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8">
        <f t="shared" ref="Y585:AL585" si="1704">Y210*Y580</f>
        <v>71880.971000000005</v>
      </c>
      <c r="Z585" s="378">
        <f t="shared" si="1704"/>
        <v>215489.61290302713</v>
      </c>
      <c r="AA585" s="378">
        <f t="shared" si="1704"/>
        <v>32066.349219742009</v>
      </c>
      <c r="AB585" s="378">
        <f>AB210*AB580</f>
        <v>762.26517599999988</v>
      </c>
      <c r="AC585" s="378">
        <f t="shared" si="1704"/>
        <v>0</v>
      </c>
      <c r="AD585" s="378">
        <f t="shared" si="1704"/>
        <v>0</v>
      </c>
      <c r="AE585" s="378">
        <f t="shared" si="1704"/>
        <v>0</v>
      </c>
      <c r="AF585" s="378">
        <f t="shared" si="1704"/>
        <v>0</v>
      </c>
      <c r="AG585" s="378">
        <f t="shared" si="1704"/>
        <v>0</v>
      </c>
      <c r="AH585" s="378">
        <f t="shared" si="1704"/>
        <v>0</v>
      </c>
      <c r="AI585" s="378">
        <f t="shared" si="1704"/>
        <v>0</v>
      </c>
      <c r="AJ585" s="378">
        <f t="shared" si="1704"/>
        <v>0</v>
      </c>
      <c r="AK585" s="378">
        <f t="shared" si="1704"/>
        <v>0</v>
      </c>
      <c r="AL585" s="378">
        <f t="shared" si="1704"/>
        <v>0</v>
      </c>
      <c r="AM585" s="629">
        <f t="shared" si="1703"/>
        <v>320199.19829876913</v>
      </c>
    </row>
    <row r="586" spans="2:39" ht="15.5">
      <c r="B586" s="324" t="s">
        <v>300</v>
      </c>
      <c r="C586" s="345"/>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8">
        <f>Y397*Y580</f>
        <v>164218.71</v>
      </c>
      <c r="Z586" s="378">
        <f>Z397*Z580</f>
        <v>57640.205631651428</v>
      </c>
      <c r="AA586" s="378">
        <f t="shared" ref="AA586:AL586" si="1705">AA397*AA580</f>
        <v>64923.533229588393</v>
      </c>
      <c r="AB586" s="378">
        <f>AB397*AB580</f>
        <v>17104.073028468127</v>
      </c>
      <c r="AC586" s="378">
        <f t="shared" si="1705"/>
        <v>0</v>
      </c>
      <c r="AD586" s="378">
        <f t="shared" si="1705"/>
        <v>0</v>
      </c>
      <c r="AE586" s="378">
        <f t="shared" si="1705"/>
        <v>0</v>
      </c>
      <c r="AF586" s="378">
        <f t="shared" si="1705"/>
        <v>0</v>
      </c>
      <c r="AG586" s="378">
        <f t="shared" si="1705"/>
        <v>0</v>
      </c>
      <c r="AH586" s="378">
        <f t="shared" si="1705"/>
        <v>0</v>
      </c>
      <c r="AI586" s="378">
        <f t="shared" si="1705"/>
        <v>0</v>
      </c>
      <c r="AJ586" s="378">
        <f t="shared" si="1705"/>
        <v>0</v>
      </c>
      <c r="AK586" s="378">
        <f t="shared" si="1705"/>
        <v>0</v>
      </c>
      <c r="AL586" s="378">
        <f t="shared" si="1705"/>
        <v>0</v>
      </c>
      <c r="AM586" s="629">
        <f t="shared" si="1703"/>
        <v>303886.52188970795</v>
      </c>
    </row>
    <row r="587" spans="2:39" ht="15.5">
      <c r="B587" s="324" t="s">
        <v>301</v>
      </c>
      <c r="C587" s="345"/>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8">
        <f>Y577*Y580</f>
        <v>258670.64689472917</v>
      </c>
      <c r="Z587" s="378">
        <f t="shared" ref="Z587:AL587" si="1706">Z577*Z580</f>
        <v>38787.946005089936</v>
      </c>
      <c r="AA587" s="378">
        <f t="shared" si="1706"/>
        <v>142370.57122482543</v>
      </c>
      <c r="AB587" s="378">
        <f t="shared" si="1706"/>
        <v>8163.3287089245368</v>
      </c>
      <c r="AC587" s="378">
        <f t="shared" si="1706"/>
        <v>0</v>
      </c>
      <c r="AD587" s="378">
        <f t="shared" si="1706"/>
        <v>0</v>
      </c>
      <c r="AE587" s="378">
        <f t="shared" si="1706"/>
        <v>0</v>
      </c>
      <c r="AF587" s="378">
        <f t="shared" si="1706"/>
        <v>0</v>
      </c>
      <c r="AG587" s="378">
        <f t="shared" si="1706"/>
        <v>0</v>
      </c>
      <c r="AH587" s="378">
        <f t="shared" si="1706"/>
        <v>0</v>
      </c>
      <c r="AI587" s="378">
        <f t="shared" si="1706"/>
        <v>0</v>
      </c>
      <c r="AJ587" s="378">
        <f t="shared" si="1706"/>
        <v>0</v>
      </c>
      <c r="AK587" s="378">
        <f t="shared" si="1706"/>
        <v>0</v>
      </c>
      <c r="AL587" s="378">
        <f t="shared" si="1706"/>
        <v>0</v>
      </c>
      <c r="AM587" s="629">
        <f t="shared" si="1703"/>
        <v>447992.49283356912</v>
      </c>
    </row>
    <row r="588" spans="2:39" ht="15.5">
      <c r="B588" s="349" t="s">
        <v>302</v>
      </c>
      <c r="C588" s="345"/>
      <c r="D588" s="336"/>
      <c r="E588" s="334"/>
      <c r="F588" s="334"/>
      <c r="G588" s="334"/>
      <c r="H588" s="334"/>
      <c r="I588" s="334"/>
      <c r="J588" s="334"/>
      <c r="K588" s="334"/>
      <c r="L588" s="334"/>
      <c r="M588" s="334"/>
      <c r="N588" s="334"/>
      <c r="O588" s="300"/>
      <c r="P588" s="334"/>
      <c r="Q588" s="334"/>
      <c r="R588" s="334"/>
      <c r="S588" s="336"/>
      <c r="T588" s="336"/>
      <c r="U588" s="336"/>
      <c r="V588" s="336"/>
      <c r="W588" s="334"/>
      <c r="X588" s="334"/>
      <c r="Y588" s="346">
        <f>SUM(Y581:Y587)</f>
        <v>616425.22370748641</v>
      </c>
      <c r="Z588" s="346">
        <f>SUM(Z581:Z587)</f>
        <v>368030.76262880617</v>
      </c>
      <c r="AA588" s="346">
        <f t="shared" ref="AA588:AE588" si="1707">SUM(AA581:AA587)</f>
        <v>485610.88791824738</v>
      </c>
      <c r="AB588" s="346">
        <f t="shared" si="1707"/>
        <v>26029.666913392663</v>
      </c>
      <c r="AC588" s="346">
        <f t="shared" si="1707"/>
        <v>0</v>
      </c>
      <c r="AD588" s="346">
        <f>SUM(AD581:AD587)</f>
        <v>0</v>
      </c>
      <c r="AE588" s="346">
        <f t="shared" si="1707"/>
        <v>0</v>
      </c>
      <c r="AF588" s="346">
        <f>SUM(AF581:AF587)</f>
        <v>0</v>
      </c>
      <c r="AG588" s="346">
        <f>SUM(AG581:AG587)</f>
        <v>0</v>
      </c>
      <c r="AH588" s="346">
        <f t="shared" ref="AH588:AL588" si="1708">SUM(AH581:AH587)</f>
        <v>0</v>
      </c>
      <c r="AI588" s="346">
        <f t="shared" si="1708"/>
        <v>0</v>
      </c>
      <c r="AJ588" s="346">
        <f>SUM(AJ581:AJ587)</f>
        <v>0</v>
      </c>
      <c r="AK588" s="346">
        <f t="shared" si="1708"/>
        <v>0</v>
      </c>
      <c r="AL588" s="346">
        <f t="shared" si="1708"/>
        <v>0</v>
      </c>
      <c r="AM588" s="407">
        <f>SUM(AM581:AM587)</f>
        <v>1496096.5411679326</v>
      </c>
    </row>
    <row r="589" spans="2:39" ht="15.5">
      <c r="B589" s="349" t="s">
        <v>303</v>
      </c>
      <c r="C589" s="345"/>
      <c r="D589" s="350"/>
      <c r="E589" s="334"/>
      <c r="F589" s="334"/>
      <c r="G589" s="334"/>
      <c r="H589" s="334"/>
      <c r="I589" s="334"/>
      <c r="J589" s="334"/>
      <c r="K589" s="334"/>
      <c r="L589" s="334"/>
      <c r="M589" s="334"/>
      <c r="N589" s="334"/>
      <c r="O589" s="300"/>
      <c r="P589" s="334"/>
      <c r="Q589" s="334"/>
      <c r="R589" s="334"/>
      <c r="S589" s="336"/>
      <c r="T589" s="336"/>
      <c r="U589" s="336"/>
      <c r="V589" s="336"/>
      <c r="W589" s="334"/>
      <c r="X589" s="334"/>
      <c r="Y589" s="347">
        <f>Y578*Y580</f>
        <v>91591.257499999992</v>
      </c>
      <c r="Z589" s="347">
        <f t="shared" ref="Z589:AE589" si="1709">Z578*Z580</f>
        <v>293536.66310000001</v>
      </c>
      <c r="AA589" s="347">
        <f t="shared" si="1709"/>
        <v>28171.389179999998</v>
      </c>
      <c r="AB589" s="347">
        <f t="shared" si="1709"/>
        <v>0</v>
      </c>
      <c r="AC589" s="347">
        <f t="shared" si="1709"/>
        <v>100757.07414399998</v>
      </c>
      <c r="AD589" s="347">
        <f>AD578*AD580</f>
        <v>130333.72799999999</v>
      </c>
      <c r="AE589" s="347">
        <f t="shared" si="1709"/>
        <v>0</v>
      </c>
      <c r="AF589" s="347">
        <f>AF578*AF580</f>
        <v>0</v>
      </c>
      <c r="AG589" s="347">
        <f t="shared" ref="AG589:AL589" si="1710">AG578*AG580</f>
        <v>0</v>
      </c>
      <c r="AH589" s="347">
        <f t="shared" si="1710"/>
        <v>0</v>
      </c>
      <c r="AI589" s="347">
        <f t="shared" si="1710"/>
        <v>0</v>
      </c>
      <c r="AJ589" s="347">
        <f>AJ578*AJ580</f>
        <v>0</v>
      </c>
      <c r="AK589" s="347">
        <f>AK578*AK580</f>
        <v>0</v>
      </c>
      <c r="AL589" s="347">
        <f t="shared" si="1710"/>
        <v>0</v>
      </c>
      <c r="AM589" s="407">
        <f>SUM(Y589:AL589)</f>
        <v>644390.11192399997</v>
      </c>
    </row>
    <row r="590" spans="2:39" ht="15.5">
      <c r="B590" s="349" t="s">
        <v>304</v>
      </c>
      <c r="C590" s="345"/>
      <c r="D590" s="350"/>
      <c r="E590" s="334"/>
      <c r="F590" s="334"/>
      <c r="G590" s="334"/>
      <c r="H590" s="334"/>
      <c r="I590" s="334"/>
      <c r="J590" s="334"/>
      <c r="K590" s="334"/>
      <c r="L590" s="334"/>
      <c r="M590" s="334"/>
      <c r="N590" s="334"/>
      <c r="O590" s="300"/>
      <c r="P590" s="334"/>
      <c r="Q590" s="334"/>
      <c r="R590" s="334"/>
      <c r="S590" s="350"/>
      <c r="T590" s="350"/>
      <c r="U590" s="350"/>
      <c r="V590" s="350"/>
      <c r="W590" s="334"/>
      <c r="X590" s="334"/>
      <c r="Y590" s="351"/>
      <c r="Z590" s="351"/>
      <c r="AA590" s="351"/>
      <c r="AB590" s="351"/>
      <c r="AC590" s="351"/>
      <c r="AD590" s="351"/>
      <c r="AE590" s="351"/>
      <c r="AF590" s="351"/>
      <c r="AG590" s="351"/>
      <c r="AH590" s="351"/>
      <c r="AI590" s="351"/>
      <c r="AJ590" s="351"/>
      <c r="AK590" s="351"/>
      <c r="AL590" s="351"/>
      <c r="AM590" s="407">
        <f>AM588-AM589</f>
        <v>851706.42924393259</v>
      </c>
    </row>
    <row r="591" spans="2:39" ht="15.5">
      <c r="B591" s="324"/>
      <c r="C591" s="350"/>
      <c r="D591" s="350"/>
      <c r="E591" s="334"/>
      <c r="F591" s="334"/>
      <c r="G591" s="334"/>
      <c r="H591" s="334"/>
      <c r="I591" s="334"/>
      <c r="J591" s="334"/>
      <c r="K591" s="334"/>
      <c r="L591" s="334"/>
      <c r="M591" s="334"/>
      <c r="N591" s="334"/>
      <c r="O591" s="300"/>
      <c r="P591" s="334"/>
      <c r="Q591" s="334"/>
      <c r="R591" s="334"/>
      <c r="S591" s="350"/>
      <c r="T591" s="345"/>
      <c r="U591" s="350"/>
      <c r="V591" s="350"/>
      <c r="W591" s="334"/>
      <c r="X591" s="334"/>
      <c r="Y591" s="352"/>
      <c r="Z591" s="352"/>
      <c r="AA591" s="352"/>
      <c r="AB591" s="352"/>
      <c r="AC591" s="352"/>
      <c r="AD591" s="352"/>
      <c r="AE591" s="352"/>
      <c r="AF591" s="352"/>
      <c r="AG591" s="352"/>
      <c r="AH591" s="352"/>
      <c r="AI591" s="352"/>
      <c r="AJ591" s="352"/>
      <c r="AK591" s="352"/>
      <c r="AL591" s="352"/>
      <c r="AM591" s="348"/>
    </row>
    <row r="592" spans="2:39" ht="15.5">
      <c r="B592" s="439" t="s">
        <v>305</v>
      </c>
      <c r="C592" s="304"/>
      <c r="D592" s="279"/>
      <c r="E592" s="279"/>
      <c r="F592" s="279"/>
      <c r="G592" s="279"/>
      <c r="H592" s="279"/>
      <c r="I592" s="279"/>
      <c r="J592" s="279"/>
      <c r="K592" s="279"/>
      <c r="L592" s="279"/>
      <c r="M592" s="279"/>
      <c r="N592" s="279"/>
      <c r="O592" s="357"/>
      <c r="P592" s="279"/>
      <c r="Q592" s="279"/>
      <c r="R592" s="279"/>
      <c r="S592" s="304"/>
      <c r="T592" s="309"/>
      <c r="U592" s="309"/>
      <c r="V592" s="279"/>
      <c r="W592" s="279"/>
      <c r="X592" s="309"/>
      <c r="Y592" s="291">
        <f>SUMPRODUCT(E409:E576,Y409:Y576)</f>
        <v>21621487.582125738</v>
      </c>
      <c r="Z592" s="291">
        <f>SUMPRODUCT(E409:E576,Z409:Z576)</f>
        <v>3787713.8107186859</v>
      </c>
      <c r="AA592" s="291">
        <f>IF(AA407="kw",SUMPRODUCT($N$409:$N$576,$P$409:$P$576,AA409:AA576),SUMPRODUCT($E$409:$E$576,AA409:AA576))</f>
        <v>57251.325378226349</v>
      </c>
      <c r="AB592" s="291">
        <f>IF(AB407="kw",SUMPRODUCT($N$409:$N$576,$P$409:$P$576,AB409:AB576),SUMPRODUCT($E$409:$E$576,AB409:AB576))</f>
        <v>2244.7328174706477</v>
      </c>
      <c r="AC592" s="291">
        <f>IF(AC407="kw",SUMPRODUCT($N$409:$N$567,$P$409:$P$567,AC409:AC567),SUMPRODUCT($E$409:$E$567,AC409:AC567))</f>
        <v>0</v>
      </c>
      <c r="AD592" s="291">
        <f t="shared" ref="AD592:AL592" si="1711">IF(AD407="kw",SUMPRODUCT($N$409:$N$567,$P$409:$P$567,AD409:AD567),SUMPRODUCT($E$409:$E$567,AD409:AD567))</f>
        <v>0</v>
      </c>
      <c r="AE592" s="291">
        <f t="shared" si="1711"/>
        <v>0</v>
      </c>
      <c r="AF592" s="291">
        <f t="shared" si="1711"/>
        <v>0</v>
      </c>
      <c r="AG592" s="291">
        <f t="shared" si="1711"/>
        <v>0</v>
      </c>
      <c r="AH592" s="291">
        <f t="shared" si="1711"/>
        <v>0</v>
      </c>
      <c r="AI592" s="291">
        <f t="shared" si="1711"/>
        <v>0</v>
      </c>
      <c r="AJ592" s="291">
        <f t="shared" si="1711"/>
        <v>0</v>
      </c>
      <c r="AK592" s="291">
        <f t="shared" si="1711"/>
        <v>0</v>
      </c>
      <c r="AL592" s="291">
        <f t="shared" si="1711"/>
        <v>0</v>
      </c>
      <c r="AM592" s="337"/>
    </row>
    <row r="593" spans="1:39" ht="15.5">
      <c r="B593" s="439" t="s">
        <v>306</v>
      </c>
      <c r="C593" s="304"/>
      <c r="D593" s="279"/>
      <c r="E593" s="279"/>
      <c r="F593" s="279"/>
      <c r="G593" s="279"/>
      <c r="H593" s="279"/>
      <c r="I593" s="279"/>
      <c r="J593" s="279"/>
      <c r="K593" s="279"/>
      <c r="L593" s="279"/>
      <c r="M593" s="279"/>
      <c r="N593" s="279"/>
      <c r="O593" s="357"/>
      <c r="P593" s="279"/>
      <c r="Q593" s="279"/>
      <c r="R593" s="279"/>
      <c r="S593" s="304"/>
      <c r="T593" s="309"/>
      <c r="U593" s="309"/>
      <c r="V593" s="279"/>
      <c r="W593" s="279"/>
      <c r="X593" s="309"/>
      <c r="Y593" s="291">
        <f>SUMPRODUCT(F409:F576,Y409:Y576)</f>
        <v>21621487.582125738</v>
      </c>
      <c r="Z593" s="291">
        <f>SUMPRODUCT(F409:F576,Z409:Z576)</f>
        <v>3784174.2679955489</v>
      </c>
      <c r="AA593" s="291">
        <f>IF(AA407="kw",SUMPRODUCT($N$409:$N$576,$Q$409:$Q$576,AA409:AA576),SUMPRODUCT($F$409:$F$576,AA409:AA576))</f>
        <v>57200.850485570001</v>
      </c>
      <c r="AB593" s="291">
        <f>IF(AB407="kw",SUMPRODUCT($N$409:$N$576,$Q$409:$Q$576,AB409:AB576),SUMPRODUCT($F$409:$F$576,AB409:AB576))</f>
        <v>2242.63515959402</v>
      </c>
      <c r="AC593" s="291">
        <f>IF(AC407="kw",SUMPRODUCT($N$409:$N$567,$Q$409:$Q$567,AC409:AC567),SUMPRODUCT($F$409:$F$567,AC409:AC567))</f>
        <v>0</v>
      </c>
      <c r="AD593" s="291">
        <f t="shared" ref="AD593:AL593" si="1712">IF(AD407="kw",SUMPRODUCT($N$409:$N$567,$Q$409:$Q$567,AD409:AD567),SUMPRODUCT($F$409:$F$567,AD409:AD567))</f>
        <v>0</v>
      </c>
      <c r="AE593" s="291">
        <f t="shared" si="1712"/>
        <v>0</v>
      </c>
      <c r="AF593" s="291">
        <f t="shared" si="1712"/>
        <v>0</v>
      </c>
      <c r="AG593" s="291">
        <f t="shared" si="1712"/>
        <v>0</v>
      </c>
      <c r="AH593" s="291">
        <f t="shared" si="1712"/>
        <v>0</v>
      </c>
      <c r="AI593" s="291">
        <f t="shared" si="1712"/>
        <v>0</v>
      </c>
      <c r="AJ593" s="291">
        <f t="shared" si="1712"/>
        <v>0</v>
      </c>
      <c r="AK593" s="291">
        <f t="shared" si="1712"/>
        <v>0</v>
      </c>
      <c r="AL593" s="291">
        <f t="shared" si="1712"/>
        <v>0</v>
      </c>
      <c r="AM593" s="337"/>
    </row>
    <row r="594" spans="1:39" ht="15.5">
      <c r="B594" s="440" t="s">
        <v>307</v>
      </c>
      <c r="C594" s="364"/>
      <c r="D594" s="384"/>
      <c r="E594" s="384"/>
      <c r="F594" s="384"/>
      <c r="G594" s="384"/>
      <c r="H594" s="384"/>
      <c r="I594" s="384"/>
      <c r="J594" s="384"/>
      <c r="K594" s="384"/>
      <c r="L594" s="384"/>
      <c r="M594" s="384"/>
      <c r="N594" s="384"/>
      <c r="O594" s="383"/>
      <c r="P594" s="384"/>
      <c r="Q594" s="384"/>
      <c r="R594" s="384"/>
      <c r="S594" s="364"/>
      <c r="T594" s="385"/>
      <c r="U594" s="385"/>
      <c r="V594" s="384"/>
      <c r="W594" s="384"/>
      <c r="X594" s="385"/>
      <c r="Y594" s="326">
        <f>SUMPRODUCT(G409:G576,Y409:Y576)</f>
        <v>21621487.582125738</v>
      </c>
      <c r="Z594" s="326">
        <f>SUMPRODUCT(G409:G576,Z409:Z576)</f>
        <v>3784174.2679955489</v>
      </c>
      <c r="AA594" s="326">
        <f>IF(AA407="kw",SUMPRODUCT($N$409:$N$576,$R$409:$R$576,AA409:AA576),SUMPRODUCT($G$409:$G$576,AA409:AA576))</f>
        <v>55925.534026295813</v>
      </c>
      <c r="AB594" s="326">
        <f>IF(AB407="kw",SUMPRODUCT($N$409:$N$576,$R$409:$R$576,AB409:AB576),SUMPRODUCT($G$409:$G$576,AB409:AB576))</f>
        <v>2242.63515959402</v>
      </c>
      <c r="AC594" s="326">
        <f>IF(AC407="kw",SUMPRODUCT($N$409:$N$567,$R$409:$R$567,AC409:AC567),SUMPRODUCT($G$409:$G$567,AC409:AC567))</f>
        <v>0</v>
      </c>
      <c r="AD594" s="326">
        <f t="shared" ref="AD594:AL594" si="1713">IF(AD407="kw",SUMPRODUCT($N$409:$N$567,$R$409:$R$567,AD409:AD567),SUMPRODUCT($G$409:$G$567,AD409:AD567))</f>
        <v>0</v>
      </c>
      <c r="AE594" s="326">
        <f t="shared" si="1713"/>
        <v>0</v>
      </c>
      <c r="AF594" s="326">
        <f t="shared" si="1713"/>
        <v>0</v>
      </c>
      <c r="AG594" s="326">
        <f t="shared" si="1713"/>
        <v>0</v>
      </c>
      <c r="AH594" s="326">
        <f t="shared" si="1713"/>
        <v>0</v>
      </c>
      <c r="AI594" s="326">
        <f t="shared" si="1713"/>
        <v>0</v>
      </c>
      <c r="AJ594" s="326">
        <f t="shared" si="1713"/>
        <v>0</v>
      </c>
      <c r="AK594" s="326">
        <f t="shared" si="1713"/>
        <v>0</v>
      </c>
      <c r="AL594" s="326">
        <f t="shared" si="1713"/>
        <v>0</v>
      </c>
      <c r="AM594" s="386"/>
    </row>
    <row r="595" spans="1:39" ht="66.5" customHeight="1">
      <c r="B595" s="1106" t="s">
        <v>838</v>
      </c>
      <c r="C595" s="1107"/>
      <c r="D595" s="1107"/>
      <c r="E595" s="1107"/>
      <c r="F595" s="1107"/>
      <c r="G595" s="1107"/>
      <c r="H595" s="1107"/>
      <c r="I595" s="1107"/>
      <c r="J595" s="1107"/>
      <c r="K595" s="1107"/>
      <c r="L595" s="1107"/>
      <c r="M595" s="1107"/>
      <c r="N595" s="1107"/>
      <c r="O595" s="1107"/>
      <c r="P595" s="1107"/>
      <c r="Q595" s="1107"/>
      <c r="R595" s="1107"/>
      <c r="S595" s="1107"/>
      <c r="T595" s="1107"/>
      <c r="U595" s="1107"/>
      <c r="V595" s="1107"/>
      <c r="W595" s="1107"/>
      <c r="X595" s="1107"/>
      <c r="Y595" s="1107"/>
      <c r="Z595" s="409"/>
      <c r="AA595" s="409"/>
      <c r="AB595" s="409"/>
      <c r="AC595" s="409"/>
      <c r="AD595" s="409"/>
      <c r="AE595" s="409"/>
      <c r="AF595" s="409"/>
      <c r="AG595" s="409"/>
      <c r="AH595" s="409"/>
      <c r="AI595" s="409"/>
      <c r="AJ595" s="409"/>
      <c r="AK595" s="409"/>
      <c r="AL595" s="409"/>
      <c r="AM595" s="389"/>
    </row>
    <row r="598" spans="1:39" ht="15.5">
      <c r="B598" s="280" t="s">
        <v>309</v>
      </c>
      <c r="C598" s="281"/>
      <c r="D598" s="590" t="s">
        <v>525</v>
      </c>
      <c r="E598" s="253"/>
      <c r="F598" s="590"/>
      <c r="G598" s="253"/>
      <c r="H598" s="253"/>
      <c r="I598" s="253"/>
      <c r="J598" s="253"/>
      <c r="K598" s="253"/>
      <c r="L598" s="253"/>
      <c r="M598" s="253"/>
      <c r="N598" s="253"/>
      <c r="O598" s="281"/>
      <c r="P598" s="253"/>
      <c r="Q598" s="253"/>
      <c r="R598" s="253"/>
      <c r="S598" s="253"/>
      <c r="T598" s="253"/>
      <c r="U598" s="253"/>
      <c r="V598" s="253"/>
      <c r="W598" s="253"/>
      <c r="X598" s="253"/>
      <c r="Y598" s="270"/>
      <c r="Z598" s="267"/>
      <c r="AA598" s="267"/>
      <c r="AB598" s="267"/>
      <c r="AC598" s="267"/>
      <c r="AD598" s="267"/>
      <c r="AE598" s="267"/>
      <c r="AF598" s="267"/>
      <c r="AG598" s="267"/>
      <c r="AH598" s="267"/>
      <c r="AI598" s="267"/>
      <c r="AJ598" s="267"/>
      <c r="AK598" s="267"/>
      <c r="AL598" s="267"/>
    </row>
    <row r="599" spans="1:39" ht="33.75" customHeight="1">
      <c r="B599" s="1095" t="s">
        <v>211</v>
      </c>
      <c r="C599" s="1097" t="s">
        <v>33</v>
      </c>
      <c r="D599" s="284" t="s">
        <v>421</v>
      </c>
      <c r="E599" s="1099" t="s">
        <v>209</v>
      </c>
      <c r="F599" s="1100"/>
      <c r="G599" s="1100"/>
      <c r="H599" s="1100"/>
      <c r="I599" s="1100"/>
      <c r="J599" s="1100"/>
      <c r="K599" s="1100"/>
      <c r="L599" s="1100"/>
      <c r="M599" s="1101"/>
      <c r="N599" s="1102" t="s">
        <v>213</v>
      </c>
      <c r="O599" s="284" t="s">
        <v>422</v>
      </c>
      <c r="P599" s="1099" t="s">
        <v>212</v>
      </c>
      <c r="Q599" s="1100"/>
      <c r="R599" s="1100"/>
      <c r="S599" s="1100"/>
      <c r="T599" s="1100"/>
      <c r="U599" s="1100"/>
      <c r="V599" s="1100"/>
      <c r="W599" s="1100"/>
      <c r="X599" s="1101"/>
      <c r="Y599" s="1092" t="s">
        <v>243</v>
      </c>
      <c r="Z599" s="1093"/>
      <c r="AA599" s="1093"/>
      <c r="AB599" s="1093"/>
      <c r="AC599" s="1093"/>
      <c r="AD599" s="1093"/>
      <c r="AE599" s="1093"/>
      <c r="AF599" s="1093"/>
      <c r="AG599" s="1093"/>
      <c r="AH599" s="1093"/>
      <c r="AI599" s="1093"/>
      <c r="AJ599" s="1093"/>
      <c r="AK599" s="1093"/>
      <c r="AL599" s="1093"/>
      <c r="AM599" s="1094"/>
    </row>
    <row r="600" spans="1:39" ht="68.25" customHeight="1">
      <c r="B600" s="1096"/>
      <c r="C600" s="1098"/>
      <c r="D600" s="285">
        <v>2018</v>
      </c>
      <c r="E600" s="285">
        <v>2019</v>
      </c>
      <c r="F600" s="285">
        <v>2020</v>
      </c>
      <c r="G600" s="285">
        <v>2021</v>
      </c>
      <c r="H600" s="285">
        <v>2022</v>
      </c>
      <c r="I600" s="285">
        <v>2023</v>
      </c>
      <c r="J600" s="285">
        <v>2024</v>
      </c>
      <c r="K600" s="285">
        <v>2025</v>
      </c>
      <c r="L600" s="285">
        <v>2026</v>
      </c>
      <c r="M600" s="285">
        <v>2027</v>
      </c>
      <c r="N600" s="1103"/>
      <c r="O600" s="285">
        <v>2018</v>
      </c>
      <c r="P600" s="285">
        <v>2019</v>
      </c>
      <c r="Q600" s="285">
        <v>2020</v>
      </c>
      <c r="R600" s="285">
        <v>2021</v>
      </c>
      <c r="S600" s="285">
        <v>2022</v>
      </c>
      <c r="T600" s="285">
        <v>2023</v>
      </c>
      <c r="U600" s="285">
        <v>2024</v>
      </c>
      <c r="V600" s="285">
        <v>2025</v>
      </c>
      <c r="W600" s="285">
        <v>2026</v>
      </c>
      <c r="X600" s="285">
        <v>2027</v>
      </c>
      <c r="Y600" s="285" t="str">
        <f>'1.  LRAMVA Summary'!D52</f>
        <v>Residential</v>
      </c>
      <c r="Z600" s="285" t="str">
        <f>'1.  LRAMVA Summary'!E52</f>
        <v>GS&lt;50 kW</v>
      </c>
      <c r="AA600" s="285" t="str">
        <f>'1.  LRAMVA Summary'!F52</f>
        <v>General Service 50 - 4,999 kW</v>
      </c>
      <c r="AB600" s="285" t="str">
        <f>'1.  LRAMVA Summary'!G52</f>
        <v>Co-Generation 1,000 - 4,999 kW</v>
      </c>
      <c r="AC600" s="285" t="str">
        <f>'1.  LRAMVA Summary'!H52</f>
        <v>Large User</v>
      </c>
      <c r="AD600" s="285" t="str">
        <f>'1.  LRAMVA Summary'!I52</f>
        <v>Street Lighting</v>
      </c>
      <c r="AE600" s="285" t="str">
        <f>'1.  LRAMVA Summary'!J52</f>
        <v>Sentinel Lighting</v>
      </c>
      <c r="AF600" s="285" t="str">
        <f>'1.  LRAMVA Summary'!K52</f>
        <v>Unmetered Scattered Load</v>
      </c>
      <c r="AG600" s="285" t="str">
        <f>'1.  LRAMVA Summary'!L52</f>
        <v/>
      </c>
      <c r="AH600" s="285" t="str">
        <f>'1.  LRAMVA Summary'!M52</f>
        <v/>
      </c>
      <c r="AI600" s="285" t="str">
        <f>'1.  LRAMVA Summary'!N52</f>
        <v/>
      </c>
      <c r="AJ600" s="285" t="str">
        <f>'1.  LRAMVA Summary'!O52</f>
        <v/>
      </c>
      <c r="AK600" s="285" t="str">
        <f>'1.  LRAMVA Summary'!P52</f>
        <v/>
      </c>
      <c r="AL600" s="285" t="str">
        <f>'1.  LRAMVA Summary'!Q52</f>
        <v/>
      </c>
      <c r="AM600" s="287" t="str">
        <f>'1.  LRAMVA Summary'!R52</f>
        <v>Total</v>
      </c>
    </row>
    <row r="601" spans="1:39" ht="15.75" customHeight="1">
      <c r="A601" s="532"/>
      <c r="B601" s="518" t="s">
        <v>503</v>
      </c>
      <c r="C601" s="289"/>
      <c r="D601" s="289"/>
      <c r="E601" s="289"/>
      <c r="F601" s="289"/>
      <c r="G601" s="289"/>
      <c r="H601" s="289"/>
      <c r="I601" s="289"/>
      <c r="J601" s="289"/>
      <c r="K601" s="289"/>
      <c r="L601" s="289"/>
      <c r="M601" s="289"/>
      <c r="N601" s="290"/>
      <c r="O601" s="289"/>
      <c r="P601" s="289"/>
      <c r="Q601" s="289"/>
      <c r="R601" s="289"/>
      <c r="S601" s="289"/>
      <c r="T601" s="289"/>
      <c r="U601" s="289"/>
      <c r="V601" s="289"/>
      <c r="W601" s="289"/>
      <c r="X601" s="289"/>
      <c r="Y601" s="291" t="str">
        <f>'1.  LRAMVA Summary'!D53</f>
        <v>kWh</v>
      </c>
      <c r="Z601" s="291" t="str">
        <f>'1.  LRAMVA Summary'!E53</f>
        <v>kWh</v>
      </c>
      <c r="AA601" s="291" t="str">
        <f>'1.  LRAMVA Summary'!F53</f>
        <v>kW</v>
      </c>
      <c r="AB601" s="291" t="str">
        <f>'1.  LRAMVA Summary'!G53</f>
        <v>kW</v>
      </c>
      <c r="AC601" s="291" t="str">
        <f>'1.  LRAMVA Summary'!H53</f>
        <v>kW</v>
      </c>
      <c r="AD601" s="291" t="str">
        <f>'1.  LRAMVA Summary'!I53</f>
        <v>kW</v>
      </c>
      <c r="AE601" s="291" t="str">
        <f>'1.  LRAMVA Summary'!J53</f>
        <v>kW</v>
      </c>
      <c r="AF601" s="291" t="str">
        <f>'1.  LRAMVA Summary'!K53</f>
        <v>kWh</v>
      </c>
      <c r="AG601" s="291">
        <f>'1.  LRAMVA Summary'!L53</f>
        <v>0</v>
      </c>
      <c r="AH601" s="291">
        <f>'1.  LRAMVA Summary'!M53</f>
        <v>0</v>
      </c>
      <c r="AI601" s="291">
        <f>'1.  LRAMVA Summary'!N53</f>
        <v>0</v>
      </c>
      <c r="AJ601" s="291">
        <f>'1.  LRAMVA Summary'!O53</f>
        <v>0</v>
      </c>
      <c r="AK601" s="291">
        <f>'1.  LRAMVA Summary'!P53</f>
        <v>0</v>
      </c>
      <c r="AL601" s="291">
        <f>'1.  LRAMVA Summary'!Q53</f>
        <v>0</v>
      </c>
      <c r="AM601" s="292"/>
    </row>
    <row r="602" spans="1:39" ht="15.5" outlineLevel="1">
      <c r="A602" s="532"/>
      <c r="B602" s="504" t="s">
        <v>496</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c r="Z602" s="291"/>
      <c r="AA602" s="291"/>
      <c r="AB602" s="291"/>
      <c r="AC602" s="291"/>
      <c r="AD602" s="291"/>
      <c r="AE602" s="291"/>
      <c r="AF602" s="291"/>
      <c r="AG602" s="291"/>
      <c r="AH602" s="291"/>
      <c r="AI602" s="291"/>
      <c r="AJ602" s="291"/>
      <c r="AK602" s="291"/>
      <c r="AL602" s="291"/>
      <c r="AM602" s="292"/>
    </row>
    <row r="603" spans="1:39" ht="15.5" outlineLevel="1">
      <c r="A603" s="532">
        <v>1</v>
      </c>
      <c r="B603" s="428" t="s">
        <v>95</v>
      </c>
      <c r="C603" s="291" t="s">
        <v>25</v>
      </c>
      <c r="D603" s="1041"/>
      <c r="E603" s="1041"/>
      <c r="F603" s="1041"/>
      <c r="G603" s="1041"/>
      <c r="H603" s="295"/>
      <c r="I603" s="295"/>
      <c r="J603" s="295"/>
      <c r="K603" s="295"/>
      <c r="L603" s="295"/>
      <c r="M603" s="295"/>
      <c r="N603" s="291"/>
      <c r="O603" s="295"/>
      <c r="P603" s="295"/>
      <c r="Q603" s="295"/>
      <c r="R603" s="295"/>
      <c r="S603" s="295"/>
      <c r="T603" s="295"/>
      <c r="U603" s="295"/>
      <c r="V603" s="295"/>
      <c r="W603" s="295"/>
      <c r="X603" s="295"/>
      <c r="Y603" s="410"/>
      <c r="Z603" s="410"/>
      <c r="AA603" s="410"/>
      <c r="AB603" s="410"/>
      <c r="AC603" s="410"/>
      <c r="AD603" s="410"/>
      <c r="AE603" s="410"/>
      <c r="AF603" s="410"/>
      <c r="AG603" s="410"/>
      <c r="AH603" s="410"/>
      <c r="AI603" s="410"/>
      <c r="AJ603" s="410"/>
      <c r="AK603" s="410"/>
      <c r="AL603" s="410"/>
      <c r="AM603" s="296">
        <f>SUM(Y603:AL603)</f>
        <v>0</v>
      </c>
    </row>
    <row r="604" spans="1:39" ht="15.5" outlineLevel="1">
      <c r="A604" s="532"/>
      <c r="B604" s="294" t="s">
        <v>310</v>
      </c>
      <c r="C604" s="291" t="s">
        <v>163</v>
      </c>
      <c r="D604" s="295"/>
      <c r="E604" s="295"/>
      <c r="F604" s="295"/>
      <c r="G604" s="295"/>
      <c r="H604" s="295"/>
      <c r="I604" s="295"/>
      <c r="J604" s="295"/>
      <c r="K604" s="295"/>
      <c r="L604" s="295"/>
      <c r="M604" s="295"/>
      <c r="N604" s="468"/>
      <c r="O604" s="295"/>
      <c r="P604" s="295"/>
      <c r="Q604" s="295"/>
      <c r="R604" s="295"/>
      <c r="S604" s="295"/>
      <c r="T604" s="295"/>
      <c r="U604" s="295"/>
      <c r="V604" s="295"/>
      <c r="W604" s="295"/>
      <c r="X604" s="295"/>
      <c r="Y604" s="411">
        <f>Y603</f>
        <v>0</v>
      </c>
      <c r="Z604" s="411">
        <f t="shared" ref="Z604" si="1714">Z603</f>
        <v>0</v>
      </c>
      <c r="AA604" s="411">
        <f t="shared" ref="AA604" si="1715">AA603</f>
        <v>0</v>
      </c>
      <c r="AB604" s="411">
        <f t="shared" ref="AB604" si="1716">AB603</f>
        <v>0</v>
      </c>
      <c r="AC604" s="411">
        <f t="shared" ref="AC604" si="1717">AC603</f>
        <v>0</v>
      </c>
      <c r="AD604" s="411">
        <f t="shared" ref="AD604" si="1718">AD603</f>
        <v>0</v>
      </c>
      <c r="AE604" s="411">
        <f t="shared" ref="AE604" si="1719">AE603</f>
        <v>0</v>
      </c>
      <c r="AF604" s="411">
        <f t="shared" ref="AF604" si="1720">AF603</f>
        <v>0</v>
      </c>
      <c r="AG604" s="411">
        <f t="shared" ref="AG604" si="1721">AG603</f>
        <v>0</v>
      </c>
      <c r="AH604" s="411">
        <f t="shared" ref="AH604" si="1722">AH603</f>
        <v>0</v>
      </c>
      <c r="AI604" s="411">
        <f t="shared" ref="AI604" si="1723">AI603</f>
        <v>0</v>
      </c>
      <c r="AJ604" s="411">
        <f t="shared" ref="AJ604" si="1724">AJ603</f>
        <v>0</v>
      </c>
      <c r="AK604" s="411">
        <f t="shared" ref="AK604" si="1725">AK603</f>
        <v>0</v>
      </c>
      <c r="AL604" s="411">
        <f t="shared" ref="AL604" si="1726">AL603</f>
        <v>0</v>
      </c>
      <c r="AM604" s="297"/>
    </row>
    <row r="605" spans="1:39" ht="15.5" outlineLevel="1">
      <c r="A605" s="532"/>
      <c r="B605" s="298"/>
      <c r="C605" s="299"/>
      <c r="D605" s="299"/>
      <c r="E605" s="299"/>
      <c r="F605" s="299"/>
      <c r="G605" s="299"/>
      <c r="H605" s="299"/>
      <c r="I605" s="299"/>
      <c r="J605" s="299"/>
      <c r="K605" s="299"/>
      <c r="L605" s="299"/>
      <c r="M605" s="299"/>
      <c r="N605" s="300"/>
      <c r="O605" s="299"/>
      <c r="P605" s="299"/>
      <c r="Q605" s="299"/>
      <c r="R605" s="299"/>
      <c r="S605" s="299"/>
      <c r="T605" s="299"/>
      <c r="U605" s="299"/>
      <c r="V605" s="299"/>
      <c r="W605" s="299"/>
      <c r="X605" s="299"/>
      <c r="Y605" s="412"/>
      <c r="Z605" s="413"/>
      <c r="AA605" s="413"/>
      <c r="AB605" s="413"/>
      <c r="AC605" s="413"/>
      <c r="AD605" s="413"/>
      <c r="AE605" s="413"/>
      <c r="AF605" s="413"/>
      <c r="AG605" s="413"/>
      <c r="AH605" s="413"/>
      <c r="AI605" s="413"/>
      <c r="AJ605" s="413"/>
      <c r="AK605" s="413"/>
      <c r="AL605" s="413"/>
      <c r="AM605" s="302"/>
    </row>
    <row r="606" spans="1:39" ht="15.5" outlineLevel="1">
      <c r="A606" s="532">
        <v>2</v>
      </c>
      <c r="B606" s="428" t="s">
        <v>96</v>
      </c>
      <c r="C606" s="291" t="s">
        <v>25</v>
      </c>
      <c r="D606" s="295"/>
      <c r="E606" s="295"/>
      <c r="F606" s="295"/>
      <c r="G606" s="295"/>
      <c r="H606" s="295"/>
      <c r="I606" s="295"/>
      <c r="J606" s="295"/>
      <c r="K606" s="295"/>
      <c r="L606" s="295"/>
      <c r="M606" s="295"/>
      <c r="N606" s="291"/>
      <c r="O606" s="295"/>
      <c r="P606" s="295"/>
      <c r="Q606" s="295"/>
      <c r="R606" s="295"/>
      <c r="S606" s="295"/>
      <c r="T606" s="295"/>
      <c r="U606" s="295"/>
      <c r="V606" s="295"/>
      <c r="W606" s="295"/>
      <c r="X606" s="295"/>
      <c r="Y606" s="410"/>
      <c r="Z606" s="410"/>
      <c r="AA606" s="410"/>
      <c r="AB606" s="410"/>
      <c r="AC606" s="410"/>
      <c r="AD606" s="410"/>
      <c r="AE606" s="410"/>
      <c r="AF606" s="410"/>
      <c r="AG606" s="410"/>
      <c r="AH606" s="410"/>
      <c r="AI606" s="410"/>
      <c r="AJ606" s="410"/>
      <c r="AK606" s="410"/>
      <c r="AL606" s="410"/>
      <c r="AM606" s="296">
        <f>SUM(Y606:AL606)</f>
        <v>0</v>
      </c>
    </row>
    <row r="607" spans="1:39" ht="15.5" outlineLevel="1">
      <c r="A607" s="532"/>
      <c r="B607" s="294" t="s">
        <v>310</v>
      </c>
      <c r="C607" s="291" t="s">
        <v>163</v>
      </c>
      <c r="D607" s="295"/>
      <c r="E607" s="295"/>
      <c r="F607" s="295"/>
      <c r="G607" s="295"/>
      <c r="H607" s="295"/>
      <c r="I607" s="295"/>
      <c r="J607" s="295"/>
      <c r="K607" s="295"/>
      <c r="L607" s="295"/>
      <c r="M607" s="295"/>
      <c r="N607" s="468"/>
      <c r="O607" s="295"/>
      <c r="P607" s="295"/>
      <c r="Q607" s="295"/>
      <c r="R607" s="295"/>
      <c r="S607" s="295"/>
      <c r="T607" s="295"/>
      <c r="U607" s="295"/>
      <c r="V607" s="295"/>
      <c r="W607" s="295"/>
      <c r="X607" s="295"/>
      <c r="Y607" s="411">
        <f>Y606</f>
        <v>0</v>
      </c>
      <c r="Z607" s="411">
        <f t="shared" ref="Z607" si="1727">Z606</f>
        <v>0</v>
      </c>
      <c r="AA607" s="411">
        <f t="shared" ref="AA607" si="1728">AA606</f>
        <v>0</v>
      </c>
      <c r="AB607" s="411">
        <f t="shared" ref="AB607" si="1729">AB606</f>
        <v>0</v>
      </c>
      <c r="AC607" s="411">
        <f t="shared" ref="AC607" si="1730">AC606</f>
        <v>0</v>
      </c>
      <c r="AD607" s="411">
        <f t="shared" ref="AD607" si="1731">AD606</f>
        <v>0</v>
      </c>
      <c r="AE607" s="411">
        <f t="shared" ref="AE607" si="1732">AE606</f>
        <v>0</v>
      </c>
      <c r="AF607" s="411">
        <f t="shared" ref="AF607" si="1733">AF606</f>
        <v>0</v>
      </c>
      <c r="AG607" s="411">
        <f t="shared" ref="AG607" si="1734">AG606</f>
        <v>0</v>
      </c>
      <c r="AH607" s="411">
        <f t="shared" ref="AH607" si="1735">AH606</f>
        <v>0</v>
      </c>
      <c r="AI607" s="411">
        <f t="shared" ref="AI607" si="1736">AI606</f>
        <v>0</v>
      </c>
      <c r="AJ607" s="411">
        <f t="shared" ref="AJ607" si="1737">AJ606</f>
        <v>0</v>
      </c>
      <c r="AK607" s="411">
        <f t="shared" ref="AK607" si="1738">AK606</f>
        <v>0</v>
      </c>
      <c r="AL607" s="411">
        <f t="shared" ref="AL607" si="1739">AL606</f>
        <v>0</v>
      </c>
      <c r="AM607" s="297"/>
    </row>
    <row r="608" spans="1:39" ht="15.5" outlineLevel="1">
      <c r="A608" s="532"/>
      <c r="B608" s="298"/>
      <c r="C608" s="299"/>
      <c r="D608" s="304"/>
      <c r="E608" s="304"/>
      <c r="F608" s="304"/>
      <c r="G608" s="304"/>
      <c r="H608" s="304"/>
      <c r="I608" s="304"/>
      <c r="J608" s="304"/>
      <c r="K608" s="304"/>
      <c r="L608" s="304"/>
      <c r="M608" s="304"/>
      <c r="N608" s="300"/>
      <c r="O608" s="304"/>
      <c r="P608" s="304"/>
      <c r="Q608" s="304"/>
      <c r="R608" s="304"/>
      <c r="S608" s="304"/>
      <c r="T608" s="304"/>
      <c r="U608" s="304"/>
      <c r="V608" s="304"/>
      <c r="W608" s="304"/>
      <c r="X608" s="304"/>
      <c r="Y608" s="412"/>
      <c r="Z608" s="413"/>
      <c r="AA608" s="413"/>
      <c r="AB608" s="413"/>
      <c r="AC608" s="413"/>
      <c r="AD608" s="413"/>
      <c r="AE608" s="413"/>
      <c r="AF608" s="413"/>
      <c r="AG608" s="413"/>
      <c r="AH608" s="413"/>
      <c r="AI608" s="413"/>
      <c r="AJ608" s="413"/>
      <c r="AK608" s="413"/>
      <c r="AL608" s="413"/>
      <c r="AM608" s="302"/>
    </row>
    <row r="609" spans="1:39" ht="15.5" outlineLevel="1">
      <c r="A609" s="532">
        <v>3</v>
      </c>
      <c r="B609" s="428" t="s">
        <v>97</v>
      </c>
      <c r="C609" s="291" t="s">
        <v>25</v>
      </c>
      <c r="D609" s="295"/>
      <c r="E609" s="295"/>
      <c r="F609" s="295"/>
      <c r="G609" s="295"/>
      <c r="H609" s="295"/>
      <c r="I609" s="295"/>
      <c r="J609" s="295"/>
      <c r="K609" s="295"/>
      <c r="L609" s="295"/>
      <c r="M609" s="295"/>
      <c r="N609" s="291"/>
      <c r="O609" s="295"/>
      <c r="P609" s="295"/>
      <c r="Q609" s="295"/>
      <c r="R609" s="295"/>
      <c r="S609" s="295"/>
      <c r="T609" s="295"/>
      <c r="U609" s="295"/>
      <c r="V609" s="295"/>
      <c r="W609" s="295"/>
      <c r="X609" s="295"/>
      <c r="Y609" s="410"/>
      <c r="Z609" s="410"/>
      <c r="AA609" s="410"/>
      <c r="AB609" s="410"/>
      <c r="AC609" s="410"/>
      <c r="AD609" s="410"/>
      <c r="AE609" s="410"/>
      <c r="AF609" s="410"/>
      <c r="AG609" s="410"/>
      <c r="AH609" s="410"/>
      <c r="AI609" s="410"/>
      <c r="AJ609" s="410"/>
      <c r="AK609" s="410"/>
      <c r="AL609" s="410"/>
      <c r="AM609" s="296">
        <f>SUM(Y609:AL609)</f>
        <v>0</v>
      </c>
    </row>
    <row r="610" spans="1:39" ht="15.5" outlineLevel="1">
      <c r="A610" s="532"/>
      <c r="B610" s="294" t="s">
        <v>310</v>
      </c>
      <c r="C610" s="291" t="s">
        <v>163</v>
      </c>
      <c r="D610" s="295"/>
      <c r="E610" s="295"/>
      <c r="F610" s="295"/>
      <c r="G610" s="295"/>
      <c r="H610" s="295"/>
      <c r="I610" s="295"/>
      <c r="J610" s="295"/>
      <c r="K610" s="295"/>
      <c r="L610" s="295"/>
      <c r="M610" s="295"/>
      <c r="N610" s="468"/>
      <c r="O610" s="295"/>
      <c r="P610" s="295"/>
      <c r="Q610" s="295"/>
      <c r="R610" s="295"/>
      <c r="S610" s="295"/>
      <c r="T610" s="295"/>
      <c r="U610" s="295"/>
      <c r="V610" s="295"/>
      <c r="W610" s="295"/>
      <c r="X610" s="295"/>
      <c r="Y610" s="411">
        <f>Y609</f>
        <v>0</v>
      </c>
      <c r="Z610" s="411">
        <f t="shared" ref="Z610" si="1740">Z609</f>
        <v>0</v>
      </c>
      <c r="AA610" s="411">
        <f t="shared" ref="AA610" si="1741">AA609</f>
        <v>0</v>
      </c>
      <c r="AB610" s="411">
        <f t="shared" ref="AB610" si="1742">AB609</f>
        <v>0</v>
      </c>
      <c r="AC610" s="411">
        <f t="shared" ref="AC610" si="1743">AC609</f>
        <v>0</v>
      </c>
      <c r="AD610" s="411">
        <f t="shared" ref="AD610" si="1744">AD609</f>
        <v>0</v>
      </c>
      <c r="AE610" s="411">
        <f t="shared" ref="AE610" si="1745">AE609</f>
        <v>0</v>
      </c>
      <c r="AF610" s="411">
        <f t="shared" ref="AF610" si="1746">AF609</f>
        <v>0</v>
      </c>
      <c r="AG610" s="411">
        <f t="shared" ref="AG610" si="1747">AG609</f>
        <v>0</v>
      </c>
      <c r="AH610" s="411">
        <f t="shared" ref="AH610" si="1748">AH609</f>
        <v>0</v>
      </c>
      <c r="AI610" s="411">
        <f t="shared" ref="AI610" si="1749">AI609</f>
        <v>0</v>
      </c>
      <c r="AJ610" s="411">
        <f t="shared" ref="AJ610" si="1750">AJ609</f>
        <v>0</v>
      </c>
      <c r="AK610" s="411">
        <f t="shared" ref="AK610" si="1751">AK609</f>
        <v>0</v>
      </c>
      <c r="AL610" s="411">
        <f t="shared" ref="AL610" si="1752">AL609</f>
        <v>0</v>
      </c>
      <c r="AM610" s="297"/>
    </row>
    <row r="611" spans="1:39" ht="15.5" outlineLevel="1">
      <c r="A611" s="532"/>
      <c r="B611" s="294"/>
      <c r="C611" s="305"/>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2"/>
      <c r="Z611" s="412"/>
      <c r="AA611" s="412"/>
      <c r="AB611" s="412"/>
      <c r="AC611" s="412"/>
      <c r="AD611" s="412"/>
      <c r="AE611" s="412"/>
      <c r="AF611" s="412"/>
      <c r="AG611" s="412"/>
      <c r="AH611" s="412"/>
      <c r="AI611" s="412"/>
      <c r="AJ611" s="412"/>
      <c r="AK611" s="412"/>
      <c r="AL611" s="412"/>
      <c r="AM611" s="306"/>
    </row>
    <row r="612" spans="1:39" ht="15.5" outlineLevel="1">
      <c r="A612" s="532">
        <v>4</v>
      </c>
      <c r="B612" s="520" t="s">
        <v>675</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t="15.5" outlineLevel="1">
      <c r="A613" s="532"/>
      <c r="B613" s="294" t="s">
        <v>310</v>
      </c>
      <c r="C613" s="291" t="s">
        <v>163</v>
      </c>
      <c r="D613" s="295"/>
      <c r="E613" s="295"/>
      <c r="F613" s="295"/>
      <c r="G613" s="295"/>
      <c r="H613" s="295"/>
      <c r="I613" s="295"/>
      <c r="J613" s="295"/>
      <c r="K613" s="295"/>
      <c r="L613" s="295"/>
      <c r="M613" s="295"/>
      <c r="N613" s="468"/>
      <c r="O613" s="295"/>
      <c r="P613" s="295"/>
      <c r="Q613" s="295"/>
      <c r="R613" s="295"/>
      <c r="S613" s="295"/>
      <c r="T613" s="295"/>
      <c r="U613" s="295"/>
      <c r="V613" s="295"/>
      <c r="W613" s="295"/>
      <c r="X613" s="295"/>
      <c r="Y613" s="411">
        <f>Y612</f>
        <v>0</v>
      </c>
      <c r="Z613" s="411">
        <f t="shared" ref="Z613" si="1753">Z612</f>
        <v>0</v>
      </c>
      <c r="AA613" s="411">
        <f t="shared" ref="AA613" si="1754">AA612</f>
        <v>0</v>
      </c>
      <c r="AB613" s="411">
        <f t="shared" ref="AB613" si="1755">AB612</f>
        <v>0</v>
      </c>
      <c r="AC613" s="411">
        <f t="shared" ref="AC613" si="1756">AC612</f>
        <v>0</v>
      </c>
      <c r="AD613" s="411">
        <f t="shared" ref="AD613" si="1757">AD612</f>
        <v>0</v>
      </c>
      <c r="AE613" s="411">
        <f t="shared" ref="AE613" si="1758">AE612</f>
        <v>0</v>
      </c>
      <c r="AF613" s="411">
        <f t="shared" ref="AF613" si="1759">AF612</f>
        <v>0</v>
      </c>
      <c r="AG613" s="411">
        <f t="shared" ref="AG613" si="1760">AG612</f>
        <v>0</v>
      </c>
      <c r="AH613" s="411">
        <f t="shared" ref="AH613" si="1761">AH612</f>
        <v>0</v>
      </c>
      <c r="AI613" s="411">
        <f t="shared" ref="AI613" si="1762">AI612</f>
        <v>0</v>
      </c>
      <c r="AJ613" s="411">
        <f t="shared" ref="AJ613" si="1763">AJ612</f>
        <v>0</v>
      </c>
      <c r="AK613" s="411">
        <f t="shared" ref="AK613" si="1764">AK612</f>
        <v>0</v>
      </c>
      <c r="AL613" s="411">
        <f t="shared" ref="AL613" si="1765">AL612</f>
        <v>0</v>
      </c>
      <c r="AM613" s="297"/>
    </row>
    <row r="614" spans="1:39" ht="15.5" outlineLevel="1">
      <c r="A614" s="532"/>
      <c r="B614" s="294"/>
      <c r="C614" s="305"/>
      <c r="D614" s="304"/>
      <c r="E614" s="304"/>
      <c r="F614" s="304"/>
      <c r="G614" s="304"/>
      <c r="H614" s="304"/>
      <c r="I614" s="304"/>
      <c r="J614" s="304"/>
      <c r="K614" s="304"/>
      <c r="L614" s="304"/>
      <c r="M614" s="304"/>
      <c r="N614" s="291"/>
      <c r="O614" s="304"/>
      <c r="P614" s="304"/>
      <c r="Q614" s="304"/>
      <c r="R614" s="304"/>
      <c r="S614" s="304"/>
      <c r="T614" s="304"/>
      <c r="U614" s="304"/>
      <c r="V614" s="304"/>
      <c r="W614" s="304"/>
      <c r="X614" s="304"/>
      <c r="Y614" s="412"/>
      <c r="Z614" s="412"/>
      <c r="AA614" s="412"/>
      <c r="AB614" s="412"/>
      <c r="AC614" s="412"/>
      <c r="AD614" s="412"/>
      <c r="AE614" s="412"/>
      <c r="AF614" s="412"/>
      <c r="AG614" s="412"/>
      <c r="AH614" s="412"/>
      <c r="AI614" s="412"/>
      <c r="AJ614" s="412"/>
      <c r="AK614" s="412"/>
      <c r="AL614" s="412"/>
      <c r="AM614" s="306"/>
    </row>
    <row r="615" spans="1:39" ht="15.75" customHeight="1" outlineLevel="1">
      <c r="A615" s="532">
        <v>5</v>
      </c>
      <c r="B615" s="428" t="s">
        <v>98</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t="15.5" outlineLevel="1">
      <c r="A616" s="532"/>
      <c r="B616" s="294" t="s">
        <v>310</v>
      </c>
      <c r="C616" s="291" t="s">
        <v>163</v>
      </c>
      <c r="D616" s="295"/>
      <c r="E616" s="295"/>
      <c r="F616" s="295"/>
      <c r="G616" s="295"/>
      <c r="H616" s="295"/>
      <c r="I616" s="295"/>
      <c r="J616" s="295"/>
      <c r="K616" s="295"/>
      <c r="L616" s="295"/>
      <c r="M616" s="295"/>
      <c r="N616" s="468"/>
      <c r="O616" s="295"/>
      <c r="P616" s="295"/>
      <c r="Q616" s="295"/>
      <c r="R616" s="295"/>
      <c r="S616" s="295"/>
      <c r="T616" s="295"/>
      <c r="U616" s="295"/>
      <c r="V616" s="295"/>
      <c r="W616" s="295"/>
      <c r="X616" s="295"/>
      <c r="Y616" s="411">
        <f>Y615</f>
        <v>0</v>
      </c>
      <c r="Z616" s="411">
        <f t="shared" ref="Z616" si="1766">Z615</f>
        <v>0</v>
      </c>
      <c r="AA616" s="411">
        <f t="shared" ref="AA616" si="1767">AA615</f>
        <v>0</v>
      </c>
      <c r="AB616" s="411">
        <f t="shared" ref="AB616" si="1768">AB615</f>
        <v>0</v>
      </c>
      <c r="AC616" s="411">
        <f t="shared" ref="AC616" si="1769">AC615</f>
        <v>0</v>
      </c>
      <c r="AD616" s="411">
        <f t="shared" ref="AD616" si="1770">AD615</f>
        <v>0</v>
      </c>
      <c r="AE616" s="411">
        <f t="shared" ref="AE616" si="1771">AE615</f>
        <v>0</v>
      </c>
      <c r="AF616" s="411">
        <f t="shared" ref="AF616" si="1772">AF615</f>
        <v>0</v>
      </c>
      <c r="AG616" s="411">
        <f t="shared" ref="AG616" si="1773">AG615</f>
        <v>0</v>
      </c>
      <c r="AH616" s="411">
        <f t="shared" ref="AH616" si="1774">AH615</f>
        <v>0</v>
      </c>
      <c r="AI616" s="411">
        <f t="shared" ref="AI616" si="1775">AI615</f>
        <v>0</v>
      </c>
      <c r="AJ616" s="411">
        <f t="shared" ref="AJ616" si="1776">AJ615</f>
        <v>0</v>
      </c>
      <c r="AK616" s="411">
        <f t="shared" ref="AK616" si="1777">AK615</f>
        <v>0</v>
      </c>
      <c r="AL616" s="411">
        <f t="shared" ref="AL616" si="1778">AL615</f>
        <v>0</v>
      </c>
      <c r="AM616" s="297"/>
    </row>
    <row r="617" spans="1:39" ht="15.5" outlineLevel="1">
      <c r="A617" s="532"/>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3"/>
      <c r="AA617" s="423"/>
      <c r="AB617" s="423"/>
      <c r="AC617" s="423"/>
      <c r="AD617" s="423"/>
      <c r="AE617" s="423"/>
      <c r="AF617" s="423"/>
      <c r="AG617" s="423"/>
      <c r="AH617" s="423"/>
      <c r="AI617" s="423"/>
      <c r="AJ617" s="423"/>
      <c r="AK617" s="423"/>
      <c r="AL617" s="423"/>
      <c r="AM617" s="297"/>
    </row>
    <row r="618" spans="1:39" ht="15.5" outlineLevel="1">
      <c r="A618" s="532"/>
      <c r="B618" s="319" t="s">
        <v>497</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15.5" outlineLevel="1">
      <c r="A619" s="532">
        <v>6</v>
      </c>
      <c r="B619" s="428" t="s">
        <v>99</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79">Z619</f>
        <v>0</v>
      </c>
      <c r="AA620" s="411">
        <f t="shared" ref="AA620" si="1780">AA619</f>
        <v>0</v>
      </c>
      <c r="AB620" s="411">
        <f t="shared" ref="AB620" si="1781">AB619</f>
        <v>0</v>
      </c>
      <c r="AC620" s="411">
        <f t="shared" ref="AC620" si="1782">AC619</f>
        <v>0</v>
      </c>
      <c r="AD620" s="411">
        <f t="shared" ref="AD620" si="1783">AD619</f>
        <v>0</v>
      </c>
      <c r="AE620" s="411">
        <f t="shared" ref="AE620" si="1784">AE619</f>
        <v>0</v>
      </c>
      <c r="AF620" s="411">
        <f t="shared" ref="AF620" si="1785">AF619</f>
        <v>0</v>
      </c>
      <c r="AG620" s="411">
        <f t="shared" ref="AG620" si="1786">AG619</f>
        <v>0</v>
      </c>
      <c r="AH620" s="411">
        <f t="shared" ref="AH620" si="1787">AH619</f>
        <v>0</v>
      </c>
      <c r="AI620" s="411">
        <f t="shared" ref="AI620" si="1788">AI619</f>
        <v>0</v>
      </c>
      <c r="AJ620" s="411">
        <f t="shared" ref="AJ620" si="1789">AJ619</f>
        <v>0</v>
      </c>
      <c r="AK620" s="411">
        <f t="shared" ref="AK620" si="1790">AK619</f>
        <v>0</v>
      </c>
      <c r="AL620" s="411">
        <f t="shared" ref="AL620" si="1791">AL619</f>
        <v>0</v>
      </c>
      <c r="AM620" s="311"/>
    </row>
    <row r="621" spans="1:39" ht="15.5" outlineLevel="1">
      <c r="A621" s="532"/>
      <c r="B621" s="310"/>
      <c r="C621" s="312"/>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6"/>
      <c r="Z621" s="416"/>
      <c r="AA621" s="416"/>
      <c r="AB621" s="416"/>
      <c r="AC621" s="416"/>
      <c r="AD621" s="416"/>
      <c r="AE621" s="416"/>
      <c r="AF621" s="416"/>
      <c r="AG621" s="416"/>
      <c r="AH621" s="416"/>
      <c r="AI621" s="416"/>
      <c r="AJ621" s="416"/>
      <c r="AK621" s="416"/>
      <c r="AL621" s="416"/>
      <c r="AM621" s="313"/>
    </row>
    <row r="622" spans="1:39" ht="31" outlineLevel="1">
      <c r="A622" s="532">
        <v>7</v>
      </c>
      <c r="B622" s="428" t="s">
        <v>100</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92">Z622</f>
        <v>0</v>
      </c>
      <c r="AA623" s="411">
        <f t="shared" ref="AA623" si="1793">AA622</f>
        <v>0</v>
      </c>
      <c r="AB623" s="411">
        <f t="shared" ref="AB623" si="1794">AB622</f>
        <v>0</v>
      </c>
      <c r="AC623" s="411">
        <f t="shared" ref="AC623" si="1795">AC622</f>
        <v>0</v>
      </c>
      <c r="AD623" s="411">
        <f t="shared" ref="AD623" si="1796">AD622</f>
        <v>0</v>
      </c>
      <c r="AE623" s="411">
        <f t="shared" ref="AE623" si="1797">AE622</f>
        <v>0</v>
      </c>
      <c r="AF623" s="411">
        <f t="shared" ref="AF623" si="1798">AF622</f>
        <v>0</v>
      </c>
      <c r="AG623" s="411">
        <f t="shared" ref="AG623" si="1799">AG622</f>
        <v>0</v>
      </c>
      <c r="AH623" s="411">
        <f t="shared" ref="AH623" si="1800">AH622</f>
        <v>0</v>
      </c>
      <c r="AI623" s="411">
        <f t="shared" ref="AI623" si="1801">AI622</f>
        <v>0</v>
      </c>
      <c r="AJ623" s="411">
        <f t="shared" ref="AJ623" si="1802">AJ622</f>
        <v>0</v>
      </c>
      <c r="AK623" s="411">
        <f t="shared" ref="AK623" si="1803">AK622</f>
        <v>0</v>
      </c>
      <c r="AL623" s="411">
        <f t="shared" ref="AL623" si="1804">AL622</f>
        <v>0</v>
      </c>
      <c r="AM623" s="311"/>
    </row>
    <row r="624" spans="1:39" ht="15.5" outlineLevel="1">
      <c r="A624" s="532"/>
      <c r="B624" s="314"/>
      <c r="C624" s="312"/>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6"/>
      <c r="Z624" s="417"/>
      <c r="AA624" s="416"/>
      <c r="AB624" s="416"/>
      <c r="AC624" s="416"/>
      <c r="AD624" s="416"/>
      <c r="AE624" s="416"/>
      <c r="AF624" s="416"/>
      <c r="AG624" s="416"/>
      <c r="AH624" s="416"/>
      <c r="AI624" s="416"/>
      <c r="AJ624" s="416"/>
      <c r="AK624" s="416"/>
      <c r="AL624" s="416"/>
      <c r="AM624" s="313"/>
    </row>
    <row r="625" spans="1:39" ht="31" outlineLevel="1">
      <c r="A625" s="532">
        <v>8</v>
      </c>
      <c r="B625" s="428" t="s">
        <v>101</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0"/>
      <c r="AA625" s="410"/>
      <c r="AB625" s="410"/>
      <c r="AC625" s="410"/>
      <c r="AD625" s="410"/>
      <c r="AE625" s="410"/>
      <c r="AF625" s="415"/>
      <c r="AG625" s="415"/>
      <c r="AH625" s="415"/>
      <c r="AI625" s="415"/>
      <c r="AJ625" s="415"/>
      <c r="AK625" s="415"/>
      <c r="AL625" s="415"/>
      <c r="AM625" s="296">
        <f>SUM(Y625:AL625)</f>
        <v>0</v>
      </c>
    </row>
    <row r="626" spans="1:39"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05">Z625</f>
        <v>0</v>
      </c>
      <c r="AA626" s="411">
        <f t="shared" ref="AA626" si="1806">AA625</f>
        <v>0</v>
      </c>
      <c r="AB626" s="411">
        <f t="shared" ref="AB626" si="1807">AB625</f>
        <v>0</v>
      </c>
      <c r="AC626" s="411">
        <f t="shared" ref="AC626" si="1808">AC625</f>
        <v>0</v>
      </c>
      <c r="AD626" s="411">
        <f t="shared" ref="AD626" si="1809">AD625</f>
        <v>0</v>
      </c>
      <c r="AE626" s="411">
        <f t="shared" ref="AE626" si="1810">AE625</f>
        <v>0</v>
      </c>
      <c r="AF626" s="411">
        <f t="shared" ref="AF626" si="1811">AF625</f>
        <v>0</v>
      </c>
      <c r="AG626" s="411">
        <f t="shared" ref="AG626" si="1812">AG625</f>
        <v>0</v>
      </c>
      <c r="AH626" s="411">
        <f t="shared" ref="AH626" si="1813">AH625</f>
        <v>0</v>
      </c>
      <c r="AI626" s="411">
        <f t="shared" ref="AI626" si="1814">AI625</f>
        <v>0</v>
      </c>
      <c r="AJ626" s="411">
        <f t="shared" ref="AJ626" si="1815">AJ625</f>
        <v>0</v>
      </c>
      <c r="AK626" s="411">
        <f t="shared" ref="AK626" si="1816">AK625</f>
        <v>0</v>
      </c>
      <c r="AL626" s="411">
        <f t="shared" ref="AL626" si="1817">AL625</f>
        <v>0</v>
      </c>
      <c r="AM626" s="311"/>
    </row>
    <row r="627" spans="1:39" ht="15.5" outlineLevel="1">
      <c r="A627" s="532"/>
      <c r="B627" s="314"/>
      <c r="C627" s="312"/>
      <c r="D627" s="316"/>
      <c r="E627" s="316"/>
      <c r="F627" s="316"/>
      <c r="G627" s="316"/>
      <c r="H627" s="316"/>
      <c r="I627" s="316"/>
      <c r="J627" s="316"/>
      <c r="K627" s="316"/>
      <c r="L627" s="316"/>
      <c r="M627" s="316"/>
      <c r="N627" s="291"/>
      <c r="O627" s="316"/>
      <c r="P627" s="316"/>
      <c r="Q627" s="316"/>
      <c r="R627" s="316"/>
      <c r="S627" s="316"/>
      <c r="T627" s="316"/>
      <c r="U627" s="316"/>
      <c r="V627" s="316"/>
      <c r="W627" s="316"/>
      <c r="X627" s="316"/>
      <c r="Y627" s="416"/>
      <c r="Z627" s="417"/>
      <c r="AA627" s="416"/>
      <c r="AB627" s="416"/>
      <c r="AC627" s="416"/>
      <c r="AD627" s="416"/>
      <c r="AE627" s="416"/>
      <c r="AF627" s="416"/>
      <c r="AG627" s="416"/>
      <c r="AH627" s="416"/>
      <c r="AI627" s="416"/>
      <c r="AJ627" s="416"/>
      <c r="AK627" s="416"/>
      <c r="AL627" s="416"/>
      <c r="AM627" s="313"/>
    </row>
    <row r="628" spans="1:39" ht="31" outlineLevel="1">
      <c r="A628" s="532">
        <v>9</v>
      </c>
      <c r="B628" s="428" t="s">
        <v>102</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5"/>
      <c r="Z628" s="410"/>
      <c r="AA628" s="410"/>
      <c r="AB628" s="410"/>
      <c r="AC628" s="410"/>
      <c r="AD628" s="410"/>
      <c r="AE628" s="410"/>
      <c r="AF628" s="415"/>
      <c r="AG628" s="415"/>
      <c r="AH628" s="415"/>
      <c r="AI628" s="415"/>
      <c r="AJ628" s="415"/>
      <c r="AK628" s="415"/>
      <c r="AL628" s="415"/>
      <c r="AM628" s="296">
        <f>SUM(Y628:AL628)</f>
        <v>0</v>
      </c>
    </row>
    <row r="629" spans="1:39" ht="15.5" outlineLevel="1">
      <c r="A629" s="532"/>
      <c r="B629" s="294" t="s">
        <v>310</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818">Z628</f>
        <v>0</v>
      </c>
      <c r="AA629" s="411">
        <f t="shared" ref="AA629" si="1819">AA628</f>
        <v>0</v>
      </c>
      <c r="AB629" s="411">
        <f t="shared" ref="AB629" si="1820">AB628</f>
        <v>0</v>
      </c>
      <c r="AC629" s="411">
        <f t="shared" ref="AC629" si="1821">AC628</f>
        <v>0</v>
      </c>
      <c r="AD629" s="411">
        <f t="shared" ref="AD629" si="1822">AD628</f>
        <v>0</v>
      </c>
      <c r="AE629" s="411">
        <f t="shared" ref="AE629" si="1823">AE628</f>
        <v>0</v>
      </c>
      <c r="AF629" s="411">
        <f t="shared" ref="AF629" si="1824">AF628</f>
        <v>0</v>
      </c>
      <c r="AG629" s="411">
        <f t="shared" ref="AG629" si="1825">AG628</f>
        <v>0</v>
      </c>
      <c r="AH629" s="411">
        <f t="shared" ref="AH629" si="1826">AH628</f>
        <v>0</v>
      </c>
      <c r="AI629" s="411">
        <f t="shared" ref="AI629" si="1827">AI628</f>
        <v>0</v>
      </c>
      <c r="AJ629" s="411">
        <f t="shared" ref="AJ629" si="1828">AJ628</f>
        <v>0</v>
      </c>
      <c r="AK629" s="411">
        <f t="shared" ref="AK629" si="1829">AK628</f>
        <v>0</v>
      </c>
      <c r="AL629" s="411">
        <f t="shared" ref="AL629" si="1830">AL628</f>
        <v>0</v>
      </c>
      <c r="AM629" s="311"/>
    </row>
    <row r="630" spans="1:39" ht="15.5" outlineLevel="1">
      <c r="A630" s="532"/>
      <c r="B630" s="314"/>
      <c r="C630" s="312"/>
      <c r="D630" s="316"/>
      <c r="E630" s="316"/>
      <c r="F630" s="316"/>
      <c r="G630" s="316"/>
      <c r="H630" s="316"/>
      <c r="I630" s="316"/>
      <c r="J630" s="316"/>
      <c r="K630" s="316"/>
      <c r="L630" s="316"/>
      <c r="M630" s="316"/>
      <c r="N630" s="291"/>
      <c r="O630" s="316"/>
      <c r="P630" s="316"/>
      <c r="Q630" s="316"/>
      <c r="R630" s="316"/>
      <c r="S630" s="316"/>
      <c r="T630" s="316"/>
      <c r="U630" s="316"/>
      <c r="V630" s="316"/>
      <c r="W630" s="316"/>
      <c r="X630" s="316"/>
      <c r="Y630" s="416"/>
      <c r="Z630" s="416"/>
      <c r="AA630" s="416"/>
      <c r="AB630" s="416"/>
      <c r="AC630" s="416"/>
      <c r="AD630" s="416"/>
      <c r="AE630" s="416"/>
      <c r="AF630" s="416"/>
      <c r="AG630" s="416"/>
      <c r="AH630" s="416"/>
      <c r="AI630" s="416"/>
      <c r="AJ630" s="416"/>
      <c r="AK630" s="416"/>
      <c r="AL630" s="416"/>
      <c r="AM630" s="313"/>
    </row>
    <row r="631" spans="1:39" ht="31" outlineLevel="1">
      <c r="A631" s="532">
        <v>10</v>
      </c>
      <c r="B631" s="428" t="s">
        <v>103</v>
      </c>
      <c r="C631" s="291" t="s">
        <v>25</v>
      </c>
      <c r="D631" s="295"/>
      <c r="E631" s="295"/>
      <c r="F631" s="295"/>
      <c r="G631" s="295"/>
      <c r="H631" s="295"/>
      <c r="I631" s="295"/>
      <c r="J631" s="295"/>
      <c r="K631" s="295"/>
      <c r="L631" s="295"/>
      <c r="M631" s="295"/>
      <c r="N631" s="295">
        <v>3</v>
      </c>
      <c r="O631" s="295"/>
      <c r="P631" s="295"/>
      <c r="Q631" s="295"/>
      <c r="R631" s="295"/>
      <c r="S631" s="295"/>
      <c r="T631" s="295"/>
      <c r="U631" s="295"/>
      <c r="V631" s="295"/>
      <c r="W631" s="295"/>
      <c r="X631" s="295"/>
      <c r="Y631" s="415"/>
      <c r="Z631" s="410"/>
      <c r="AA631" s="410"/>
      <c r="AB631" s="410"/>
      <c r="AC631" s="410"/>
      <c r="AD631" s="410"/>
      <c r="AE631" s="410"/>
      <c r="AF631" s="415"/>
      <c r="AG631" s="415"/>
      <c r="AH631" s="415"/>
      <c r="AI631" s="415"/>
      <c r="AJ631" s="415"/>
      <c r="AK631" s="415"/>
      <c r="AL631" s="415"/>
      <c r="AM631" s="296">
        <f>SUM(Y631:AL631)</f>
        <v>0</v>
      </c>
    </row>
    <row r="632" spans="1:39" ht="15.5" outlineLevel="1">
      <c r="A632" s="532"/>
      <c r="B632" s="294" t="s">
        <v>310</v>
      </c>
      <c r="C632" s="291" t="s">
        <v>163</v>
      </c>
      <c r="D632" s="295"/>
      <c r="E632" s="295"/>
      <c r="F632" s="295"/>
      <c r="G632" s="295"/>
      <c r="H632" s="295"/>
      <c r="I632" s="295"/>
      <c r="J632" s="295"/>
      <c r="K632" s="295"/>
      <c r="L632" s="295"/>
      <c r="M632" s="295"/>
      <c r="N632" s="295">
        <f>N631</f>
        <v>3</v>
      </c>
      <c r="O632" s="295"/>
      <c r="P632" s="295"/>
      <c r="Q632" s="295"/>
      <c r="R632" s="295"/>
      <c r="S632" s="295"/>
      <c r="T632" s="295"/>
      <c r="U632" s="295"/>
      <c r="V632" s="295"/>
      <c r="W632" s="295"/>
      <c r="X632" s="295"/>
      <c r="Y632" s="411">
        <f>Y631</f>
        <v>0</v>
      </c>
      <c r="Z632" s="411">
        <f t="shared" ref="Z632" si="1831">Z631</f>
        <v>0</v>
      </c>
      <c r="AA632" s="411">
        <f t="shared" ref="AA632" si="1832">AA631</f>
        <v>0</v>
      </c>
      <c r="AB632" s="411">
        <f t="shared" ref="AB632" si="1833">AB631</f>
        <v>0</v>
      </c>
      <c r="AC632" s="411">
        <f t="shared" ref="AC632" si="1834">AC631</f>
        <v>0</v>
      </c>
      <c r="AD632" s="411">
        <f t="shared" ref="AD632" si="1835">AD631</f>
        <v>0</v>
      </c>
      <c r="AE632" s="411">
        <f t="shared" ref="AE632" si="1836">AE631</f>
        <v>0</v>
      </c>
      <c r="AF632" s="411">
        <f t="shared" ref="AF632" si="1837">AF631</f>
        <v>0</v>
      </c>
      <c r="AG632" s="411">
        <f t="shared" ref="AG632" si="1838">AG631</f>
        <v>0</v>
      </c>
      <c r="AH632" s="411">
        <f t="shared" ref="AH632" si="1839">AH631</f>
        <v>0</v>
      </c>
      <c r="AI632" s="411">
        <f t="shared" ref="AI632" si="1840">AI631</f>
        <v>0</v>
      </c>
      <c r="AJ632" s="411">
        <f t="shared" ref="AJ632" si="1841">AJ631</f>
        <v>0</v>
      </c>
      <c r="AK632" s="411">
        <f t="shared" ref="AK632" si="1842">AK631</f>
        <v>0</v>
      </c>
      <c r="AL632" s="411">
        <f t="shared" ref="AL632" si="1843">AL631</f>
        <v>0</v>
      </c>
      <c r="AM632" s="311"/>
    </row>
    <row r="633" spans="1:39" ht="15.5" outlineLevel="1">
      <c r="A633" s="532"/>
      <c r="B633" s="314"/>
      <c r="C633" s="312"/>
      <c r="D633" s="316"/>
      <c r="E633" s="316"/>
      <c r="F633" s="316"/>
      <c r="G633" s="316"/>
      <c r="H633" s="316"/>
      <c r="I633" s="316"/>
      <c r="J633" s="316"/>
      <c r="K633" s="316"/>
      <c r="L633" s="316"/>
      <c r="M633" s="316"/>
      <c r="N633" s="291"/>
      <c r="O633" s="316"/>
      <c r="P633" s="316"/>
      <c r="Q633" s="316"/>
      <c r="R633" s="316"/>
      <c r="S633" s="316"/>
      <c r="T633" s="316"/>
      <c r="U633" s="316"/>
      <c r="V633" s="316"/>
      <c r="W633" s="316"/>
      <c r="X633" s="316"/>
      <c r="Y633" s="416"/>
      <c r="Z633" s="417"/>
      <c r="AA633" s="416"/>
      <c r="AB633" s="416"/>
      <c r="AC633" s="416"/>
      <c r="AD633" s="416"/>
      <c r="AE633" s="416"/>
      <c r="AF633" s="416"/>
      <c r="AG633" s="416"/>
      <c r="AH633" s="416"/>
      <c r="AI633" s="416"/>
      <c r="AJ633" s="416"/>
      <c r="AK633" s="416"/>
      <c r="AL633" s="416"/>
      <c r="AM633" s="313"/>
    </row>
    <row r="634" spans="1:39" ht="15.5" outlineLevel="1">
      <c r="A634" s="532"/>
      <c r="B634" s="288" t="s">
        <v>10</v>
      </c>
      <c r="C634" s="289"/>
      <c r="D634" s="289"/>
      <c r="E634" s="289"/>
      <c r="F634" s="289"/>
      <c r="G634" s="289"/>
      <c r="H634" s="289"/>
      <c r="I634" s="289"/>
      <c r="J634" s="289"/>
      <c r="K634" s="289"/>
      <c r="L634" s="289"/>
      <c r="M634" s="289"/>
      <c r="N634" s="290"/>
      <c r="O634" s="289"/>
      <c r="P634" s="289"/>
      <c r="Q634" s="289"/>
      <c r="R634" s="289"/>
      <c r="S634" s="289"/>
      <c r="T634" s="289"/>
      <c r="U634" s="289"/>
      <c r="V634" s="289"/>
      <c r="W634" s="289"/>
      <c r="X634" s="289"/>
      <c r="Y634" s="414"/>
      <c r="Z634" s="414"/>
      <c r="AA634" s="414"/>
      <c r="AB634" s="414"/>
      <c r="AC634" s="414"/>
      <c r="AD634" s="414"/>
      <c r="AE634" s="414"/>
      <c r="AF634" s="414"/>
      <c r="AG634" s="414"/>
      <c r="AH634" s="414"/>
      <c r="AI634" s="414"/>
      <c r="AJ634" s="414"/>
      <c r="AK634" s="414"/>
      <c r="AL634" s="414"/>
      <c r="AM634" s="292"/>
    </row>
    <row r="635" spans="1:39" ht="31" outlineLevel="1">
      <c r="A635" s="532">
        <v>11</v>
      </c>
      <c r="B635" s="428" t="s">
        <v>104</v>
      </c>
      <c r="C635" s="291" t="s">
        <v>25</v>
      </c>
      <c r="D635" s="295"/>
      <c r="E635" s="295"/>
      <c r="F635" s="295"/>
      <c r="G635" s="295"/>
      <c r="H635" s="295"/>
      <c r="I635" s="295"/>
      <c r="J635" s="295"/>
      <c r="K635" s="295"/>
      <c r="L635" s="295"/>
      <c r="M635" s="295"/>
      <c r="N635" s="295">
        <v>12</v>
      </c>
      <c r="O635" s="295"/>
      <c r="P635" s="295"/>
      <c r="Q635" s="295"/>
      <c r="R635" s="295"/>
      <c r="S635" s="295"/>
      <c r="T635" s="295"/>
      <c r="U635" s="295"/>
      <c r="V635" s="295"/>
      <c r="W635" s="295"/>
      <c r="X635" s="295"/>
      <c r="Y635" s="426"/>
      <c r="Z635" s="410"/>
      <c r="AA635" s="410"/>
      <c r="AB635" s="410"/>
      <c r="AC635" s="410"/>
      <c r="AD635" s="410"/>
      <c r="AE635" s="410"/>
      <c r="AF635" s="415"/>
      <c r="AG635" s="415"/>
      <c r="AH635" s="415"/>
      <c r="AI635" s="415"/>
      <c r="AJ635" s="415"/>
      <c r="AK635" s="415"/>
      <c r="AL635" s="415"/>
      <c r="AM635" s="296">
        <f>SUM(Y635:AL635)</f>
        <v>0</v>
      </c>
    </row>
    <row r="636" spans="1:39" ht="15.5" outlineLevel="1">
      <c r="A636" s="532"/>
      <c r="B636" s="294" t="s">
        <v>310</v>
      </c>
      <c r="C636" s="291" t="s">
        <v>163</v>
      </c>
      <c r="D636" s="295"/>
      <c r="E636" s="295"/>
      <c r="F636" s="295"/>
      <c r="G636" s="295"/>
      <c r="H636" s="295"/>
      <c r="I636" s="295"/>
      <c r="J636" s="295"/>
      <c r="K636" s="295"/>
      <c r="L636" s="295"/>
      <c r="M636" s="295"/>
      <c r="N636" s="295">
        <f>N635</f>
        <v>12</v>
      </c>
      <c r="O636" s="295"/>
      <c r="P636" s="295"/>
      <c r="Q636" s="295"/>
      <c r="R636" s="295"/>
      <c r="S636" s="295"/>
      <c r="T636" s="295"/>
      <c r="U636" s="295"/>
      <c r="V636" s="295"/>
      <c r="W636" s="295"/>
      <c r="X636" s="295"/>
      <c r="Y636" s="411">
        <f>Y635</f>
        <v>0</v>
      </c>
      <c r="Z636" s="411">
        <f t="shared" ref="Z636" si="1844">Z635</f>
        <v>0</v>
      </c>
      <c r="AA636" s="411">
        <f t="shared" ref="AA636" si="1845">AA635</f>
        <v>0</v>
      </c>
      <c r="AB636" s="411">
        <f t="shared" ref="AB636" si="1846">AB635</f>
        <v>0</v>
      </c>
      <c r="AC636" s="411">
        <f t="shared" ref="AC636" si="1847">AC635</f>
        <v>0</v>
      </c>
      <c r="AD636" s="411">
        <f t="shared" ref="AD636" si="1848">AD635</f>
        <v>0</v>
      </c>
      <c r="AE636" s="411">
        <f t="shared" ref="AE636" si="1849">AE635</f>
        <v>0</v>
      </c>
      <c r="AF636" s="411">
        <f t="shared" ref="AF636" si="1850">AF635</f>
        <v>0</v>
      </c>
      <c r="AG636" s="411">
        <f t="shared" ref="AG636" si="1851">AG635</f>
        <v>0</v>
      </c>
      <c r="AH636" s="411">
        <f t="shared" ref="AH636" si="1852">AH635</f>
        <v>0</v>
      </c>
      <c r="AI636" s="411">
        <f t="shared" ref="AI636" si="1853">AI635</f>
        <v>0</v>
      </c>
      <c r="AJ636" s="411">
        <f t="shared" ref="AJ636" si="1854">AJ635</f>
        <v>0</v>
      </c>
      <c r="AK636" s="411">
        <f t="shared" ref="AK636" si="1855">AK635</f>
        <v>0</v>
      </c>
      <c r="AL636" s="411">
        <f t="shared" ref="AL636" si="1856">AL635</f>
        <v>0</v>
      </c>
      <c r="AM636" s="297"/>
    </row>
    <row r="637" spans="1:39" ht="15.5" outlineLevel="1">
      <c r="A637" s="532"/>
      <c r="B637" s="315"/>
      <c r="C637" s="305"/>
      <c r="D637" s="291"/>
      <c r="E637" s="291"/>
      <c r="F637" s="291"/>
      <c r="G637" s="291"/>
      <c r="H637" s="291"/>
      <c r="I637" s="291"/>
      <c r="J637" s="291"/>
      <c r="K637" s="291"/>
      <c r="L637" s="291"/>
      <c r="M637" s="291"/>
      <c r="N637" s="291"/>
      <c r="O637" s="291"/>
      <c r="P637" s="291"/>
      <c r="Q637" s="291"/>
      <c r="R637" s="291"/>
      <c r="S637" s="291"/>
      <c r="T637" s="291"/>
      <c r="U637" s="291"/>
      <c r="V637" s="291"/>
      <c r="W637" s="291"/>
      <c r="X637" s="291"/>
      <c r="Y637" s="412"/>
      <c r="Z637" s="421"/>
      <c r="AA637" s="421"/>
      <c r="AB637" s="421"/>
      <c r="AC637" s="421"/>
      <c r="AD637" s="421"/>
      <c r="AE637" s="421"/>
      <c r="AF637" s="421"/>
      <c r="AG637" s="421"/>
      <c r="AH637" s="421"/>
      <c r="AI637" s="421"/>
      <c r="AJ637" s="421"/>
      <c r="AK637" s="421"/>
      <c r="AL637" s="421"/>
      <c r="AM637" s="306"/>
    </row>
    <row r="638" spans="1:39" ht="31" outlineLevel="1">
      <c r="A638" s="532">
        <v>12</v>
      </c>
      <c r="B638" s="428" t="s">
        <v>105</v>
      </c>
      <c r="C638" s="291" t="s">
        <v>25</v>
      </c>
      <c r="D638" s="295"/>
      <c r="E638" s="295"/>
      <c r="F638" s="295"/>
      <c r="G638" s="295"/>
      <c r="H638" s="295"/>
      <c r="I638" s="295"/>
      <c r="J638" s="295"/>
      <c r="K638" s="295"/>
      <c r="L638" s="295"/>
      <c r="M638" s="295"/>
      <c r="N638" s="295">
        <v>12</v>
      </c>
      <c r="O638" s="295"/>
      <c r="P638" s="295"/>
      <c r="Q638" s="295"/>
      <c r="R638" s="295"/>
      <c r="S638" s="295"/>
      <c r="T638" s="295"/>
      <c r="U638" s="295"/>
      <c r="V638" s="295"/>
      <c r="W638" s="295"/>
      <c r="X638" s="295"/>
      <c r="Y638" s="410"/>
      <c r="Z638" s="410"/>
      <c r="AA638" s="410"/>
      <c r="AB638" s="410"/>
      <c r="AC638" s="410"/>
      <c r="AD638" s="410"/>
      <c r="AE638" s="410"/>
      <c r="AF638" s="415"/>
      <c r="AG638" s="415"/>
      <c r="AH638" s="415"/>
      <c r="AI638" s="415"/>
      <c r="AJ638" s="415"/>
      <c r="AK638" s="415"/>
      <c r="AL638" s="415"/>
      <c r="AM638" s="296">
        <f>SUM(Y638:AL638)</f>
        <v>0</v>
      </c>
    </row>
    <row r="639" spans="1:39" ht="15.5" outlineLevel="1">
      <c r="A639" s="532"/>
      <c r="B639" s="294" t="s">
        <v>310</v>
      </c>
      <c r="C639" s="291" t="s">
        <v>163</v>
      </c>
      <c r="D639" s="295"/>
      <c r="E639" s="295"/>
      <c r="F639" s="295"/>
      <c r="G639" s="295"/>
      <c r="H639" s="295"/>
      <c r="I639" s="295"/>
      <c r="J639" s="295"/>
      <c r="K639" s="295"/>
      <c r="L639" s="295"/>
      <c r="M639" s="295"/>
      <c r="N639" s="295">
        <f>N638</f>
        <v>12</v>
      </c>
      <c r="O639" s="295"/>
      <c r="P639" s="295"/>
      <c r="Q639" s="295"/>
      <c r="R639" s="295"/>
      <c r="S639" s="295"/>
      <c r="T639" s="295"/>
      <c r="U639" s="295"/>
      <c r="V639" s="295"/>
      <c r="W639" s="295"/>
      <c r="X639" s="295"/>
      <c r="Y639" s="411">
        <f>Y638</f>
        <v>0</v>
      </c>
      <c r="Z639" s="411">
        <f t="shared" ref="Z639" si="1857">Z638</f>
        <v>0</v>
      </c>
      <c r="AA639" s="411">
        <f t="shared" ref="AA639" si="1858">AA638</f>
        <v>0</v>
      </c>
      <c r="AB639" s="411">
        <f t="shared" ref="AB639" si="1859">AB638</f>
        <v>0</v>
      </c>
      <c r="AC639" s="411">
        <f t="shared" ref="AC639" si="1860">AC638</f>
        <v>0</v>
      </c>
      <c r="AD639" s="411">
        <f t="shared" ref="AD639" si="1861">AD638</f>
        <v>0</v>
      </c>
      <c r="AE639" s="411">
        <f t="shared" ref="AE639" si="1862">AE638</f>
        <v>0</v>
      </c>
      <c r="AF639" s="411">
        <f t="shared" ref="AF639" si="1863">AF638</f>
        <v>0</v>
      </c>
      <c r="AG639" s="411">
        <f t="shared" ref="AG639" si="1864">AG638</f>
        <v>0</v>
      </c>
      <c r="AH639" s="411">
        <f t="shared" ref="AH639" si="1865">AH638</f>
        <v>0</v>
      </c>
      <c r="AI639" s="411">
        <f t="shared" ref="AI639" si="1866">AI638</f>
        <v>0</v>
      </c>
      <c r="AJ639" s="411">
        <f t="shared" ref="AJ639" si="1867">AJ638</f>
        <v>0</v>
      </c>
      <c r="AK639" s="411">
        <f t="shared" ref="AK639" si="1868">AK638</f>
        <v>0</v>
      </c>
      <c r="AL639" s="411">
        <f t="shared" ref="AL639" si="1869">AL638</f>
        <v>0</v>
      </c>
      <c r="AM639" s="297"/>
    </row>
    <row r="640" spans="1:39" ht="15.5" outlineLevel="1">
      <c r="A640" s="532"/>
      <c r="B640" s="315"/>
      <c r="C640" s="305"/>
      <c r="D640" s="291"/>
      <c r="E640" s="291"/>
      <c r="F640" s="291"/>
      <c r="G640" s="291"/>
      <c r="H640" s="291"/>
      <c r="I640" s="291"/>
      <c r="J640" s="291"/>
      <c r="K640" s="291"/>
      <c r="L640" s="291"/>
      <c r="M640" s="291"/>
      <c r="N640" s="291"/>
      <c r="O640" s="291"/>
      <c r="P640" s="291"/>
      <c r="Q640" s="291"/>
      <c r="R640" s="291"/>
      <c r="S640" s="291"/>
      <c r="T640" s="291"/>
      <c r="U640" s="291"/>
      <c r="V640" s="291"/>
      <c r="W640" s="291"/>
      <c r="X640" s="291"/>
      <c r="Y640" s="422"/>
      <c r="Z640" s="422"/>
      <c r="AA640" s="412"/>
      <c r="AB640" s="412"/>
      <c r="AC640" s="412"/>
      <c r="AD640" s="412"/>
      <c r="AE640" s="412"/>
      <c r="AF640" s="412"/>
      <c r="AG640" s="412"/>
      <c r="AH640" s="412"/>
      <c r="AI640" s="412"/>
      <c r="AJ640" s="412"/>
      <c r="AK640" s="412"/>
      <c r="AL640" s="412"/>
      <c r="AM640" s="306"/>
    </row>
    <row r="641" spans="1:40" ht="31" outlineLevel="1">
      <c r="A641" s="532">
        <v>13</v>
      </c>
      <c r="B641" s="428" t="s">
        <v>106</v>
      </c>
      <c r="C641" s="291" t="s">
        <v>25</v>
      </c>
      <c r="D641" s="295"/>
      <c r="E641" s="295"/>
      <c r="F641" s="295"/>
      <c r="G641" s="295"/>
      <c r="H641" s="295"/>
      <c r="I641" s="295"/>
      <c r="J641" s="295"/>
      <c r="K641" s="295"/>
      <c r="L641" s="295"/>
      <c r="M641" s="295"/>
      <c r="N641" s="295">
        <v>12</v>
      </c>
      <c r="O641" s="295"/>
      <c r="P641" s="295"/>
      <c r="Q641" s="295"/>
      <c r="R641" s="295"/>
      <c r="S641" s="295"/>
      <c r="T641" s="295"/>
      <c r="U641" s="295"/>
      <c r="V641" s="295"/>
      <c r="W641" s="295"/>
      <c r="X641" s="295"/>
      <c r="Y641" s="410"/>
      <c r="Z641" s="410"/>
      <c r="AA641" s="410"/>
      <c r="AB641" s="410"/>
      <c r="AC641" s="410"/>
      <c r="AD641" s="410"/>
      <c r="AE641" s="410"/>
      <c r="AF641" s="415"/>
      <c r="AG641" s="415"/>
      <c r="AH641" s="415"/>
      <c r="AI641" s="415"/>
      <c r="AJ641" s="415"/>
      <c r="AK641" s="415"/>
      <c r="AL641" s="415"/>
      <c r="AM641" s="296">
        <f>SUM(Y641:AL641)</f>
        <v>0</v>
      </c>
    </row>
    <row r="642" spans="1:40" ht="15.5" outlineLevel="1">
      <c r="A642" s="532"/>
      <c r="B642" s="294" t="s">
        <v>310</v>
      </c>
      <c r="C642" s="291" t="s">
        <v>163</v>
      </c>
      <c r="D642" s="295"/>
      <c r="E642" s="295"/>
      <c r="F642" s="295"/>
      <c r="G642" s="295"/>
      <c r="H642" s="295"/>
      <c r="I642" s="295"/>
      <c r="J642" s="295"/>
      <c r="K642" s="295"/>
      <c r="L642" s="295"/>
      <c r="M642" s="295"/>
      <c r="N642" s="295">
        <f>N641</f>
        <v>12</v>
      </c>
      <c r="O642" s="295"/>
      <c r="P642" s="295"/>
      <c r="Q642" s="295"/>
      <c r="R642" s="295"/>
      <c r="S642" s="295"/>
      <c r="T642" s="295"/>
      <c r="U642" s="295"/>
      <c r="V642" s="295"/>
      <c r="W642" s="295"/>
      <c r="X642" s="295"/>
      <c r="Y642" s="411">
        <f>Y641</f>
        <v>0</v>
      </c>
      <c r="Z642" s="411">
        <f t="shared" ref="Z642" si="1870">Z641</f>
        <v>0</v>
      </c>
      <c r="AA642" s="411">
        <f t="shared" ref="AA642" si="1871">AA641</f>
        <v>0</v>
      </c>
      <c r="AB642" s="411">
        <f t="shared" ref="AB642" si="1872">AB641</f>
        <v>0</v>
      </c>
      <c r="AC642" s="411">
        <f t="shared" ref="AC642" si="1873">AC641</f>
        <v>0</v>
      </c>
      <c r="AD642" s="411">
        <f t="shared" ref="AD642" si="1874">AD641</f>
        <v>0</v>
      </c>
      <c r="AE642" s="411">
        <f t="shared" ref="AE642" si="1875">AE641</f>
        <v>0</v>
      </c>
      <c r="AF642" s="411">
        <f t="shared" ref="AF642" si="1876">AF641</f>
        <v>0</v>
      </c>
      <c r="AG642" s="411">
        <f t="shared" ref="AG642" si="1877">AG641</f>
        <v>0</v>
      </c>
      <c r="AH642" s="411">
        <f t="shared" ref="AH642" si="1878">AH641</f>
        <v>0</v>
      </c>
      <c r="AI642" s="411">
        <f t="shared" ref="AI642" si="1879">AI641</f>
        <v>0</v>
      </c>
      <c r="AJ642" s="411">
        <f t="shared" ref="AJ642" si="1880">AJ641</f>
        <v>0</v>
      </c>
      <c r="AK642" s="411">
        <f t="shared" ref="AK642" si="1881">AK641</f>
        <v>0</v>
      </c>
      <c r="AL642" s="411">
        <f t="shared" ref="AL642" si="1882">AL641</f>
        <v>0</v>
      </c>
      <c r="AM642" s="306"/>
    </row>
    <row r="643" spans="1:40" ht="15.5" outlineLevel="1">
      <c r="A643" s="532"/>
      <c r="B643" s="315"/>
      <c r="C643" s="305"/>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2"/>
      <c r="AF643" s="412"/>
      <c r="AG643" s="412"/>
      <c r="AH643" s="412"/>
      <c r="AI643" s="412"/>
      <c r="AJ643" s="412"/>
      <c r="AK643" s="412"/>
      <c r="AL643" s="412"/>
      <c r="AM643" s="306"/>
    </row>
    <row r="644" spans="1:40" ht="15.5" outlineLevel="1">
      <c r="A644" s="532"/>
      <c r="B644" s="288" t="s">
        <v>107</v>
      </c>
      <c r="C644" s="289"/>
      <c r="D644" s="290"/>
      <c r="E644" s="290"/>
      <c r="F644" s="290"/>
      <c r="G644" s="290"/>
      <c r="H644" s="290"/>
      <c r="I644" s="290"/>
      <c r="J644" s="290"/>
      <c r="K644" s="290"/>
      <c r="L644" s="290"/>
      <c r="M644" s="290"/>
      <c r="N644" s="290"/>
      <c r="O644" s="290"/>
      <c r="P644" s="289"/>
      <c r="Q644" s="289"/>
      <c r="R644" s="289"/>
      <c r="S644" s="289"/>
      <c r="T644" s="289"/>
      <c r="U644" s="289"/>
      <c r="V644" s="289"/>
      <c r="W644" s="289"/>
      <c r="X644" s="289"/>
      <c r="Y644" s="414"/>
      <c r="Z644" s="414"/>
      <c r="AA644" s="414"/>
      <c r="AB644" s="414"/>
      <c r="AC644" s="414"/>
      <c r="AD644" s="414"/>
      <c r="AE644" s="414"/>
      <c r="AF644" s="414"/>
      <c r="AG644" s="414"/>
      <c r="AH644" s="414"/>
      <c r="AI644" s="414"/>
      <c r="AJ644" s="414"/>
      <c r="AK644" s="414"/>
      <c r="AL644" s="414"/>
      <c r="AM644" s="292"/>
    </row>
    <row r="645" spans="1:40" ht="15.5" outlineLevel="1">
      <c r="A645" s="532">
        <v>14</v>
      </c>
      <c r="B645" s="315" t="s">
        <v>108</v>
      </c>
      <c r="C645" s="291" t="s">
        <v>25</v>
      </c>
      <c r="D645" s="295"/>
      <c r="E645" s="295"/>
      <c r="F645" s="295"/>
      <c r="G645" s="295"/>
      <c r="H645" s="295"/>
      <c r="I645" s="295"/>
      <c r="J645" s="295"/>
      <c r="K645" s="295"/>
      <c r="L645" s="295"/>
      <c r="M645" s="295"/>
      <c r="N645" s="295">
        <v>12</v>
      </c>
      <c r="O645" s="295"/>
      <c r="P645" s="295"/>
      <c r="Q645" s="295"/>
      <c r="R645" s="295"/>
      <c r="S645" s="295"/>
      <c r="T645" s="295"/>
      <c r="U645" s="295"/>
      <c r="V645" s="295"/>
      <c r="W645" s="295"/>
      <c r="X645" s="295"/>
      <c r="Y645" s="410"/>
      <c r="Z645" s="410"/>
      <c r="AA645" s="410"/>
      <c r="AB645" s="410"/>
      <c r="AC645" s="410"/>
      <c r="AD645" s="410"/>
      <c r="AE645" s="410"/>
      <c r="AF645" s="410"/>
      <c r="AG645" s="410"/>
      <c r="AH645" s="410"/>
      <c r="AI645" s="410"/>
      <c r="AJ645" s="410"/>
      <c r="AK645" s="410"/>
      <c r="AL645" s="410"/>
      <c r="AM645" s="296">
        <f>SUM(Y645:AL645)</f>
        <v>0</v>
      </c>
    </row>
    <row r="646" spans="1:40" ht="15.5" outlineLevel="1">
      <c r="A646" s="532"/>
      <c r="B646" s="294" t="s">
        <v>310</v>
      </c>
      <c r="C646" s="291" t="s">
        <v>163</v>
      </c>
      <c r="D646" s="295"/>
      <c r="E646" s="295"/>
      <c r="F646" s="295"/>
      <c r="G646" s="295"/>
      <c r="H646" s="295"/>
      <c r="I646" s="295"/>
      <c r="J646" s="295"/>
      <c r="K646" s="295"/>
      <c r="L646" s="295"/>
      <c r="M646" s="295"/>
      <c r="N646" s="295">
        <f>N645</f>
        <v>12</v>
      </c>
      <c r="O646" s="295"/>
      <c r="P646" s="295"/>
      <c r="Q646" s="295"/>
      <c r="R646" s="295"/>
      <c r="S646" s="295"/>
      <c r="T646" s="295"/>
      <c r="U646" s="295"/>
      <c r="V646" s="295"/>
      <c r="W646" s="295"/>
      <c r="X646" s="295"/>
      <c r="Y646" s="411">
        <f>Y645</f>
        <v>0</v>
      </c>
      <c r="Z646" s="411">
        <f t="shared" ref="Z646" si="1883">Z645</f>
        <v>0</v>
      </c>
      <c r="AA646" s="411">
        <f t="shared" ref="AA646" si="1884">AA645</f>
        <v>0</v>
      </c>
      <c r="AB646" s="411">
        <f t="shared" ref="AB646" si="1885">AB645</f>
        <v>0</v>
      </c>
      <c r="AC646" s="411">
        <f t="shared" ref="AC646" si="1886">AC645</f>
        <v>0</v>
      </c>
      <c r="AD646" s="411">
        <f t="shared" ref="AD646" si="1887">AD645</f>
        <v>0</v>
      </c>
      <c r="AE646" s="411">
        <f t="shared" ref="AE646" si="1888">AE645</f>
        <v>0</v>
      </c>
      <c r="AF646" s="411">
        <f t="shared" ref="AF646" si="1889">AF645</f>
        <v>0</v>
      </c>
      <c r="AG646" s="411">
        <f t="shared" ref="AG646" si="1890">AG645</f>
        <v>0</v>
      </c>
      <c r="AH646" s="411">
        <f t="shared" ref="AH646" si="1891">AH645</f>
        <v>0</v>
      </c>
      <c r="AI646" s="411">
        <f t="shared" ref="AI646" si="1892">AI645</f>
        <v>0</v>
      </c>
      <c r="AJ646" s="411">
        <f t="shared" ref="AJ646" si="1893">AJ645</f>
        <v>0</v>
      </c>
      <c r="AK646" s="411">
        <f t="shared" ref="AK646" si="1894">AK645</f>
        <v>0</v>
      </c>
      <c r="AL646" s="411">
        <f t="shared" ref="AL646" si="1895">AL645</f>
        <v>0</v>
      </c>
      <c r="AM646" s="516"/>
      <c r="AN646" s="630"/>
    </row>
    <row r="647" spans="1:40" ht="15.5" outlineLevel="1">
      <c r="A647" s="532"/>
      <c r="B647" s="315"/>
      <c r="C647" s="305"/>
      <c r="D647" s="291"/>
      <c r="E647" s="291"/>
      <c r="F647" s="291"/>
      <c r="G647" s="291"/>
      <c r="H647" s="291"/>
      <c r="I647" s="291"/>
      <c r="J647" s="291"/>
      <c r="K647" s="291"/>
      <c r="L647" s="291"/>
      <c r="M647" s="291"/>
      <c r="N647" s="468"/>
      <c r="O647" s="291"/>
      <c r="P647" s="291"/>
      <c r="Q647" s="291"/>
      <c r="R647" s="291"/>
      <c r="S647" s="291"/>
      <c r="T647" s="291"/>
      <c r="U647" s="291"/>
      <c r="V647" s="291"/>
      <c r="W647" s="291"/>
      <c r="X647" s="291"/>
      <c r="Y647" s="412"/>
      <c r="Z647" s="412"/>
      <c r="AA647" s="412"/>
      <c r="AB647" s="412"/>
      <c r="AC647" s="412"/>
      <c r="AD647" s="412"/>
      <c r="AE647" s="412"/>
      <c r="AF647" s="412"/>
      <c r="AG647" s="412"/>
      <c r="AH647" s="412"/>
      <c r="AI647" s="412"/>
      <c r="AJ647" s="412"/>
      <c r="AK647" s="412"/>
      <c r="AL647" s="412"/>
      <c r="AM647" s="301"/>
      <c r="AN647" s="630"/>
    </row>
    <row r="648" spans="1:40" s="309" customFormat="1" ht="15.5" outlineLevel="1">
      <c r="A648" s="532"/>
      <c r="B648" s="288" t="s">
        <v>489</v>
      </c>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6"/>
      <c r="AF648" s="416"/>
      <c r="AG648" s="416"/>
      <c r="AH648" s="416"/>
      <c r="AI648" s="416"/>
      <c r="AJ648" s="416"/>
      <c r="AK648" s="416"/>
      <c r="AL648" s="416"/>
      <c r="AM648" s="517"/>
      <c r="AN648" s="631"/>
    </row>
    <row r="649" spans="1:40" ht="15.5" outlineLevel="1">
      <c r="A649" s="532">
        <v>15</v>
      </c>
      <c r="B649" s="294" t="s">
        <v>494</v>
      </c>
      <c r="C649" s="291" t="s">
        <v>25</v>
      </c>
      <c r="D649" s="295"/>
      <c r="E649" s="295"/>
      <c r="F649" s="295"/>
      <c r="G649" s="295"/>
      <c r="H649" s="295"/>
      <c r="I649" s="295"/>
      <c r="J649" s="295"/>
      <c r="K649" s="295"/>
      <c r="L649" s="295"/>
      <c r="M649" s="295"/>
      <c r="N649" s="295">
        <v>0</v>
      </c>
      <c r="O649" s="295"/>
      <c r="P649" s="295"/>
      <c r="Q649" s="295"/>
      <c r="R649" s="295"/>
      <c r="S649" s="295"/>
      <c r="T649" s="295"/>
      <c r="U649" s="295"/>
      <c r="V649" s="295"/>
      <c r="W649" s="295"/>
      <c r="X649" s="295"/>
      <c r="Y649" s="410"/>
      <c r="Z649" s="410"/>
      <c r="AA649" s="410"/>
      <c r="AB649" s="410"/>
      <c r="AC649" s="410"/>
      <c r="AD649" s="410"/>
      <c r="AE649" s="410"/>
      <c r="AF649" s="410"/>
      <c r="AG649" s="410"/>
      <c r="AH649" s="410"/>
      <c r="AI649" s="410"/>
      <c r="AJ649" s="410"/>
      <c r="AK649" s="410"/>
      <c r="AL649" s="410"/>
      <c r="AM649" s="296">
        <f>SUM(Y649:AL649)</f>
        <v>0</v>
      </c>
    </row>
    <row r="650" spans="1:40" ht="15.5" outlineLevel="1">
      <c r="A650" s="532"/>
      <c r="B650" s="294" t="s">
        <v>310</v>
      </c>
      <c r="C650" s="291" t="s">
        <v>163</v>
      </c>
      <c r="D650" s="295"/>
      <c r="E650" s="295"/>
      <c r="F650" s="295"/>
      <c r="G650" s="295"/>
      <c r="H650" s="295"/>
      <c r="I650" s="295"/>
      <c r="J650" s="295"/>
      <c r="K650" s="295"/>
      <c r="L650" s="295"/>
      <c r="M650" s="295"/>
      <c r="N650" s="295">
        <f>N649</f>
        <v>0</v>
      </c>
      <c r="O650" s="295"/>
      <c r="P650" s="295"/>
      <c r="Q650" s="295"/>
      <c r="R650" s="295"/>
      <c r="S650" s="295"/>
      <c r="T650" s="295"/>
      <c r="U650" s="295"/>
      <c r="V650" s="295"/>
      <c r="W650" s="295"/>
      <c r="X650" s="295"/>
      <c r="Y650" s="411">
        <f>Y649</f>
        <v>0</v>
      </c>
      <c r="Z650" s="411">
        <f t="shared" ref="Z650:AL650" si="1896">Z649</f>
        <v>0</v>
      </c>
      <c r="AA650" s="411">
        <f t="shared" si="1896"/>
        <v>0</v>
      </c>
      <c r="AB650" s="411">
        <f t="shared" si="1896"/>
        <v>0</v>
      </c>
      <c r="AC650" s="411">
        <f t="shared" si="1896"/>
        <v>0</v>
      </c>
      <c r="AD650" s="411">
        <f t="shared" si="1896"/>
        <v>0</v>
      </c>
      <c r="AE650" s="411">
        <f t="shared" si="1896"/>
        <v>0</v>
      </c>
      <c r="AF650" s="411">
        <f t="shared" si="1896"/>
        <v>0</v>
      </c>
      <c r="AG650" s="411">
        <f t="shared" si="1896"/>
        <v>0</v>
      </c>
      <c r="AH650" s="411">
        <f t="shared" si="1896"/>
        <v>0</v>
      </c>
      <c r="AI650" s="411">
        <f t="shared" si="1896"/>
        <v>0</v>
      </c>
      <c r="AJ650" s="411">
        <f t="shared" si="1896"/>
        <v>0</v>
      </c>
      <c r="AK650" s="411">
        <f t="shared" si="1896"/>
        <v>0</v>
      </c>
      <c r="AL650" s="411">
        <f t="shared" si="1896"/>
        <v>0</v>
      </c>
      <c r="AM650" s="297"/>
    </row>
    <row r="651" spans="1:40" ht="15.5" outlineLevel="1">
      <c r="A651" s="532"/>
      <c r="B651" s="315"/>
      <c r="C651" s="305"/>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40" s="283" customFormat="1" ht="15.5" outlineLevel="1">
      <c r="A652" s="532">
        <v>16</v>
      </c>
      <c r="B652" s="324" t="s">
        <v>490</v>
      </c>
      <c r="C652" s="291" t="s">
        <v>25</v>
      </c>
      <c r="D652" s="295"/>
      <c r="E652" s="295"/>
      <c r="F652" s="295"/>
      <c r="G652" s="295"/>
      <c r="H652" s="295"/>
      <c r="I652" s="295"/>
      <c r="J652" s="295"/>
      <c r="K652" s="295"/>
      <c r="L652" s="295"/>
      <c r="M652" s="295"/>
      <c r="N652" s="295">
        <v>0</v>
      </c>
      <c r="O652" s="295"/>
      <c r="P652" s="295"/>
      <c r="Q652" s="295"/>
      <c r="R652" s="295"/>
      <c r="S652" s="295"/>
      <c r="T652" s="295"/>
      <c r="U652" s="295"/>
      <c r="V652" s="295"/>
      <c r="W652" s="295"/>
      <c r="X652" s="295"/>
      <c r="Y652" s="410"/>
      <c r="Z652" s="410"/>
      <c r="AA652" s="410"/>
      <c r="AB652" s="410"/>
      <c r="AC652" s="410"/>
      <c r="AD652" s="410"/>
      <c r="AE652" s="410"/>
      <c r="AF652" s="410"/>
      <c r="AG652" s="410"/>
      <c r="AH652" s="410"/>
      <c r="AI652" s="410"/>
      <c r="AJ652" s="410"/>
      <c r="AK652" s="410"/>
      <c r="AL652" s="410"/>
      <c r="AM652" s="296">
        <f>SUM(Y652:AL652)</f>
        <v>0</v>
      </c>
    </row>
    <row r="653" spans="1:40" s="283" customFormat="1" ht="15.5" outlineLevel="1">
      <c r="A653" s="532"/>
      <c r="B653" s="294" t="s">
        <v>310</v>
      </c>
      <c r="C653" s="291" t="s">
        <v>163</v>
      </c>
      <c r="D653" s="295"/>
      <c r="E653" s="295"/>
      <c r="F653" s="295"/>
      <c r="G653" s="295"/>
      <c r="H653" s="295"/>
      <c r="I653" s="295"/>
      <c r="J653" s="295"/>
      <c r="K653" s="295"/>
      <c r="L653" s="295"/>
      <c r="M653" s="295"/>
      <c r="N653" s="295">
        <f>N652</f>
        <v>0</v>
      </c>
      <c r="O653" s="295"/>
      <c r="P653" s="295"/>
      <c r="Q653" s="295"/>
      <c r="R653" s="295"/>
      <c r="S653" s="295"/>
      <c r="T653" s="295"/>
      <c r="U653" s="295"/>
      <c r="V653" s="295"/>
      <c r="W653" s="295"/>
      <c r="X653" s="295"/>
      <c r="Y653" s="411">
        <f>Y652</f>
        <v>0</v>
      </c>
      <c r="Z653" s="411">
        <f t="shared" ref="Z653:AL653" si="1897">Z652</f>
        <v>0</v>
      </c>
      <c r="AA653" s="411">
        <f t="shared" si="1897"/>
        <v>0</v>
      </c>
      <c r="AB653" s="411">
        <f t="shared" si="1897"/>
        <v>0</v>
      </c>
      <c r="AC653" s="411">
        <f t="shared" si="1897"/>
        <v>0</v>
      </c>
      <c r="AD653" s="411">
        <f t="shared" si="1897"/>
        <v>0</v>
      </c>
      <c r="AE653" s="411">
        <f t="shared" si="1897"/>
        <v>0</v>
      </c>
      <c r="AF653" s="411">
        <f t="shared" si="1897"/>
        <v>0</v>
      </c>
      <c r="AG653" s="411">
        <f t="shared" si="1897"/>
        <v>0</v>
      </c>
      <c r="AH653" s="411">
        <f t="shared" si="1897"/>
        <v>0</v>
      </c>
      <c r="AI653" s="411">
        <f t="shared" si="1897"/>
        <v>0</v>
      </c>
      <c r="AJ653" s="411">
        <f t="shared" si="1897"/>
        <v>0</v>
      </c>
      <c r="AK653" s="411">
        <f t="shared" si="1897"/>
        <v>0</v>
      </c>
      <c r="AL653" s="411">
        <f t="shared" si="1897"/>
        <v>0</v>
      </c>
      <c r="AM653" s="297"/>
    </row>
    <row r="654" spans="1:40" s="283" customFormat="1" ht="15.5" outlineLevel="1">
      <c r="A654" s="532"/>
      <c r="B654" s="324"/>
      <c r="C654" s="291"/>
      <c r="D654" s="291"/>
      <c r="E654" s="291"/>
      <c r="F654" s="291"/>
      <c r="G654" s="291"/>
      <c r="H654" s="291"/>
      <c r="I654" s="291"/>
      <c r="J654" s="291"/>
      <c r="K654" s="291"/>
      <c r="L654" s="291"/>
      <c r="M654" s="291"/>
      <c r="N654" s="291"/>
      <c r="O654" s="291"/>
      <c r="P654" s="291"/>
      <c r="Q654" s="291"/>
      <c r="R654" s="291"/>
      <c r="S654" s="291"/>
      <c r="T654" s="291"/>
      <c r="U654" s="291"/>
      <c r="V654" s="291"/>
      <c r="W654" s="291"/>
      <c r="X654" s="291"/>
      <c r="Y654" s="412"/>
      <c r="Z654" s="412"/>
      <c r="AA654" s="412"/>
      <c r="AB654" s="412"/>
      <c r="AC654" s="412"/>
      <c r="AD654" s="412"/>
      <c r="AE654" s="416"/>
      <c r="AF654" s="416"/>
      <c r="AG654" s="416"/>
      <c r="AH654" s="416"/>
      <c r="AI654" s="416"/>
      <c r="AJ654" s="416"/>
      <c r="AK654" s="416"/>
      <c r="AL654" s="416"/>
      <c r="AM654" s="313"/>
    </row>
    <row r="655" spans="1:40" ht="15.5" outlineLevel="1">
      <c r="A655" s="532"/>
      <c r="B655" s="519" t="s">
        <v>495</v>
      </c>
      <c r="C655" s="320"/>
      <c r="D655" s="290"/>
      <c r="E655" s="289"/>
      <c r="F655" s="289"/>
      <c r="G655" s="289"/>
      <c r="H655" s="289"/>
      <c r="I655" s="289"/>
      <c r="J655" s="289"/>
      <c r="K655" s="289"/>
      <c r="L655" s="289"/>
      <c r="M655" s="289"/>
      <c r="N655" s="290"/>
      <c r="O655" s="289"/>
      <c r="P655" s="289"/>
      <c r="Q655" s="289"/>
      <c r="R655" s="289"/>
      <c r="S655" s="289"/>
      <c r="T655" s="289"/>
      <c r="U655" s="289"/>
      <c r="V655" s="289"/>
      <c r="W655" s="289"/>
      <c r="X655" s="289"/>
      <c r="Y655" s="414"/>
      <c r="Z655" s="414"/>
      <c r="AA655" s="414"/>
      <c r="AB655" s="414"/>
      <c r="AC655" s="414"/>
      <c r="AD655" s="414"/>
      <c r="AE655" s="414"/>
      <c r="AF655" s="414"/>
      <c r="AG655" s="414"/>
      <c r="AH655" s="414"/>
      <c r="AI655" s="414"/>
      <c r="AJ655" s="414"/>
      <c r="AK655" s="414"/>
      <c r="AL655" s="414"/>
      <c r="AM655" s="292"/>
    </row>
    <row r="656" spans="1:40" ht="15.5" outlineLevel="1">
      <c r="A656" s="532">
        <v>17</v>
      </c>
      <c r="B656" s="428" t="s">
        <v>112</v>
      </c>
      <c r="C656" s="291" t="s">
        <v>25</v>
      </c>
      <c r="D656" s="295"/>
      <c r="E656" s="295"/>
      <c r="F656" s="295"/>
      <c r="G656" s="295"/>
      <c r="H656" s="295"/>
      <c r="I656" s="295"/>
      <c r="J656" s="295"/>
      <c r="K656" s="295"/>
      <c r="L656" s="295"/>
      <c r="M656" s="295"/>
      <c r="N656" s="295">
        <v>12</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t="15.5" outlineLevel="1">
      <c r="A657" s="532"/>
      <c r="B657" s="294" t="s">
        <v>310</v>
      </c>
      <c r="C657" s="291" t="s">
        <v>163</v>
      </c>
      <c r="D657" s="295"/>
      <c r="E657" s="295"/>
      <c r="F657" s="295"/>
      <c r="G657" s="295"/>
      <c r="H657" s="295"/>
      <c r="I657" s="295"/>
      <c r="J657" s="295"/>
      <c r="K657" s="295"/>
      <c r="L657" s="295"/>
      <c r="M657" s="295"/>
      <c r="N657" s="295">
        <f>N656</f>
        <v>12</v>
      </c>
      <c r="O657" s="295"/>
      <c r="P657" s="295"/>
      <c r="Q657" s="295"/>
      <c r="R657" s="295"/>
      <c r="S657" s="295"/>
      <c r="T657" s="295"/>
      <c r="U657" s="295"/>
      <c r="V657" s="295"/>
      <c r="W657" s="295"/>
      <c r="X657" s="295"/>
      <c r="Y657" s="411">
        <f>Y656</f>
        <v>0</v>
      </c>
      <c r="Z657" s="411">
        <f t="shared" ref="Z657:AL657" si="1898">Z656</f>
        <v>0</v>
      </c>
      <c r="AA657" s="411">
        <f t="shared" si="1898"/>
        <v>0</v>
      </c>
      <c r="AB657" s="411">
        <f t="shared" si="1898"/>
        <v>0</v>
      </c>
      <c r="AC657" s="411">
        <f t="shared" si="1898"/>
        <v>0</v>
      </c>
      <c r="AD657" s="411">
        <f t="shared" si="1898"/>
        <v>0</v>
      </c>
      <c r="AE657" s="411">
        <f t="shared" si="1898"/>
        <v>0</v>
      </c>
      <c r="AF657" s="411">
        <f t="shared" si="1898"/>
        <v>0</v>
      </c>
      <c r="AG657" s="411">
        <f t="shared" si="1898"/>
        <v>0</v>
      </c>
      <c r="AH657" s="411">
        <f t="shared" si="1898"/>
        <v>0</v>
      </c>
      <c r="AI657" s="411">
        <f t="shared" si="1898"/>
        <v>0</v>
      </c>
      <c r="AJ657" s="411">
        <f t="shared" si="1898"/>
        <v>0</v>
      </c>
      <c r="AK657" s="411">
        <f t="shared" si="1898"/>
        <v>0</v>
      </c>
      <c r="AL657" s="411">
        <f t="shared" si="1898"/>
        <v>0</v>
      </c>
      <c r="AM657" s="306"/>
    </row>
    <row r="658" spans="1:39" ht="15.5" outlineLevel="1">
      <c r="A658" s="532"/>
      <c r="B658" s="294"/>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22"/>
      <c r="Z658" s="425"/>
      <c r="AA658" s="425"/>
      <c r="AB658" s="425"/>
      <c r="AC658" s="425"/>
      <c r="AD658" s="425"/>
      <c r="AE658" s="425"/>
      <c r="AF658" s="425"/>
      <c r="AG658" s="425"/>
      <c r="AH658" s="425"/>
      <c r="AI658" s="425"/>
      <c r="AJ658" s="425"/>
      <c r="AK658" s="425"/>
      <c r="AL658" s="425"/>
      <c r="AM658" s="306"/>
    </row>
    <row r="659" spans="1:39" ht="15.5" outlineLevel="1">
      <c r="A659" s="532">
        <v>18</v>
      </c>
      <c r="B659" s="428" t="s">
        <v>109</v>
      </c>
      <c r="C659" s="291" t="s">
        <v>25</v>
      </c>
      <c r="D659" s="295"/>
      <c r="E659" s="295"/>
      <c r="F659" s="295"/>
      <c r="G659" s="295"/>
      <c r="H659" s="295"/>
      <c r="I659" s="295"/>
      <c r="J659" s="295"/>
      <c r="K659" s="295"/>
      <c r="L659" s="295"/>
      <c r="M659" s="295"/>
      <c r="N659" s="295">
        <v>12</v>
      </c>
      <c r="O659" s="295"/>
      <c r="P659" s="295"/>
      <c r="Q659" s="295"/>
      <c r="R659" s="295"/>
      <c r="S659" s="295"/>
      <c r="T659" s="295"/>
      <c r="U659" s="295"/>
      <c r="V659" s="295"/>
      <c r="W659" s="295"/>
      <c r="X659" s="295"/>
      <c r="Y659" s="426"/>
      <c r="Z659" s="410"/>
      <c r="AA659" s="410"/>
      <c r="AB659" s="410"/>
      <c r="AC659" s="410"/>
      <c r="AD659" s="410"/>
      <c r="AE659" s="410"/>
      <c r="AF659" s="415"/>
      <c r="AG659" s="415"/>
      <c r="AH659" s="415"/>
      <c r="AI659" s="415"/>
      <c r="AJ659" s="415"/>
      <c r="AK659" s="415"/>
      <c r="AL659" s="415"/>
      <c r="AM659" s="296">
        <f>SUM(Y659:AL659)</f>
        <v>0</v>
      </c>
    </row>
    <row r="660" spans="1:39" ht="15.5" outlineLevel="1">
      <c r="A660" s="532"/>
      <c r="B660" s="294" t="s">
        <v>310</v>
      </c>
      <c r="C660" s="291" t="s">
        <v>163</v>
      </c>
      <c r="D660" s="295"/>
      <c r="E660" s="295"/>
      <c r="F660" s="295"/>
      <c r="G660" s="295"/>
      <c r="H660" s="295"/>
      <c r="I660" s="295"/>
      <c r="J660" s="295"/>
      <c r="K660" s="295"/>
      <c r="L660" s="295"/>
      <c r="M660" s="295"/>
      <c r="N660" s="295">
        <f>N659</f>
        <v>12</v>
      </c>
      <c r="O660" s="295"/>
      <c r="P660" s="295"/>
      <c r="Q660" s="295"/>
      <c r="R660" s="295"/>
      <c r="S660" s="295"/>
      <c r="T660" s="295"/>
      <c r="U660" s="295"/>
      <c r="V660" s="295"/>
      <c r="W660" s="295"/>
      <c r="X660" s="295"/>
      <c r="Y660" s="411">
        <f>Y659</f>
        <v>0</v>
      </c>
      <c r="Z660" s="411">
        <f t="shared" ref="Z660:AL660" si="1899">Z659</f>
        <v>0</v>
      </c>
      <c r="AA660" s="411">
        <f t="shared" si="1899"/>
        <v>0</v>
      </c>
      <c r="AB660" s="411">
        <f t="shared" si="1899"/>
        <v>0</v>
      </c>
      <c r="AC660" s="411">
        <f t="shared" si="1899"/>
        <v>0</v>
      </c>
      <c r="AD660" s="411">
        <f t="shared" si="1899"/>
        <v>0</v>
      </c>
      <c r="AE660" s="411">
        <f t="shared" si="1899"/>
        <v>0</v>
      </c>
      <c r="AF660" s="411">
        <f t="shared" si="1899"/>
        <v>0</v>
      </c>
      <c r="AG660" s="411">
        <f t="shared" si="1899"/>
        <v>0</v>
      </c>
      <c r="AH660" s="411">
        <f t="shared" si="1899"/>
        <v>0</v>
      </c>
      <c r="AI660" s="411">
        <f t="shared" si="1899"/>
        <v>0</v>
      </c>
      <c r="AJ660" s="411">
        <f t="shared" si="1899"/>
        <v>0</v>
      </c>
      <c r="AK660" s="411">
        <f t="shared" si="1899"/>
        <v>0</v>
      </c>
      <c r="AL660" s="411">
        <f t="shared" si="1899"/>
        <v>0</v>
      </c>
      <c r="AM660" s="306"/>
    </row>
    <row r="661" spans="1:39" ht="15.5" outlineLevel="1">
      <c r="A661" s="532"/>
      <c r="B661" s="322"/>
      <c r="C661" s="291"/>
      <c r="D661" s="291"/>
      <c r="E661" s="291"/>
      <c r="F661" s="291"/>
      <c r="G661" s="291"/>
      <c r="H661" s="291"/>
      <c r="I661" s="291"/>
      <c r="J661" s="291"/>
      <c r="K661" s="291"/>
      <c r="L661" s="291"/>
      <c r="M661" s="291"/>
      <c r="N661" s="291"/>
      <c r="O661" s="291"/>
      <c r="P661" s="291"/>
      <c r="Q661" s="291"/>
      <c r="R661" s="291"/>
      <c r="S661" s="291"/>
      <c r="T661" s="291"/>
      <c r="U661" s="291"/>
      <c r="V661" s="291"/>
      <c r="W661" s="291"/>
      <c r="X661" s="291"/>
      <c r="Y661" s="423"/>
      <c r="Z661" s="424"/>
      <c r="AA661" s="424"/>
      <c r="AB661" s="424"/>
      <c r="AC661" s="424"/>
      <c r="AD661" s="424"/>
      <c r="AE661" s="424"/>
      <c r="AF661" s="424"/>
      <c r="AG661" s="424"/>
      <c r="AH661" s="424"/>
      <c r="AI661" s="424"/>
      <c r="AJ661" s="424"/>
      <c r="AK661" s="424"/>
      <c r="AL661" s="424"/>
      <c r="AM661" s="297"/>
    </row>
    <row r="662" spans="1:39" ht="15.5" outlineLevel="1">
      <c r="A662" s="532">
        <v>19</v>
      </c>
      <c r="B662" s="428" t="s">
        <v>111</v>
      </c>
      <c r="C662" s="291" t="s">
        <v>25</v>
      </c>
      <c r="D662" s="295"/>
      <c r="E662" s="295"/>
      <c r="F662" s="295"/>
      <c r="G662" s="295"/>
      <c r="H662" s="295"/>
      <c r="I662" s="295"/>
      <c r="J662" s="295"/>
      <c r="K662" s="295"/>
      <c r="L662" s="295"/>
      <c r="M662" s="295"/>
      <c r="N662" s="295">
        <v>12</v>
      </c>
      <c r="O662" s="295"/>
      <c r="P662" s="295"/>
      <c r="Q662" s="295"/>
      <c r="R662" s="295"/>
      <c r="S662" s="295"/>
      <c r="T662" s="295"/>
      <c r="U662" s="295"/>
      <c r="V662" s="295"/>
      <c r="W662" s="295"/>
      <c r="X662" s="295"/>
      <c r="Y662" s="426"/>
      <c r="Z662" s="410"/>
      <c r="AA662" s="410"/>
      <c r="AB662" s="410"/>
      <c r="AC662" s="410"/>
      <c r="AD662" s="410"/>
      <c r="AE662" s="410"/>
      <c r="AF662" s="415"/>
      <c r="AG662" s="415"/>
      <c r="AH662" s="415"/>
      <c r="AI662" s="415"/>
      <c r="AJ662" s="415"/>
      <c r="AK662" s="415"/>
      <c r="AL662" s="415"/>
      <c r="AM662" s="296">
        <f>SUM(Y662:AL662)</f>
        <v>0</v>
      </c>
    </row>
    <row r="663" spans="1:39" ht="15.5" outlineLevel="1">
      <c r="A663" s="532"/>
      <c r="B663" s="294" t="s">
        <v>310</v>
      </c>
      <c r="C663" s="291" t="s">
        <v>163</v>
      </c>
      <c r="D663" s="295"/>
      <c r="E663" s="295"/>
      <c r="F663" s="295"/>
      <c r="G663" s="295"/>
      <c r="H663" s="295"/>
      <c r="I663" s="295"/>
      <c r="J663" s="295"/>
      <c r="K663" s="295"/>
      <c r="L663" s="295"/>
      <c r="M663" s="295"/>
      <c r="N663" s="295">
        <f>N662</f>
        <v>12</v>
      </c>
      <c r="O663" s="295"/>
      <c r="P663" s="295"/>
      <c r="Q663" s="295"/>
      <c r="R663" s="295"/>
      <c r="S663" s="295"/>
      <c r="T663" s="295"/>
      <c r="U663" s="295"/>
      <c r="V663" s="295"/>
      <c r="W663" s="295"/>
      <c r="X663" s="295"/>
      <c r="Y663" s="411">
        <f>Y662</f>
        <v>0</v>
      </c>
      <c r="Z663" s="411">
        <f t="shared" ref="Z663:AL663" si="1900">Z662</f>
        <v>0</v>
      </c>
      <c r="AA663" s="411">
        <f t="shared" si="1900"/>
        <v>0</v>
      </c>
      <c r="AB663" s="411">
        <f t="shared" si="1900"/>
        <v>0</v>
      </c>
      <c r="AC663" s="411">
        <f t="shared" si="1900"/>
        <v>0</v>
      </c>
      <c r="AD663" s="411">
        <f t="shared" si="1900"/>
        <v>0</v>
      </c>
      <c r="AE663" s="411">
        <f t="shared" si="1900"/>
        <v>0</v>
      </c>
      <c r="AF663" s="411">
        <f t="shared" si="1900"/>
        <v>0</v>
      </c>
      <c r="AG663" s="411">
        <f t="shared" si="1900"/>
        <v>0</v>
      </c>
      <c r="AH663" s="411">
        <f t="shared" si="1900"/>
        <v>0</v>
      </c>
      <c r="AI663" s="411">
        <f t="shared" si="1900"/>
        <v>0</v>
      </c>
      <c r="AJ663" s="411">
        <f t="shared" si="1900"/>
        <v>0</v>
      </c>
      <c r="AK663" s="411">
        <f t="shared" si="1900"/>
        <v>0</v>
      </c>
      <c r="AL663" s="411">
        <f t="shared" si="1900"/>
        <v>0</v>
      </c>
      <c r="AM663" s="297"/>
    </row>
    <row r="664" spans="1:39" ht="15.5" outlineLevel="1">
      <c r="A664" s="532"/>
      <c r="B664" s="322"/>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12"/>
      <c r="Z664" s="412"/>
      <c r="AA664" s="412"/>
      <c r="AB664" s="412"/>
      <c r="AC664" s="412"/>
      <c r="AD664" s="412"/>
      <c r="AE664" s="412"/>
      <c r="AF664" s="412"/>
      <c r="AG664" s="412"/>
      <c r="AH664" s="412"/>
      <c r="AI664" s="412"/>
      <c r="AJ664" s="412"/>
      <c r="AK664" s="412"/>
      <c r="AL664" s="412"/>
      <c r="AM664" s="306"/>
    </row>
    <row r="665" spans="1:39" ht="15.5" outlineLevel="1">
      <c r="A665" s="532">
        <v>20</v>
      </c>
      <c r="B665" s="428" t="s">
        <v>110</v>
      </c>
      <c r="C665" s="291" t="s">
        <v>25</v>
      </c>
      <c r="D665" s="295"/>
      <c r="E665" s="295"/>
      <c r="F665" s="295"/>
      <c r="G665" s="295"/>
      <c r="H665" s="295"/>
      <c r="I665" s="295"/>
      <c r="J665" s="295"/>
      <c r="K665" s="295"/>
      <c r="L665" s="295"/>
      <c r="M665" s="295"/>
      <c r="N665" s="295">
        <v>12</v>
      </c>
      <c r="O665" s="295"/>
      <c r="P665" s="295"/>
      <c r="Q665" s="295"/>
      <c r="R665" s="295"/>
      <c r="S665" s="295"/>
      <c r="T665" s="295"/>
      <c r="U665" s="295"/>
      <c r="V665" s="295"/>
      <c r="W665" s="295"/>
      <c r="X665" s="295"/>
      <c r="Y665" s="426"/>
      <c r="Z665" s="410"/>
      <c r="AA665" s="410"/>
      <c r="AB665" s="410"/>
      <c r="AC665" s="410"/>
      <c r="AD665" s="410"/>
      <c r="AE665" s="410"/>
      <c r="AF665" s="415"/>
      <c r="AG665" s="415"/>
      <c r="AH665" s="415"/>
      <c r="AI665" s="415"/>
      <c r="AJ665" s="415"/>
      <c r="AK665" s="415"/>
      <c r="AL665" s="415"/>
      <c r="AM665" s="296">
        <f>SUM(Y665:AL665)</f>
        <v>0</v>
      </c>
    </row>
    <row r="666" spans="1:39" ht="15.5" outlineLevel="1">
      <c r="A666" s="532"/>
      <c r="B666" s="294" t="s">
        <v>310</v>
      </c>
      <c r="C666" s="291" t="s">
        <v>163</v>
      </c>
      <c r="D666" s="295"/>
      <c r="E666" s="295"/>
      <c r="F666" s="295"/>
      <c r="G666" s="295"/>
      <c r="H666" s="295"/>
      <c r="I666" s="295"/>
      <c r="J666" s="295"/>
      <c r="K666" s="295"/>
      <c r="L666" s="295"/>
      <c r="M666" s="295"/>
      <c r="N666" s="295">
        <f>N665</f>
        <v>12</v>
      </c>
      <c r="O666" s="295"/>
      <c r="P666" s="295"/>
      <c r="Q666" s="295"/>
      <c r="R666" s="295"/>
      <c r="S666" s="295"/>
      <c r="T666" s="295"/>
      <c r="U666" s="295"/>
      <c r="V666" s="295"/>
      <c r="W666" s="295"/>
      <c r="X666" s="295"/>
      <c r="Y666" s="411">
        <f>Y665</f>
        <v>0</v>
      </c>
      <c r="Z666" s="411">
        <f t="shared" ref="Z666:AL666" si="1901">Z665</f>
        <v>0</v>
      </c>
      <c r="AA666" s="411">
        <f t="shared" si="1901"/>
        <v>0</v>
      </c>
      <c r="AB666" s="411">
        <f t="shared" si="1901"/>
        <v>0</v>
      </c>
      <c r="AC666" s="411">
        <f t="shared" si="1901"/>
        <v>0</v>
      </c>
      <c r="AD666" s="411">
        <f t="shared" si="1901"/>
        <v>0</v>
      </c>
      <c r="AE666" s="411">
        <f t="shared" si="1901"/>
        <v>0</v>
      </c>
      <c r="AF666" s="411">
        <f t="shared" si="1901"/>
        <v>0</v>
      </c>
      <c r="AG666" s="411">
        <f t="shared" si="1901"/>
        <v>0</v>
      </c>
      <c r="AH666" s="411">
        <f t="shared" si="1901"/>
        <v>0</v>
      </c>
      <c r="AI666" s="411">
        <f t="shared" si="1901"/>
        <v>0</v>
      </c>
      <c r="AJ666" s="411">
        <f t="shared" si="1901"/>
        <v>0</v>
      </c>
      <c r="AK666" s="411">
        <f t="shared" si="1901"/>
        <v>0</v>
      </c>
      <c r="AL666" s="411">
        <f t="shared" si="1901"/>
        <v>0</v>
      </c>
      <c r="AM666" s="306"/>
    </row>
    <row r="667" spans="1:39" ht="15.5" outlineLevel="1">
      <c r="A667" s="532"/>
      <c r="B667" s="323"/>
      <c r="C667" s="300"/>
      <c r="D667" s="291"/>
      <c r="E667" s="291"/>
      <c r="F667" s="291"/>
      <c r="G667" s="291"/>
      <c r="H667" s="291"/>
      <c r="I667" s="291"/>
      <c r="J667" s="291"/>
      <c r="K667" s="291"/>
      <c r="L667" s="291"/>
      <c r="M667" s="291"/>
      <c r="N667" s="300"/>
      <c r="O667" s="291"/>
      <c r="P667" s="291"/>
      <c r="Q667" s="291"/>
      <c r="R667" s="291"/>
      <c r="S667" s="291"/>
      <c r="T667" s="291"/>
      <c r="U667" s="291"/>
      <c r="V667" s="291"/>
      <c r="W667" s="291"/>
      <c r="X667" s="291"/>
      <c r="Y667" s="412"/>
      <c r="Z667" s="412"/>
      <c r="AA667" s="412"/>
      <c r="AB667" s="412"/>
      <c r="AC667" s="412"/>
      <c r="AD667" s="412"/>
      <c r="AE667" s="412"/>
      <c r="AF667" s="412"/>
      <c r="AG667" s="412"/>
      <c r="AH667" s="412"/>
      <c r="AI667" s="412"/>
      <c r="AJ667" s="412"/>
      <c r="AK667" s="412"/>
      <c r="AL667" s="412"/>
      <c r="AM667" s="306"/>
    </row>
    <row r="668" spans="1:39" ht="15.5" outlineLevel="1">
      <c r="A668" s="532"/>
      <c r="B668" s="518" t="s">
        <v>502</v>
      </c>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22"/>
      <c r="Z668" s="425"/>
      <c r="AA668" s="425"/>
      <c r="AB668" s="425"/>
      <c r="AC668" s="425"/>
      <c r="AD668" s="425"/>
      <c r="AE668" s="425"/>
      <c r="AF668" s="425"/>
      <c r="AG668" s="425"/>
      <c r="AH668" s="425"/>
      <c r="AI668" s="425"/>
      <c r="AJ668" s="425"/>
      <c r="AK668" s="425"/>
      <c r="AL668" s="425"/>
      <c r="AM668" s="306"/>
    </row>
    <row r="669" spans="1:39" ht="15.5" outlineLevel="1">
      <c r="A669" s="532"/>
      <c r="B669" s="504" t="s">
        <v>498</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2"/>
      <c r="Z669" s="425"/>
      <c r="AA669" s="425"/>
      <c r="AB669" s="425"/>
      <c r="AC669" s="425"/>
      <c r="AD669" s="425"/>
      <c r="AE669" s="425"/>
      <c r="AF669" s="425"/>
      <c r="AG669" s="425"/>
      <c r="AH669" s="425"/>
      <c r="AI669" s="425"/>
      <c r="AJ669" s="425"/>
      <c r="AK669" s="425"/>
      <c r="AL669" s="425"/>
      <c r="AM669" s="306"/>
    </row>
    <row r="670" spans="1:39" ht="15.5" outlineLevel="1">
      <c r="A670" s="532">
        <v>21</v>
      </c>
      <c r="B670" s="428" t="s">
        <v>113</v>
      </c>
      <c r="C670" s="291" t="s">
        <v>25</v>
      </c>
      <c r="D670" s="1041"/>
      <c r="E670" s="1041"/>
      <c r="F670" s="1041"/>
      <c r="G670" s="1041"/>
      <c r="H670" s="1041"/>
      <c r="I670" s="1041"/>
      <c r="J670" s="1041"/>
      <c r="K670" s="1041"/>
      <c r="L670" s="1041"/>
      <c r="M670" s="1041"/>
      <c r="N670" s="291"/>
      <c r="O670" s="295"/>
      <c r="P670" s="295"/>
      <c r="Q670" s="295"/>
      <c r="R670" s="295"/>
      <c r="S670" s="295"/>
      <c r="T670" s="295"/>
      <c r="U670" s="295"/>
      <c r="V670" s="295"/>
      <c r="W670" s="295"/>
      <c r="X670" s="295"/>
      <c r="Y670" s="410"/>
      <c r="Z670" s="410"/>
      <c r="AA670" s="410"/>
      <c r="AB670" s="410"/>
      <c r="AC670" s="410"/>
      <c r="AD670" s="410"/>
      <c r="AE670" s="410"/>
      <c r="AF670" s="410"/>
      <c r="AG670" s="410"/>
      <c r="AH670" s="410"/>
      <c r="AI670" s="410"/>
      <c r="AJ670" s="410"/>
      <c r="AK670" s="410"/>
      <c r="AL670" s="410"/>
      <c r="AM670" s="296">
        <f>SUM(Y670:AL670)</f>
        <v>0</v>
      </c>
    </row>
    <row r="671" spans="1:39" ht="15.5" outlineLevel="1">
      <c r="A671" s="532"/>
      <c r="B671" s="294" t="s">
        <v>310</v>
      </c>
      <c r="C671" s="291" t="s">
        <v>163</v>
      </c>
      <c r="D671" s="295"/>
      <c r="E671" s="295"/>
      <c r="F671" s="295"/>
      <c r="G671" s="295"/>
      <c r="H671" s="295"/>
      <c r="I671" s="295"/>
      <c r="J671" s="295"/>
      <c r="K671" s="295"/>
      <c r="L671" s="295"/>
      <c r="M671" s="295"/>
      <c r="N671" s="291"/>
      <c r="O671" s="295"/>
      <c r="P671" s="295"/>
      <c r="Q671" s="295"/>
      <c r="R671" s="295"/>
      <c r="S671" s="295"/>
      <c r="T671" s="295"/>
      <c r="U671" s="295"/>
      <c r="V671" s="295"/>
      <c r="W671" s="295"/>
      <c r="X671" s="295"/>
      <c r="Y671" s="411">
        <f>Y670</f>
        <v>0</v>
      </c>
      <c r="Z671" s="411">
        <f t="shared" ref="Z671" si="1902">Z670</f>
        <v>0</v>
      </c>
      <c r="AA671" s="411">
        <f t="shared" ref="AA671" si="1903">AA670</f>
        <v>0</v>
      </c>
      <c r="AB671" s="411">
        <f t="shared" ref="AB671" si="1904">AB670</f>
        <v>0</v>
      </c>
      <c r="AC671" s="411">
        <f t="shared" ref="AC671" si="1905">AC670</f>
        <v>0</v>
      </c>
      <c r="AD671" s="411">
        <f t="shared" ref="AD671" si="1906">AD670</f>
        <v>0</v>
      </c>
      <c r="AE671" s="411">
        <f t="shared" ref="AE671" si="1907">AE670</f>
        <v>0</v>
      </c>
      <c r="AF671" s="411">
        <f t="shared" ref="AF671" si="1908">AF670</f>
        <v>0</v>
      </c>
      <c r="AG671" s="411">
        <f t="shared" ref="AG671" si="1909">AG670</f>
        <v>0</v>
      </c>
      <c r="AH671" s="411">
        <f t="shared" ref="AH671" si="1910">AH670</f>
        <v>0</v>
      </c>
      <c r="AI671" s="411">
        <f t="shared" ref="AI671" si="1911">AI670</f>
        <v>0</v>
      </c>
      <c r="AJ671" s="411">
        <f t="shared" ref="AJ671" si="1912">AJ670</f>
        <v>0</v>
      </c>
      <c r="AK671" s="411">
        <f t="shared" ref="AK671" si="1913">AK670</f>
        <v>0</v>
      </c>
      <c r="AL671" s="411">
        <f t="shared" ref="AL671" si="1914">AL670</f>
        <v>0</v>
      </c>
      <c r="AM671" s="306"/>
    </row>
    <row r="672" spans="1:39" ht="15.5" outlineLevel="1">
      <c r="A672" s="532"/>
      <c r="B672" s="431"/>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2"/>
      <c r="Z672" s="425"/>
      <c r="AA672" s="425"/>
      <c r="AB672" s="425"/>
      <c r="AC672" s="425"/>
      <c r="AD672" s="425"/>
      <c r="AE672" s="425"/>
      <c r="AF672" s="425"/>
      <c r="AG672" s="425"/>
      <c r="AH672" s="425"/>
      <c r="AI672" s="425"/>
      <c r="AJ672" s="425"/>
      <c r="AK672" s="425"/>
      <c r="AL672" s="425"/>
      <c r="AM672" s="306"/>
    </row>
    <row r="673" spans="1:39" s="970" customFormat="1" ht="15.5" outlineLevel="1">
      <c r="A673" s="971" t="s">
        <v>817</v>
      </c>
      <c r="B673" s="972" t="s">
        <v>777</v>
      </c>
      <c r="C673" s="981" t="s">
        <v>819</v>
      </c>
      <c r="D673" s="965"/>
      <c r="E673" s="965"/>
      <c r="F673" s="965"/>
      <c r="G673" s="965"/>
      <c r="H673" s="965"/>
      <c r="I673" s="965"/>
      <c r="J673" s="965"/>
      <c r="K673" s="965"/>
      <c r="L673" s="965"/>
      <c r="M673" s="965"/>
      <c r="N673" s="964"/>
      <c r="O673" s="965"/>
      <c r="P673" s="965"/>
      <c r="Q673" s="965"/>
      <c r="R673" s="965"/>
      <c r="S673" s="965"/>
      <c r="T673" s="965"/>
      <c r="U673" s="965"/>
      <c r="V673" s="965"/>
      <c r="W673" s="965"/>
      <c r="X673" s="965"/>
      <c r="Y673" s="967"/>
      <c r="Z673" s="967"/>
      <c r="AA673" s="967"/>
      <c r="AB673" s="967"/>
      <c r="AC673" s="967"/>
      <c r="AD673" s="967"/>
      <c r="AE673" s="967"/>
      <c r="AF673" s="967"/>
      <c r="AG673" s="967"/>
      <c r="AH673" s="967"/>
      <c r="AI673" s="967"/>
      <c r="AJ673" s="967"/>
      <c r="AK673" s="967"/>
      <c r="AL673" s="967"/>
      <c r="AM673" s="969">
        <f>SUM(Y673:AL673)</f>
        <v>0</v>
      </c>
    </row>
    <row r="674" spans="1:39" s="970" customFormat="1" ht="15.5" outlineLevel="1">
      <c r="A674" s="971"/>
      <c r="B674" s="973" t="s">
        <v>310</v>
      </c>
      <c r="C674" s="964" t="s">
        <v>163</v>
      </c>
      <c r="D674" s="965"/>
      <c r="E674" s="965"/>
      <c r="F674" s="965"/>
      <c r="G674" s="965"/>
      <c r="H674" s="965"/>
      <c r="I674" s="965"/>
      <c r="J674" s="965"/>
      <c r="K674" s="965"/>
      <c r="L674" s="965"/>
      <c r="M674" s="965"/>
      <c r="N674" s="964"/>
      <c r="O674" s="965"/>
      <c r="P674" s="965"/>
      <c r="Q674" s="965"/>
      <c r="R674" s="965"/>
      <c r="S674" s="965"/>
      <c r="T674" s="965"/>
      <c r="U674" s="965"/>
      <c r="V674" s="965"/>
      <c r="W674" s="965"/>
      <c r="X674" s="965"/>
      <c r="Y674" s="974">
        <f>Y673</f>
        <v>0</v>
      </c>
      <c r="Z674" s="974">
        <f t="shared" ref="Z674:AL674" si="1915">Z673</f>
        <v>0</v>
      </c>
      <c r="AA674" s="974">
        <f t="shared" si="1915"/>
        <v>0</v>
      </c>
      <c r="AB674" s="974">
        <f t="shared" si="1915"/>
        <v>0</v>
      </c>
      <c r="AC674" s="974">
        <f t="shared" si="1915"/>
        <v>0</v>
      </c>
      <c r="AD674" s="974">
        <f t="shared" si="1915"/>
        <v>0</v>
      </c>
      <c r="AE674" s="974">
        <f t="shared" si="1915"/>
        <v>0</v>
      </c>
      <c r="AF674" s="974">
        <f t="shared" si="1915"/>
        <v>0</v>
      </c>
      <c r="AG674" s="974">
        <f t="shared" si="1915"/>
        <v>0</v>
      </c>
      <c r="AH674" s="974">
        <f t="shared" si="1915"/>
        <v>0</v>
      </c>
      <c r="AI674" s="974">
        <f t="shared" si="1915"/>
        <v>0</v>
      </c>
      <c r="AJ674" s="974">
        <f t="shared" si="1915"/>
        <v>0</v>
      </c>
      <c r="AK674" s="974">
        <f t="shared" si="1915"/>
        <v>0</v>
      </c>
      <c r="AL674" s="974">
        <f t="shared" si="1915"/>
        <v>0</v>
      </c>
      <c r="AM674" s="975"/>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2"/>
      <c r="Z675" s="425"/>
      <c r="AA675" s="425"/>
      <c r="AB675" s="425"/>
      <c r="AC675" s="425"/>
      <c r="AD675" s="425"/>
      <c r="AE675" s="425"/>
      <c r="AF675" s="425"/>
      <c r="AG675" s="425"/>
      <c r="AH675" s="425"/>
      <c r="AI675" s="425"/>
      <c r="AJ675" s="425"/>
      <c r="AK675" s="425"/>
      <c r="AL675" s="425"/>
      <c r="AM675" s="306"/>
    </row>
    <row r="676" spans="1:39" ht="31" outlineLevel="1">
      <c r="A676" s="532">
        <v>22</v>
      </c>
      <c r="B676" s="428" t="s">
        <v>114</v>
      </c>
      <c r="C676" s="981" t="s">
        <v>819</v>
      </c>
      <c r="D676" s="295"/>
      <c r="E676" s="295"/>
      <c r="F676" s="295"/>
      <c r="G676" s="295"/>
      <c r="H676" s="295"/>
      <c r="I676" s="295"/>
      <c r="J676" s="295"/>
      <c r="K676" s="295"/>
      <c r="L676" s="295"/>
      <c r="M676" s="295"/>
      <c r="N676" s="291"/>
      <c r="O676" s="295"/>
      <c r="P676" s="295"/>
      <c r="Q676" s="295"/>
      <c r="R676" s="295"/>
      <c r="S676" s="295"/>
      <c r="T676" s="295"/>
      <c r="U676" s="295"/>
      <c r="V676" s="295"/>
      <c r="W676" s="295"/>
      <c r="X676" s="295"/>
      <c r="Y676" s="410"/>
      <c r="Z676" s="410"/>
      <c r="AA676" s="410"/>
      <c r="AB676" s="410"/>
      <c r="AC676" s="410"/>
      <c r="AD676" s="410"/>
      <c r="AE676" s="410"/>
      <c r="AF676" s="410"/>
      <c r="AG676" s="410"/>
      <c r="AH676" s="410"/>
      <c r="AI676" s="410"/>
      <c r="AJ676" s="410"/>
      <c r="AK676" s="410"/>
      <c r="AL676" s="410"/>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1"/>
      <c r="O677" s="295"/>
      <c r="P677" s="295"/>
      <c r="Q677" s="295"/>
      <c r="R677" s="295"/>
      <c r="S677" s="295"/>
      <c r="T677" s="295"/>
      <c r="U677" s="295"/>
      <c r="V677" s="295"/>
      <c r="W677" s="295"/>
      <c r="X677" s="295"/>
      <c r="Y677" s="411">
        <f>Y676</f>
        <v>0</v>
      </c>
      <c r="Z677" s="411">
        <f t="shared" ref="Z677" si="1916">Z676</f>
        <v>0</v>
      </c>
      <c r="AA677" s="411">
        <f t="shared" ref="AA677" si="1917">AA676</f>
        <v>0</v>
      </c>
      <c r="AB677" s="411">
        <f t="shared" ref="AB677" si="1918">AB676</f>
        <v>0</v>
      </c>
      <c r="AC677" s="411">
        <f t="shared" ref="AC677" si="1919">AC676</f>
        <v>0</v>
      </c>
      <c r="AD677" s="411">
        <f t="shared" ref="AD677" si="1920">AD676</f>
        <v>0</v>
      </c>
      <c r="AE677" s="411">
        <f t="shared" ref="AE677" si="1921">AE676</f>
        <v>0</v>
      </c>
      <c r="AF677" s="411">
        <f t="shared" ref="AF677" si="1922">AF676</f>
        <v>0</v>
      </c>
      <c r="AG677" s="411">
        <f t="shared" ref="AG677" si="1923">AG676</f>
        <v>0</v>
      </c>
      <c r="AH677" s="411">
        <f t="shared" ref="AH677" si="1924">AH676</f>
        <v>0</v>
      </c>
      <c r="AI677" s="411">
        <f t="shared" ref="AI677" si="1925">AI676</f>
        <v>0</v>
      </c>
      <c r="AJ677" s="411">
        <f t="shared" ref="AJ677" si="1926">AJ676</f>
        <v>0</v>
      </c>
      <c r="AK677" s="411">
        <f t="shared" ref="AK677" si="1927">AK676</f>
        <v>0</v>
      </c>
      <c r="AL677" s="411">
        <f t="shared" ref="AL677" si="1928">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2"/>
      <c r="Z678" s="425"/>
      <c r="AA678" s="425"/>
      <c r="AB678" s="425"/>
      <c r="AC678" s="425"/>
      <c r="AD678" s="425"/>
      <c r="AE678" s="425"/>
      <c r="AF678" s="425"/>
      <c r="AG678" s="425"/>
      <c r="AH678" s="425"/>
      <c r="AI678" s="425"/>
      <c r="AJ678" s="425"/>
      <c r="AK678" s="425"/>
      <c r="AL678" s="425"/>
      <c r="AM678" s="306"/>
    </row>
    <row r="679" spans="1:39" ht="31" outlineLevel="1">
      <c r="A679" s="532">
        <v>23</v>
      </c>
      <c r="B679" s="428" t="s">
        <v>115</v>
      </c>
      <c r="C679" s="291" t="s">
        <v>25</v>
      </c>
      <c r="D679" s="295"/>
      <c r="E679" s="295"/>
      <c r="F679" s="295"/>
      <c r="G679" s="295"/>
      <c r="H679" s="295"/>
      <c r="I679" s="295"/>
      <c r="J679" s="295"/>
      <c r="K679" s="295"/>
      <c r="L679" s="295"/>
      <c r="M679" s="295"/>
      <c r="N679" s="291"/>
      <c r="O679" s="295"/>
      <c r="P679" s="295"/>
      <c r="Q679" s="295"/>
      <c r="R679" s="295"/>
      <c r="S679" s="295"/>
      <c r="T679" s="295"/>
      <c r="U679" s="295"/>
      <c r="V679" s="295"/>
      <c r="W679" s="295"/>
      <c r="X679" s="295"/>
      <c r="Y679" s="410"/>
      <c r="Z679" s="410"/>
      <c r="AA679" s="410"/>
      <c r="AB679" s="410"/>
      <c r="AC679" s="410"/>
      <c r="AD679" s="410"/>
      <c r="AE679" s="410"/>
      <c r="AF679" s="410"/>
      <c r="AG679" s="410"/>
      <c r="AH679" s="410"/>
      <c r="AI679" s="410"/>
      <c r="AJ679" s="410"/>
      <c r="AK679" s="410"/>
      <c r="AL679" s="410"/>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1"/>
      <c r="O680" s="295"/>
      <c r="P680" s="295"/>
      <c r="Q680" s="295"/>
      <c r="R680" s="295"/>
      <c r="S680" s="295"/>
      <c r="T680" s="295"/>
      <c r="U680" s="295"/>
      <c r="V680" s="295"/>
      <c r="W680" s="295"/>
      <c r="X680" s="295"/>
      <c r="Y680" s="411">
        <f>Y679</f>
        <v>0</v>
      </c>
      <c r="Z680" s="411">
        <f t="shared" ref="Z680" si="1929">Z679</f>
        <v>0</v>
      </c>
      <c r="AA680" s="411">
        <f t="shared" ref="AA680" si="1930">AA679</f>
        <v>0</v>
      </c>
      <c r="AB680" s="411">
        <f t="shared" ref="AB680" si="1931">AB679</f>
        <v>0</v>
      </c>
      <c r="AC680" s="411">
        <f t="shared" ref="AC680" si="1932">AC679</f>
        <v>0</v>
      </c>
      <c r="AD680" s="411">
        <f t="shared" ref="AD680" si="1933">AD679</f>
        <v>0</v>
      </c>
      <c r="AE680" s="411">
        <f t="shared" ref="AE680" si="1934">AE679</f>
        <v>0</v>
      </c>
      <c r="AF680" s="411">
        <f t="shared" ref="AF680" si="1935">AF679</f>
        <v>0</v>
      </c>
      <c r="AG680" s="411">
        <f t="shared" ref="AG680" si="1936">AG679</f>
        <v>0</v>
      </c>
      <c r="AH680" s="411">
        <f t="shared" ref="AH680" si="1937">AH679</f>
        <v>0</v>
      </c>
      <c r="AI680" s="411">
        <f t="shared" ref="AI680" si="1938">AI679</f>
        <v>0</v>
      </c>
      <c r="AJ680" s="411">
        <f t="shared" ref="AJ680" si="1939">AJ679</f>
        <v>0</v>
      </c>
      <c r="AK680" s="411">
        <f t="shared" ref="AK680" si="1940">AK679</f>
        <v>0</v>
      </c>
      <c r="AL680" s="411">
        <f t="shared" ref="AL680" si="1941">AL679</f>
        <v>0</v>
      </c>
      <c r="AM680" s="306"/>
    </row>
    <row r="681" spans="1:39" ht="15.5" outlineLevel="1">
      <c r="A681" s="532"/>
      <c r="B681" s="430"/>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2"/>
      <c r="Z681" s="425"/>
      <c r="AA681" s="425"/>
      <c r="AB681" s="425"/>
      <c r="AC681" s="425"/>
      <c r="AD681" s="425"/>
      <c r="AE681" s="425"/>
      <c r="AF681" s="425"/>
      <c r="AG681" s="425"/>
      <c r="AH681" s="425"/>
      <c r="AI681" s="425"/>
      <c r="AJ681" s="425"/>
      <c r="AK681" s="425"/>
      <c r="AL681" s="425"/>
      <c r="AM681" s="306"/>
    </row>
    <row r="682" spans="1:39" ht="15.5" outlineLevel="1">
      <c r="A682" s="532">
        <v>24</v>
      </c>
      <c r="B682" s="428" t="s">
        <v>116</v>
      </c>
      <c r="C682" s="291" t="s">
        <v>25</v>
      </c>
      <c r="D682" s="1041"/>
      <c r="E682" s="1041"/>
      <c r="F682" s="1041"/>
      <c r="G682" s="1041"/>
      <c r="H682" s="1041"/>
      <c r="I682" s="1041"/>
      <c r="J682" s="1041"/>
      <c r="K682" s="1041"/>
      <c r="L682" s="1041"/>
      <c r="M682" s="1041"/>
      <c r="N682" s="291"/>
      <c r="O682" s="295"/>
      <c r="P682" s="295"/>
      <c r="Q682" s="295"/>
      <c r="R682" s="295"/>
      <c r="S682" s="295"/>
      <c r="T682" s="295"/>
      <c r="U682" s="295"/>
      <c r="V682" s="295"/>
      <c r="W682" s="295"/>
      <c r="X682" s="295"/>
      <c r="Y682" s="410"/>
      <c r="Z682" s="410"/>
      <c r="AA682" s="410"/>
      <c r="AB682" s="410"/>
      <c r="AC682" s="410"/>
      <c r="AD682" s="410"/>
      <c r="AE682" s="410"/>
      <c r="AF682" s="410"/>
      <c r="AG682" s="410"/>
      <c r="AH682" s="410"/>
      <c r="AI682" s="410"/>
      <c r="AJ682" s="410"/>
      <c r="AK682" s="410"/>
      <c r="AL682" s="410"/>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1"/>
      <c r="O683" s="295"/>
      <c r="P683" s="295"/>
      <c r="Q683" s="295"/>
      <c r="R683" s="295"/>
      <c r="S683" s="295"/>
      <c r="T683" s="295"/>
      <c r="U683" s="295"/>
      <c r="V683" s="295"/>
      <c r="W683" s="295"/>
      <c r="X683" s="295"/>
      <c r="Y683" s="411">
        <f>Y682</f>
        <v>0</v>
      </c>
      <c r="Z683" s="411">
        <f t="shared" ref="Z683" si="1942">Z682</f>
        <v>0</v>
      </c>
      <c r="AA683" s="411">
        <f t="shared" ref="AA683" si="1943">AA682</f>
        <v>0</v>
      </c>
      <c r="AB683" s="411">
        <f t="shared" ref="AB683" si="1944">AB682</f>
        <v>0</v>
      </c>
      <c r="AC683" s="411">
        <f t="shared" ref="AC683" si="1945">AC682</f>
        <v>0</v>
      </c>
      <c r="AD683" s="411">
        <f t="shared" ref="AD683" si="1946">AD682</f>
        <v>0</v>
      </c>
      <c r="AE683" s="411">
        <f t="shared" ref="AE683" si="1947">AE682</f>
        <v>0</v>
      </c>
      <c r="AF683" s="411">
        <f t="shared" ref="AF683" si="1948">AF682</f>
        <v>0</v>
      </c>
      <c r="AG683" s="411">
        <f t="shared" ref="AG683" si="1949">AG682</f>
        <v>0</v>
      </c>
      <c r="AH683" s="411">
        <f t="shared" ref="AH683" si="1950">AH682</f>
        <v>0</v>
      </c>
      <c r="AI683" s="411">
        <f t="shared" ref="AI683" si="1951">AI682</f>
        <v>0</v>
      </c>
      <c r="AJ683" s="411">
        <f t="shared" ref="AJ683" si="1952">AJ682</f>
        <v>0</v>
      </c>
      <c r="AK683" s="411">
        <f t="shared" ref="AK683" si="1953">AK682</f>
        <v>0</v>
      </c>
      <c r="AL683" s="411">
        <f t="shared" ref="AL683" si="1954">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15.5" outlineLevel="1">
      <c r="A685" s="532"/>
      <c r="B685" s="288" t="s">
        <v>499</v>
      </c>
      <c r="C685" s="291"/>
      <c r="D685" s="291"/>
      <c r="E685" s="291"/>
      <c r="F685" s="291"/>
      <c r="G685" s="291"/>
      <c r="H685" s="291"/>
      <c r="I685" s="291"/>
      <c r="J685" s="291"/>
      <c r="K685" s="291"/>
      <c r="L685" s="291"/>
      <c r="M685" s="291"/>
      <c r="N685" s="291"/>
      <c r="O685" s="291"/>
      <c r="P685" s="291"/>
      <c r="Q685" s="291"/>
      <c r="R685" s="291"/>
      <c r="S685" s="291"/>
      <c r="T685" s="291"/>
      <c r="U685" s="291"/>
      <c r="V685" s="291"/>
      <c r="W685" s="291"/>
      <c r="X685" s="291"/>
      <c r="Y685" s="412"/>
      <c r="Z685" s="425"/>
      <c r="AA685" s="425"/>
      <c r="AB685" s="425"/>
      <c r="AC685" s="425"/>
      <c r="AD685" s="425"/>
      <c r="AE685" s="425"/>
      <c r="AF685" s="425"/>
      <c r="AG685" s="425"/>
      <c r="AH685" s="425"/>
      <c r="AI685" s="425"/>
      <c r="AJ685" s="425"/>
      <c r="AK685" s="425"/>
      <c r="AL685" s="425"/>
      <c r="AM685" s="306"/>
    </row>
    <row r="686" spans="1:39" ht="15.5" outlineLevel="1">
      <c r="A686" s="532">
        <v>25</v>
      </c>
      <c r="B686" s="428" t="s">
        <v>117</v>
      </c>
      <c r="C686" s="291" t="s">
        <v>25</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26"/>
      <c r="Z686" s="410"/>
      <c r="AA686" s="410"/>
      <c r="AB686" s="410"/>
      <c r="AC686" s="410"/>
      <c r="AD686" s="410"/>
      <c r="AE686" s="410"/>
      <c r="AF686" s="415"/>
      <c r="AG686" s="415"/>
      <c r="AH686" s="415"/>
      <c r="AI686" s="415"/>
      <c r="AJ686" s="415"/>
      <c r="AK686" s="415"/>
      <c r="AL686" s="415"/>
      <c r="AM686" s="296">
        <f>SUM(Y686:AL686)</f>
        <v>0</v>
      </c>
    </row>
    <row r="687" spans="1:39" ht="15.5" outlineLevel="1">
      <c r="A687" s="532"/>
      <c r="B687" s="294" t="s">
        <v>310</v>
      </c>
      <c r="C687" s="291" t="s">
        <v>163</v>
      </c>
      <c r="D687" s="295"/>
      <c r="E687" s="295"/>
      <c r="F687" s="295"/>
      <c r="G687" s="295"/>
      <c r="H687" s="295"/>
      <c r="I687" s="295"/>
      <c r="J687" s="295"/>
      <c r="K687" s="295"/>
      <c r="L687" s="295"/>
      <c r="M687" s="295"/>
      <c r="N687" s="295">
        <f>N686</f>
        <v>12</v>
      </c>
      <c r="O687" s="295"/>
      <c r="P687" s="295"/>
      <c r="Q687" s="295"/>
      <c r="R687" s="295"/>
      <c r="S687" s="295"/>
      <c r="T687" s="295"/>
      <c r="U687" s="295"/>
      <c r="V687" s="295"/>
      <c r="W687" s="295"/>
      <c r="X687" s="295"/>
      <c r="Y687" s="411">
        <f>Y686</f>
        <v>0</v>
      </c>
      <c r="Z687" s="411">
        <f t="shared" ref="Z687" si="1955">Z686</f>
        <v>0</v>
      </c>
      <c r="AA687" s="411">
        <f t="shared" ref="AA687" si="1956">AA686</f>
        <v>0</v>
      </c>
      <c r="AB687" s="411">
        <f t="shared" ref="AB687" si="1957">AB686</f>
        <v>0</v>
      </c>
      <c r="AC687" s="411">
        <f t="shared" ref="AC687" si="1958">AC686</f>
        <v>0</v>
      </c>
      <c r="AD687" s="411">
        <f t="shared" ref="AD687" si="1959">AD686</f>
        <v>0</v>
      </c>
      <c r="AE687" s="411">
        <f t="shared" ref="AE687" si="1960">AE686</f>
        <v>0</v>
      </c>
      <c r="AF687" s="411">
        <f t="shared" ref="AF687" si="1961">AF686</f>
        <v>0</v>
      </c>
      <c r="AG687" s="411">
        <f t="shared" ref="AG687" si="1962">AG686</f>
        <v>0</v>
      </c>
      <c r="AH687" s="411">
        <f t="shared" ref="AH687" si="1963">AH686</f>
        <v>0</v>
      </c>
      <c r="AI687" s="411">
        <f t="shared" ref="AI687" si="1964">AI686</f>
        <v>0</v>
      </c>
      <c r="AJ687" s="411">
        <f t="shared" ref="AJ687" si="1965">AJ686</f>
        <v>0</v>
      </c>
      <c r="AK687" s="411">
        <f t="shared" ref="AK687" si="1966">AK686</f>
        <v>0</v>
      </c>
      <c r="AL687" s="411">
        <f t="shared" ref="AL687" si="1967">AL686</f>
        <v>0</v>
      </c>
      <c r="AM687" s="306"/>
    </row>
    <row r="688" spans="1:39" ht="15.5" outlineLevel="1">
      <c r="A688" s="532"/>
      <c r="B688" s="294"/>
      <c r="C688" s="291"/>
      <c r="D688" s="291"/>
      <c r="E688" s="291"/>
      <c r="F688" s="291"/>
      <c r="G688" s="291"/>
      <c r="H688" s="291"/>
      <c r="I688" s="291"/>
      <c r="J688" s="291"/>
      <c r="K688" s="291"/>
      <c r="L688" s="291"/>
      <c r="M688" s="291"/>
      <c r="N688" s="291"/>
      <c r="O688" s="291"/>
      <c r="P688" s="291"/>
      <c r="Q688" s="291"/>
      <c r="R688" s="291"/>
      <c r="S688" s="291"/>
      <c r="T688" s="291"/>
      <c r="U688" s="291"/>
      <c r="V688" s="291"/>
      <c r="W688" s="291"/>
      <c r="X688" s="291"/>
      <c r="Y688" s="412"/>
      <c r="Z688" s="425"/>
      <c r="AA688" s="425"/>
      <c r="AB688" s="425"/>
      <c r="AC688" s="425"/>
      <c r="AD688" s="425"/>
      <c r="AE688" s="425"/>
      <c r="AF688" s="425"/>
      <c r="AG688" s="425"/>
      <c r="AH688" s="425"/>
      <c r="AI688" s="425"/>
      <c r="AJ688" s="425"/>
      <c r="AK688" s="425"/>
      <c r="AL688" s="425"/>
      <c r="AM688" s="306"/>
    </row>
    <row r="689" spans="1:39" ht="15.5" outlineLevel="1">
      <c r="A689" s="532">
        <v>26</v>
      </c>
      <c r="B689" s="428" t="s">
        <v>118</v>
      </c>
      <c r="C689" s="981" t="s">
        <v>819</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26"/>
      <c r="Z689" s="410"/>
      <c r="AA689" s="410"/>
      <c r="AB689" s="410"/>
      <c r="AC689" s="410"/>
      <c r="AD689" s="410"/>
      <c r="AE689" s="410"/>
      <c r="AF689" s="415"/>
      <c r="AG689" s="415"/>
      <c r="AH689" s="415"/>
      <c r="AI689" s="415"/>
      <c r="AJ689" s="415"/>
      <c r="AK689" s="415"/>
      <c r="AL689" s="415"/>
      <c r="AM689" s="296">
        <f>SUM(Y689:AL689)</f>
        <v>0</v>
      </c>
    </row>
    <row r="690" spans="1:39" ht="15.5" outlineLevel="1">
      <c r="A690" s="532"/>
      <c r="B690" s="294" t="s">
        <v>310</v>
      </c>
      <c r="C690" s="291" t="s">
        <v>163</v>
      </c>
      <c r="D690" s="295"/>
      <c r="E690" s="295"/>
      <c r="F690" s="295"/>
      <c r="G690" s="295"/>
      <c r="H690" s="295"/>
      <c r="I690" s="295"/>
      <c r="J690" s="295"/>
      <c r="K690" s="295"/>
      <c r="L690" s="295"/>
      <c r="M690" s="295"/>
      <c r="N690" s="295">
        <f>N689</f>
        <v>12</v>
      </c>
      <c r="O690" s="295"/>
      <c r="P690" s="295"/>
      <c r="Q690" s="295"/>
      <c r="R690" s="295"/>
      <c r="S690" s="295"/>
      <c r="T690" s="295"/>
      <c r="U690" s="295"/>
      <c r="V690" s="295"/>
      <c r="W690" s="295"/>
      <c r="X690" s="295"/>
      <c r="Y690" s="411">
        <f>Y689</f>
        <v>0</v>
      </c>
      <c r="Z690" s="411">
        <f t="shared" ref="Z690" si="1968">Z689</f>
        <v>0</v>
      </c>
      <c r="AA690" s="411">
        <f t="shared" ref="AA690" si="1969">AA689</f>
        <v>0</v>
      </c>
      <c r="AB690" s="411">
        <f t="shared" ref="AB690" si="1970">AB689</f>
        <v>0</v>
      </c>
      <c r="AC690" s="411">
        <f t="shared" ref="AC690" si="1971">AC689</f>
        <v>0</v>
      </c>
      <c r="AD690" s="411">
        <f t="shared" ref="AD690" si="1972">AD689</f>
        <v>0</v>
      </c>
      <c r="AE690" s="411">
        <f t="shared" ref="AE690" si="1973">AE689</f>
        <v>0</v>
      </c>
      <c r="AF690" s="411">
        <f t="shared" ref="AF690" si="1974">AF689</f>
        <v>0</v>
      </c>
      <c r="AG690" s="411">
        <f t="shared" ref="AG690" si="1975">AG689</f>
        <v>0</v>
      </c>
      <c r="AH690" s="411">
        <f t="shared" ref="AH690" si="1976">AH689</f>
        <v>0</v>
      </c>
      <c r="AI690" s="411">
        <f t="shared" ref="AI690" si="1977">AI689</f>
        <v>0</v>
      </c>
      <c r="AJ690" s="411">
        <f t="shared" ref="AJ690" si="1978">AJ689</f>
        <v>0</v>
      </c>
      <c r="AK690" s="411">
        <f t="shared" ref="AK690" si="1979">AK689</f>
        <v>0</v>
      </c>
      <c r="AL690" s="411">
        <f t="shared" ref="AL690" si="1980">AL689</f>
        <v>0</v>
      </c>
      <c r="AM690" s="306"/>
    </row>
    <row r="691" spans="1:39" ht="15.5" outlineLevel="1">
      <c r="A691" s="532"/>
      <c r="B691" s="294"/>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31" outlineLevel="1">
      <c r="A692" s="532">
        <v>27</v>
      </c>
      <c r="B692" s="428" t="s">
        <v>119</v>
      </c>
      <c r="C692" s="291" t="s">
        <v>25</v>
      </c>
      <c r="D692" s="295"/>
      <c r="E692" s="295"/>
      <c r="F692" s="295"/>
      <c r="G692" s="295"/>
      <c r="H692" s="295"/>
      <c r="I692" s="295"/>
      <c r="J692" s="295"/>
      <c r="K692" s="295"/>
      <c r="L692" s="295"/>
      <c r="M692" s="295"/>
      <c r="N692" s="295">
        <v>12</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310</v>
      </c>
      <c r="C693" s="291" t="s">
        <v>163</v>
      </c>
      <c r="D693" s="295"/>
      <c r="E693" s="295"/>
      <c r="F693" s="295"/>
      <c r="G693" s="295"/>
      <c r="H693" s="295"/>
      <c r="I693" s="295"/>
      <c r="J693" s="295"/>
      <c r="K693" s="295"/>
      <c r="L693" s="295"/>
      <c r="M693" s="295"/>
      <c r="N693" s="295">
        <f>N692</f>
        <v>12</v>
      </c>
      <c r="O693" s="295"/>
      <c r="P693" s="295"/>
      <c r="Q693" s="295"/>
      <c r="R693" s="295"/>
      <c r="S693" s="295"/>
      <c r="T693" s="295"/>
      <c r="U693" s="295"/>
      <c r="V693" s="295"/>
      <c r="W693" s="295"/>
      <c r="X693" s="295"/>
      <c r="Y693" s="411">
        <f>Y692</f>
        <v>0</v>
      </c>
      <c r="Z693" s="411">
        <f t="shared" ref="Z693" si="1981">Z692</f>
        <v>0</v>
      </c>
      <c r="AA693" s="411">
        <f t="shared" ref="AA693" si="1982">AA692</f>
        <v>0</v>
      </c>
      <c r="AB693" s="411">
        <f t="shared" ref="AB693" si="1983">AB692</f>
        <v>0</v>
      </c>
      <c r="AC693" s="411">
        <f t="shared" ref="AC693" si="1984">AC692</f>
        <v>0</v>
      </c>
      <c r="AD693" s="411">
        <f t="shared" ref="AD693" si="1985">AD692</f>
        <v>0</v>
      </c>
      <c r="AE693" s="411">
        <f t="shared" ref="AE693" si="1986">AE692</f>
        <v>0</v>
      </c>
      <c r="AF693" s="411">
        <f t="shared" ref="AF693" si="1987">AF692</f>
        <v>0</v>
      </c>
      <c r="AG693" s="411">
        <f t="shared" ref="AG693" si="1988">AG692</f>
        <v>0</v>
      </c>
      <c r="AH693" s="411">
        <f t="shared" ref="AH693" si="1989">AH692</f>
        <v>0</v>
      </c>
      <c r="AI693" s="411">
        <f t="shared" ref="AI693" si="1990">AI692</f>
        <v>0</v>
      </c>
      <c r="AJ693" s="411">
        <f t="shared" ref="AJ693" si="1991">AJ692</f>
        <v>0</v>
      </c>
      <c r="AK693" s="411">
        <f t="shared" ref="AK693" si="1992">AK692</f>
        <v>0</v>
      </c>
      <c r="AL693" s="411">
        <f t="shared" ref="AL693" si="1993">AL692</f>
        <v>0</v>
      </c>
      <c r="AM693" s="306"/>
    </row>
    <row r="694" spans="1:39" ht="15.5" outlineLevel="1">
      <c r="A694" s="532"/>
      <c r="B694" s="294"/>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31" outlineLevel="1">
      <c r="A695" s="532">
        <v>28</v>
      </c>
      <c r="B695" s="428" t="s">
        <v>120</v>
      </c>
      <c r="C695" s="291" t="s">
        <v>25</v>
      </c>
      <c r="D695" s="295"/>
      <c r="E695" s="295"/>
      <c r="F695" s="295"/>
      <c r="G695" s="295"/>
      <c r="H695" s="295"/>
      <c r="I695" s="295"/>
      <c r="J695" s="295"/>
      <c r="K695" s="295"/>
      <c r="L695" s="295"/>
      <c r="M695" s="295"/>
      <c r="N695" s="295">
        <v>12</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12</v>
      </c>
      <c r="O696" s="295"/>
      <c r="P696" s="295"/>
      <c r="Q696" s="295"/>
      <c r="R696" s="295"/>
      <c r="S696" s="295"/>
      <c r="T696" s="295"/>
      <c r="U696" s="295"/>
      <c r="V696" s="295"/>
      <c r="W696" s="295"/>
      <c r="X696" s="295"/>
      <c r="Y696" s="411">
        <f>Y695</f>
        <v>0</v>
      </c>
      <c r="Z696" s="411">
        <f t="shared" ref="Z696" si="1994">Z695</f>
        <v>0</v>
      </c>
      <c r="AA696" s="411">
        <f t="shared" ref="AA696" si="1995">AA695</f>
        <v>0</v>
      </c>
      <c r="AB696" s="411">
        <f t="shared" ref="AB696" si="1996">AB695</f>
        <v>0</v>
      </c>
      <c r="AC696" s="411">
        <f t="shared" ref="AC696" si="1997">AC695</f>
        <v>0</v>
      </c>
      <c r="AD696" s="411">
        <f t="shared" ref="AD696" si="1998">AD695</f>
        <v>0</v>
      </c>
      <c r="AE696" s="411">
        <f t="shared" ref="AE696" si="1999">AE695</f>
        <v>0</v>
      </c>
      <c r="AF696" s="411">
        <f t="shared" ref="AF696" si="2000">AF695</f>
        <v>0</v>
      </c>
      <c r="AG696" s="411">
        <f t="shared" ref="AG696" si="2001">AG695</f>
        <v>0</v>
      </c>
      <c r="AH696" s="411">
        <f t="shared" ref="AH696" si="2002">AH695</f>
        <v>0</v>
      </c>
      <c r="AI696" s="411">
        <f t="shared" ref="AI696" si="2003">AI695</f>
        <v>0</v>
      </c>
      <c r="AJ696" s="411">
        <f t="shared" ref="AJ696" si="2004">AJ695</f>
        <v>0</v>
      </c>
      <c r="AK696" s="411">
        <f t="shared" ref="AK696" si="2005">AK695</f>
        <v>0</v>
      </c>
      <c r="AL696" s="411">
        <f t="shared" ref="AL696" si="2006">AL695</f>
        <v>0</v>
      </c>
      <c r="AM696" s="306"/>
    </row>
    <row r="697" spans="1:39" ht="15.5" outlineLevel="1">
      <c r="A697" s="532"/>
      <c r="B697" s="294"/>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31" outlineLevel="1">
      <c r="A698" s="532">
        <v>29</v>
      </c>
      <c r="B698" s="428" t="s">
        <v>121</v>
      </c>
      <c r="C698" s="291" t="s">
        <v>25</v>
      </c>
      <c r="D698" s="295"/>
      <c r="E698" s="295"/>
      <c r="F698" s="295"/>
      <c r="G698" s="295"/>
      <c r="H698" s="295"/>
      <c r="I698" s="295"/>
      <c r="J698" s="295"/>
      <c r="K698" s="295"/>
      <c r="L698" s="295"/>
      <c r="M698" s="295"/>
      <c r="N698" s="295">
        <v>3</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310</v>
      </c>
      <c r="C699" s="291" t="s">
        <v>163</v>
      </c>
      <c r="D699" s="295"/>
      <c r="E699" s="295"/>
      <c r="F699" s="295"/>
      <c r="G699" s="295"/>
      <c r="H699" s="295"/>
      <c r="I699" s="295"/>
      <c r="J699" s="295"/>
      <c r="K699" s="295"/>
      <c r="L699" s="295"/>
      <c r="M699" s="295"/>
      <c r="N699" s="295">
        <f>N698</f>
        <v>3</v>
      </c>
      <c r="O699" s="295"/>
      <c r="P699" s="295"/>
      <c r="Q699" s="295"/>
      <c r="R699" s="295"/>
      <c r="S699" s="295"/>
      <c r="T699" s="295"/>
      <c r="U699" s="295"/>
      <c r="V699" s="295"/>
      <c r="W699" s="295"/>
      <c r="X699" s="295"/>
      <c r="Y699" s="411">
        <f>Y698</f>
        <v>0</v>
      </c>
      <c r="Z699" s="411">
        <f t="shared" ref="Z699" si="2007">Z698</f>
        <v>0</v>
      </c>
      <c r="AA699" s="411">
        <f t="shared" ref="AA699" si="2008">AA698</f>
        <v>0</v>
      </c>
      <c r="AB699" s="411">
        <f t="shared" ref="AB699" si="2009">AB698</f>
        <v>0</v>
      </c>
      <c r="AC699" s="411">
        <f t="shared" ref="AC699" si="2010">AC698</f>
        <v>0</v>
      </c>
      <c r="AD699" s="411">
        <f t="shared" ref="AD699" si="2011">AD698</f>
        <v>0</v>
      </c>
      <c r="AE699" s="411">
        <f t="shared" ref="AE699" si="2012">AE698</f>
        <v>0</v>
      </c>
      <c r="AF699" s="411">
        <f t="shared" ref="AF699" si="2013">AF698</f>
        <v>0</v>
      </c>
      <c r="AG699" s="411">
        <f t="shared" ref="AG699" si="2014">AG698</f>
        <v>0</v>
      </c>
      <c r="AH699" s="411">
        <f t="shared" ref="AH699" si="2015">AH698</f>
        <v>0</v>
      </c>
      <c r="AI699" s="411">
        <f t="shared" ref="AI699" si="2016">AI698</f>
        <v>0</v>
      </c>
      <c r="AJ699" s="411">
        <f t="shared" ref="AJ699" si="2017">AJ698</f>
        <v>0</v>
      </c>
      <c r="AK699" s="411">
        <f t="shared" ref="AK699" si="2018">AK698</f>
        <v>0</v>
      </c>
      <c r="AL699" s="411">
        <f t="shared" ref="AL699" si="2019">AL698</f>
        <v>0</v>
      </c>
      <c r="AM699" s="306"/>
    </row>
    <row r="700" spans="1:39" ht="15.5" outlineLevel="1">
      <c r="A700" s="532"/>
      <c r="B700" s="294"/>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31" outlineLevel="1">
      <c r="A701" s="532">
        <v>30</v>
      </c>
      <c r="B701" s="428" t="s">
        <v>122</v>
      </c>
      <c r="C701" s="981" t="s">
        <v>819</v>
      </c>
      <c r="D701" s="295"/>
      <c r="E701" s="295"/>
      <c r="F701" s="295"/>
      <c r="G701" s="295"/>
      <c r="H701" s="295"/>
      <c r="I701" s="295"/>
      <c r="J701" s="295"/>
      <c r="K701" s="295"/>
      <c r="L701" s="295"/>
      <c r="M701" s="295"/>
      <c r="N701" s="295">
        <v>12</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5" outlineLevel="1">
      <c r="A702" s="532"/>
      <c r="B702" s="294" t="s">
        <v>310</v>
      </c>
      <c r="C702" s="291" t="s">
        <v>163</v>
      </c>
      <c r="D702" s="295"/>
      <c r="E702" s="295"/>
      <c r="F702" s="295"/>
      <c r="G702" s="295"/>
      <c r="H702" s="295"/>
      <c r="I702" s="295"/>
      <c r="J702" s="295"/>
      <c r="K702" s="295"/>
      <c r="L702" s="295"/>
      <c r="M702" s="295"/>
      <c r="N702" s="295">
        <f>N701</f>
        <v>12</v>
      </c>
      <c r="O702" s="295"/>
      <c r="P702" s="295"/>
      <c r="Q702" s="295"/>
      <c r="R702" s="295"/>
      <c r="S702" s="295"/>
      <c r="T702" s="295"/>
      <c r="U702" s="295"/>
      <c r="V702" s="295"/>
      <c r="W702" s="295"/>
      <c r="X702" s="295"/>
      <c r="Y702" s="411">
        <f>Y701</f>
        <v>0</v>
      </c>
      <c r="Z702" s="411">
        <f t="shared" ref="Z702" si="2020">Z701</f>
        <v>0</v>
      </c>
      <c r="AA702" s="411">
        <f t="shared" ref="AA702" si="2021">AA701</f>
        <v>0</v>
      </c>
      <c r="AB702" s="411">
        <f t="shared" ref="AB702" si="2022">AB701</f>
        <v>0</v>
      </c>
      <c r="AC702" s="411">
        <f t="shared" ref="AC702" si="2023">AC701</f>
        <v>0</v>
      </c>
      <c r="AD702" s="411">
        <f t="shared" ref="AD702" si="2024">AD701</f>
        <v>0</v>
      </c>
      <c r="AE702" s="411">
        <f t="shared" ref="AE702" si="2025">AE701</f>
        <v>0</v>
      </c>
      <c r="AF702" s="411">
        <f t="shared" ref="AF702" si="2026">AF701</f>
        <v>0</v>
      </c>
      <c r="AG702" s="411">
        <f t="shared" ref="AG702" si="2027">AG701</f>
        <v>0</v>
      </c>
      <c r="AH702" s="411">
        <f t="shared" ref="AH702" si="2028">AH701</f>
        <v>0</v>
      </c>
      <c r="AI702" s="411">
        <f t="shared" ref="AI702" si="2029">AI701</f>
        <v>0</v>
      </c>
      <c r="AJ702" s="411">
        <f t="shared" ref="AJ702" si="2030">AJ701</f>
        <v>0</v>
      </c>
      <c r="AK702" s="411">
        <f t="shared" ref="AK702" si="2031">AK701</f>
        <v>0</v>
      </c>
      <c r="AL702" s="411">
        <f t="shared" ref="AL702" si="2032">AL701</f>
        <v>0</v>
      </c>
      <c r="AM702" s="306"/>
    </row>
    <row r="703" spans="1:39" ht="15.5" outlineLevel="1">
      <c r="A703" s="532"/>
      <c r="B703" s="294"/>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31" outlineLevel="1">
      <c r="A704" s="532">
        <v>31</v>
      </c>
      <c r="B704" s="428" t="s">
        <v>123</v>
      </c>
      <c r="C704" s="291" t="s">
        <v>25</v>
      </c>
      <c r="D704" s="295"/>
      <c r="E704" s="295"/>
      <c r="F704" s="295"/>
      <c r="G704" s="295"/>
      <c r="H704" s="295"/>
      <c r="I704" s="295"/>
      <c r="J704" s="295"/>
      <c r="K704" s="295"/>
      <c r="L704" s="295"/>
      <c r="M704" s="295"/>
      <c r="N704" s="295">
        <v>12</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ht="15.5" outlineLevel="1">
      <c r="A705" s="532"/>
      <c r="B705" s="294" t="s">
        <v>310</v>
      </c>
      <c r="C705" s="291" t="s">
        <v>163</v>
      </c>
      <c r="D705" s="295"/>
      <c r="E705" s="295"/>
      <c r="F705" s="295"/>
      <c r="G705" s="295"/>
      <c r="H705" s="295"/>
      <c r="I705" s="295"/>
      <c r="J705" s="295"/>
      <c r="K705" s="295"/>
      <c r="L705" s="295"/>
      <c r="M705" s="295"/>
      <c r="N705" s="295">
        <f>N704</f>
        <v>12</v>
      </c>
      <c r="O705" s="295"/>
      <c r="P705" s="295"/>
      <c r="Q705" s="295"/>
      <c r="R705" s="295"/>
      <c r="S705" s="295"/>
      <c r="T705" s="295"/>
      <c r="U705" s="295"/>
      <c r="V705" s="295"/>
      <c r="W705" s="295"/>
      <c r="X705" s="295"/>
      <c r="Y705" s="411">
        <f>Y704</f>
        <v>0</v>
      </c>
      <c r="Z705" s="411">
        <f t="shared" ref="Z705" si="2033">Z704</f>
        <v>0</v>
      </c>
      <c r="AA705" s="411">
        <f t="shared" ref="AA705" si="2034">AA704</f>
        <v>0</v>
      </c>
      <c r="AB705" s="411">
        <f t="shared" ref="AB705" si="2035">AB704</f>
        <v>0</v>
      </c>
      <c r="AC705" s="411">
        <f t="shared" ref="AC705" si="2036">AC704</f>
        <v>0</v>
      </c>
      <c r="AD705" s="411">
        <f t="shared" ref="AD705" si="2037">AD704</f>
        <v>0</v>
      </c>
      <c r="AE705" s="411">
        <f t="shared" ref="AE705" si="2038">AE704</f>
        <v>0</v>
      </c>
      <c r="AF705" s="411">
        <f t="shared" ref="AF705" si="2039">AF704</f>
        <v>0</v>
      </c>
      <c r="AG705" s="411">
        <f t="shared" ref="AG705" si="2040">AG704</f>
        <v>0</v>
      </c>
      <c r="AH705" s="411">
        <f t="shared" ref="AH705" si="2041">AH704</f>
        <v>0</v>
      </c>
      <c r="AI705" s="411">
        <f t="shared" ref="AI705" si="2042">AI704</f>
        <v>0</v>
      </c>
      <c r="AJ705" s="411">
        <f t="shared" ref="AJ705" si="2043">AJ704</f>
        <v>0</v>
      </c>
      <c r="AK705" s="411">
        <f t="shared" ref="AK705" si="2044">AK704</f>
        <v>0</v>
      </c>
      <c r="AL705" s="411">
        <f t="shared" ref="AL705" si="2045">AL704</f>
        <v>0</v>
      </c>
      <c r="AM705" s="306"/>
    </row>
    <row r="706" spans="1:39" ht="15.5" outlineLevel="1">
      <c r="A706" s="532"/>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ht="15.5" outlineLevel="1">
      <c r="A707" s="532">
        <v>32</v>
      </c>
      <c r="B707" s="428" t="s">
        <v>124</v>
      </c>
      <c r="C707" s="291" t="s">
        <v>25</v>
      </c>
      <c r="D707" s="1041"/>
      <c r="E707" s="1041"/>
      <c r="F707" s="1041"/>
      <c r="G707" s="1041"/>
      <c r="H707" s="1041"/>
      <c r="I707" s="1041"/>
      <c r="J707" s="1041"/>
      <c r="K707" s="1041"/>
      <c r="L707" s="1041"/>
      <c r="M707" s="1041"/>
      <c r="N707" s="295">
        <v>12</v>
      </c>
      <c r="O707" s="1041"/>
      <c r="P707" s="1041"/>
      <c r="Q707" s="1041"/>
      <c r="R707" s="1041"/>
      <c r="S707" s="1041"/>
      <c r="T707" s="1041"/>
      <c r="U707" s="1041"/>
      <c r="V707" s="1041"/>
      <c r="W707" s="1041"/>
      <c r="X707" s="1041"/>
      <c r="Y707" s="426"/>
      <c r="Z707" s="410"/>
      <c r="AA707" s="410"/>
      <c r="AB707" s="410"/>
      <c r="AC707" s="410"/>
      <c r="AD707" s="410"/>
      <c r="AE707" s="410"/>
      <c r="AF707" s="415"/>
      <c r="AG707" s="415"/>
      <c r="AH707" s="415"/>
      <c r="AI707" s="415"/>
      <c r="AJ707" s="415"/>
      <c r="AK707" s="415"/>
      <c r="AL707" s="415"/>
      <c r="AM707" s="296">
        <f>SUM(Y707:AL707)</f>
        <v>0</v>
      </c>
    </row>
    <row r="708" spans="1:39" ht="15.5" outlineLevel="1">
      <c r="A708" s="532"/>
      <c r="B708" s="294" t="s">
        <v>310</v>
      </c>
      <c r="C708" s="291" t="s">
        <v>163</v>
      </c>
      <c r="D708" s="295"/>
      <c r="E708" s="295"/>
      <c r="F708" s="295"/>
      <c r="G708" s="295"/>
      <c r="H708" s="295"/>
      <c r="I708" s="295"/>
      <c r="J708" s="295"/>
      <c r="K708" s="295"/>
      <c r="L708" s="295"/>
      <c r="M708" s="295"/>
      <c r="N708" s="295">
        <f>N707</f>
        <v>12</v>
      </c>
      <c r="O708" s="295"/>
      <c r="P708" s="295"/>
      <c r="Q708" s="295"/>
      <c r="R708" s="295"/>
      <c r="S708" s="295"/>
      <c r="T708" s="295"/>
      <c r="U708" s="295"/>
      <c r="V708" s="295"/>
      <c r="W708" s="295"/>
      <c r="X708" s="295"/>
      <c r="Y708" s="411">
        <f>Y707</f>
        <v>0</v>
      </c>
      <c r="Z708" s="411">
        <f t="shared" ref="Z708" si="2046">Z707</f>
        <v>0</v>
      </c>
      <c r="AA708" s="411">
        <f t="shared" ref="AA708" si="2047">AA707</f>
        <v>0</v>
      </c>
      <c r="AB708" s="411">
        <f t="shared" ref="AB708" si="2048">AB707</f>
        <v>0</v>
      </c>
      <c r="AC708" s="411">
        <f t="shared" ref="AC708" si="2049">AC707</f>
        <v>0</v>
      </c>
      <c r="AD708" s="411">
        <f t="shared" ref="AD708" si="2050">AD707</f>
        <v>0</v>
      </c>
      <c r="AE708" s="411">
        <f t="shared" ref="AE708" si="2051">AE707</f>
        <v>0</v>
      </c>
      <c r="AF708" s="411">
        <f t="shared" ref="AF708" si="2052">AF707</f>
        <v>0</v>
      </c>
      <c r="AG708" s="411">
        <f t="shared" ref="AG708" si="2053">AG707</f>
        <v>0</v>
      </c>
      <c r="AH708" s="411">
        <f t="shared" ref="AH708" si="2054">AH707</f>
        <v>0</v>
      </c>
      <c r="AI708" s="411">
        <f t="shared" ref="AI708" si="2055">AI707</f>
        <v>0</v>
      </c>
      <c r="AJ708" s="411">
        <f t="shared" ref="AJ708" si="2056">AJ707</f>
        <v>0</v>
      </c>
      <c r="AK708" s="411">
        <f t="shared" ref="AK708" si="2057">AK707</f>
        <v>0</v>
      </c>
      <c r="AL708" s="411">
        <f t="shared" ref="AL708" si="2058">AL707</f>
        <v>0</v>
      </c>
      <c r="AM708" s="306"/>
    </row>
    <row r="709" spans="1:39" ht="15.5" outlineLevel="1">
      <c r="A709" s="532"/>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ht="15.5" outlineLevel="1">
      <c r="A710" s="532"/>
      <c r="B710" s="288" t="s">
        <v>500</v>
      </c>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5.5" outlineLevel="1">
      <c r="A711" s="532">
        <v>33</v>
      </c>
      <c r="B711" s="428" t="s">
        <v>125</v>
      </c>
      <c r="C711" s="291" t="s">
        <v>25</v>
      </c>
      <c r="D711" s="295"/>
      <c r="E711" s="295"/>
      <c r="F711" s="295"/>
      <c r="G711" s="295"/>
      <c r="H711" s="295"/>
      <c r="I711" s="295"/>
      <c r="J711" s="295"/>
      <c r="K711" s="295"/>
      <c r="L711" s="295"/>
      <c r="M711" s="295"/>
      <c r="N711" s="295">
        <v>0</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0</v>
      </c>
      <c r="O712" s="295"/>
      <c r="P712" s="295"/>
      <c r="Q712" s="295"/>
      <c r="R712" s="295"/>
      <c r="S712" s="295"/>
      <c r="T712" s="295"/>
      <c r="U712" s="295"/>
      <c r="V712" s="295"/>
      <c r="W712" s="295"/>
      <c r="X712" s="295"/>
      <c r="Y712" s="411">
        <f>Y711</f>
        <v>0</v>
      </c>
      <c r="Z712" s="411">
        <f t="shared" ref="Z712" si="2059">Z711</f>
        <v>0</v>
      </c>
      <c r="AA712" s="411">
        <f t="shared" ref="AA712" si="2060">AA711</f>
        <v>0</v>
      </c>
      <c r="AB712" s="411">
        <f t="shared" ref="AB712" si="2061">AB711</f>
        <v>0</v>
      </c>
      <c r="AC712" s="411">
        <f t="shared" ref="AC712" si="2062">AC711</f>
        <v>0</v>
      </c>
      <c r="AD712" s="411">
        <f t="shared" ref="AD712" si="2063">AD711</f>
        <v>0</v>
      </c>
      <c r="AE712" s="411">
        <f t="shared" ref="AE712" si="2064">AE711</f>
        <v>0</v>
      </c>
      <c r="AF712" s="411">
        <f t="shared" ref="AF712" si="2065">AF711</f>
        <v>0</v>
      </c>
      <c r="AG712" s="411">
        <f t="shared" ref="AG712" si="2066">AG711</f>
        <v>0</v>
      </c>
      <c r="AH712" s="411">
        <f t="shared" ref="AH712" si="2067">AH711</f>
        <v>0</v>
      </c>
      <c r="AI712" s="411">
        <f t="shared" ref="AI712" si="2068">AI711</f>
        <v>0</v>
      </c>
      <c r="AJ712" s="411">
        <f t="shared" ref="AJ712" si="2069">AJ711</f>
        <v>0</v>
      </c>
      <c r="AK712" s="411">
        <f t="shared" ref="AK712" si="2070">AK711</f>
        <v>0</v>
      </c>
      <c r="AL712" s="411">
        <f t="shared" ref="AL712" si="2071">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15.5" outlineLevel="1">
      <c r="A714" s="532">
        <v>34</v>
      </c>
      <c r="B714" s="428" t="s">
        <v>126</v>
      </c>
      <c r="C714" s="291" t="s">
        <v>25</v>
      </c>
      <c r="D714" s="295"/>
      <c r="E714" s="295"/>
      <c r="F714" s="295"/>
      <c r="G714" s="295"/>
      <c r="H714" s="295"/>
      <c r="I714" s="295"/>
      <c r="J714" s="295"/>
      <c r="K714" s="295"/>
      <c r="L714" s="295"/>
      <c r="M714" s="295"/>
      <c r="N714" s="295">
        <v>0</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0</v>
      </c>
      <c r="O715" s="295"/>
      <c r="P715" s="295"/>
      <c r="Q715" s="295"/>
      <c r="R715" s="295"/>
      <c r="S715" s="295"/>
      <c r="T715" s="295"/>
      <c r="U715" s="295"/>
      <c r="V715" s="295"/>
      <c r="W715" s="295"/>
      <c r="X715" s="295"/>
      <c r="Y715" s="411">
        <f>Y714</f>
        <v>0</v>
      </c>
      <c r="Z715" s="411">
        <f t="shared" ref="Z715" si="2072">Z714</f>
        <v>0</v>
      </c>
      <c r="AA715" s="411">
        <f t="shared" ref="AA715" si="2073">AA714</f>
        <v>0</v>
      </c>
      <c r="AB715" s="411">
        <f t="shared" ref="AB715" si="2074">AB714</f>
        <v>0</v>
      </c>
      <c r="AC715" s="411">
        <f t="shared" ref="AC715" si="2075">AC714</f>
        <v>0</v>
      </c>
      <c r="AD715" s="411">
        <f t="shared" ref="AD715" si="2076">AD714</f>
        <v>0</v>
      </c>
      <c r="AE715" s="411">
        <f t="shared" ref="AE715" si="2077">AE714</f>
        <v>0</v>
      </c>
      <c r="AF715" s="411">
        <f t="shared" ref="AF715" si="2078">AF714</f>
        <v>0</v>
      </c>
      <c r="AG715" s="411">
        <f t="shared" ref="AG715" si="2079">AG714</f>
        <v>0</v>
      </c>
      <c r="AH715" s="411">
        <f t="shared" ref="AH715" si="2080">AH714</f>
        <v>0</v>
      </c>
      <c r="AI715" s="411">
        <f t="shared" ref="AI715" si="2081">AI714</f>
        <v>0</v>
      </c>
      <c r="AJ715" s="411">
        <f t="shared" ref="AJ715" si="2082">AJ714</f>
        <v>0</v>
      </c>
      <c r="AK715" s="411">
        <f t="shared" ref="AK715" si="2083">AK714</f>
        <v>0</v>
      </c>
      <c r="AL715" s="411">
        <f t="shared" ref="AL715" si="2084">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15.5" outlineLevel="1">
      <c r="A717" s="532">
        <v>35</v>
      </c>
      <c r="B717" s="428" t="s">
        <v>127</v>
      </c>
      <c r="C717" s="291" t="s">
        <v>25</v>
      </c>
      <c r="D717" s="295"/>
      <c r="E717" s="295"/>
      <c r="F717" s="295"/>
      <c r="G717" s="295"/>
      <c r="H717" s="295"/>
      <c r="I717" s="295"/>
      <c r="J717" s="295"/>
      <c r="K717" s="295"/>
      <c r="L717" s="295"/>
      <c r="M717" s="295"/>
      <c r="N717" s="295">
        <v>0</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0</v>
      </c>
      <c r="O718" s="295"/>
      <c r="P718" s="295"/>
      <c r="Q718" s="295"/>
      <c r="R718" s="295"/>
      <c r="S718" s="295"/>
      <c r="T718" s="295"/>
      <c r="U718" s="295"/>
      <c r="V718" s="295"/>
      <c r="W718" s="295"/>
      <c r="X718" s="295"/>
      <c r="Y718" s="411">
        <f>Y717</f>
        <v>0</v>
      </c>
      <c r="Z718" s="411">
        <f t="shared" ref="Z718" si="2085">Z717</f>
        <v>0</v>
      </c>
      <c r="AA718" s="411">
        <f t="shared" ref="AA718" si="2086">AA717</f>
        <v>0</v>
      </c>
      <c r="AB718" s="411">
        <f t="shared" ref="AB718" si="2087">AB717</f>
        <v>0</v>
      </c>
      <c r="AC718" s="411">
        <f t="shared" ref="AC718" si="2088">AC717</f>
        <v>0</v>
      </c>
      <c r="AD718" s="411">
        <f t="shared" ref="AD718" si="2089">AD717</f>
        <v>0</v>
      </c>
      <c r="AE718" s="411">
        <f t="shared" ref="AE718" si="2090">AE717</f>
        <v>0</v>
      </c>
      <c r="AF718" s="411">
        <f t="shared" ref="AF718" si="2091">AF717</f>
        <v>0</v>
      </c>
      <c r="AG718" s="411">
        <f t="shared" ref="AG718" si="2092">AG717</f>
        <v>0</v>
      </c>
      <c r="AH718" s="411">
        <f t="shared" ref="AH718" si="2093">AH717</f>
        <v>0</v>
      </c>
      <c r="AI718" s="411">
        <f t="shared" ref="AI718" si="2094">AI717</f>
        <v>0</v>
      </c>
      <c r="AJ718" s="411">
        <f t="shared" ref="AJ718" si="2095">AJ717</f>
        <v>0</v>
      </c>
      <c r="AK718" s="411">
        <f t="shared" ref="AK718" si="2096">AK717</f>
        <v>0</v>
      </c>
      <c r="AL718" s="411">
        <f t="shared" ref="AL718" si="2097">AL717</f>
        <v>0</v>
      </c>
      <c r="AM718" s="306"/>
    </row>
    <row r="719" spans="1:39" ht="15.5" outlineLevel="1">
      <c r="A719" s="532"/>
      <c r="B719" s="431"/>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15.5" outlineLevel="1">
      <c r="A720" s="532"/>
      <c r="B720" s="288" t="s">
        <v>501</v>
      </c>
      <c r="C720" s="291"/>
      <c r="D720" s="291"/>
      <c r="E720" s="291"/>
      <c r="F720" s="291"/>
      <c r="G720" s="291"/>
      <c r="H720" s="291"/>
      <c r="I720" s="291"/>
      <c r="J720" s="291"/>
      <c r="K720" s="291"/>
      <c r="L720" s="291"/>
      <c r="M720" s="291"/>
      <c r="N720" s="291"/>
      <c r="O720" s="291"/>
      <c r="P720" s="291"/>
      <c r="Q720" s="291"/>
      <c r="R720" s="291"/>
      <c r="S720" s="291"/>
      <c r="T720" s="291"/>
      <c r="U720" s="291"/>
      <c r="V720" s="291"/>
      <c r="W720" s="291"/>
      <c r="X720" s="291"/>
      <c r="Y720" s="412"/>
      <c r="Z720" s="425"/>
      <c r="AA720" s="425"/>
      <c r="AB720" s="425"/>
      <c r="AC720" s="425"/>
      <c r="AD720" s="425"/>
      <c r="AE720" s="425"/>
      <c r="AF720" s="425"/>
      <c r="AG720" s="425"/>
      <c r="AH720" s="425"/>
      <c r="AI720" s="425"/>
      <c r="AJ720" s="425"/>
      <c r="AK720" s="425"/>
      <c r="AL720" s="425"/>
      <c r="AM720" s="306"/>
    </row>
    <row r="721" spans="1:39" ht="46.5" outlineLevel="1">
      <c r="A721" s="532">
        <v>36</v>
      </c>
      <c r="B721" s="428" t="s">
        <v>128</v>
      </c>
      <c r="C721" s="291" t="s">
        <v>25</v>
      </c>
      <c r="D721" s="295"/>
      <c r="E721" s="295"/>
      <c r="F721" s="295"/>
      <c r="G721" s="295"/>
      <c r="H721" s="295"/>
      <c r="I721" s="295"/>
      <c r="J721" s="295"/>
      <c r="K721" s="295"/>
      <c r="L721" s="295"/>
      <c r="M721" s="295"/>
      <c r="N721" s="295">
        <v>12</v>
      </c>
      <c r="O721" s="295"/>
      <c r="P721" s="295"/>
      <c r="Q721" s="295"/>
      <c r="R721" s="295"/>
      <c r="S721" s="295"/>
      <c r="T721" s="295"/>
      <c r="U721" s="295"/>
      <c r="V721" s="295"/>
      <c r="W721" s="295"/>
      <c r="X721" s="295"/>
      <c r="Y721" s="426"/>
      <c r="Z721" s="410"/>
      <c r="AA721" s="410"/>
      <c r="AB721" s="410"/>
      <c r="AC721" s="410"/>
      <c r="AD721" s="410"/>
      <c r="AE721" s="410"/>
      <c r="AF721" s="415"/>
      <c r="AG721" s="415"/>
      <c r="AH721" s="415"/>
      <c r="AI721" s="415"/>
      <c r="AJ721" s="415"/>
      <c r="AK721" s="415"/>
      <c r="AL721" s="415"/>
      <c r="AM721" s="296">
        <f>SUM(Y721:AL721)</f>
        <v>0</v>
      </c>
    </row>
    <row r="722" spans="1:39" ht="15.5" outlineLevel="1">
      <c r="A722" s="532"/>
      <c r="B722" s="294" t="s">
        <v>310</v>
      </c>
      <c r="C722" s="291" t="s">
        <v>163</v>
      </c>
      <c r="D722" s="295"/>
      <c r="E722" s="295"/>
      <c r="F722" s="295"/>
      <c r="G722" s="295"/>
      <c r="H722" s="295"/>
      <c r="I722" s="295"/>
      <c r="J722" s="295"/>
      <c r="K722" s="295"/>
      <c r="L722" s="295"/>
      <c r="M722" s="295"/>
      <c r="N722" s="295">
        <f>N721</f>
        <v>12</v>
      </c>
      <c r="O722" s="295"/>
      <c r="P722" s="295"/>
      <c r="Q722" s="295"/>
      <c r="R722" s="295"/>
      <c r="S722" s="295"/>
      <c r="T722" s="295"/>
      <c r="U722" s="295"/>
      <c r="V722" s="295"/>
      <c r="W722" s="295"/>
      <c r="X722" s="295"/>
      <c r="Y722" s="411">
        <f>Y721</f>
        <v>0</v>
      </c>
      <c r="Z722" s="411">
        <f t="shared" ref="Z722" si="2098">Z721</f>
        <v>0</v>
      </c>
      <c r="AA722" s="411">
        <f t="shared" ref="AA722" si="2099">AA721</f>
        <v>0</v>
      </c>
      <c r="AB722" s="411">
        <f t="shared" ref="AB722" si="2100">AB721</f>
        <v>0</v>
      </c>
      <c r="AC722" s="411">
        <f t="shared" ref="AC722" si="2101">AC721</f>
        <v>0</v>
      </c>
      <c r="AD722" s="411">
        <f t="shared" ref="AD722" si="2102">AD721</f>
        <v>0</v>
      </c>
      <c r="AE722" s="411">
        <f t="shared" ref="AE722" si="2103">AE721</f>
        <v>0</v>
      </c>
      <c r="AF722" s="411">
        <f t="shared" ref="AF722" si="2104">AF721</f>
        <v>0</v>
      </c>
      <c r="AG722" s="411">
        <f t="shared" ref="AG722" si="2105">AG721</f>
        <v>0</v>
      </c>
      <c r="AH722" s="411">
        <f t="shared" ref="AH722" si="2106">AH721</f>
        <v>0</v>
      </c>
      <c r="AI722" s="411">
        <f t="shared" ref="AI722" si="2107">AI721</f>
        <v>0</v>
      </c>
      <c r="AJ722" s="411">
        <f t="shared" ref="AJ722" si="2108">AJ721</f>
        <v>0</v>
      </c>
      <c r="AK722" s="411">
        <f t="shared" ref="AK722" si="2109">AK721</f>
        <v>0</v>
      </c>
      <c r="AL722" s="411">
        <f t="shared" ref="AL722" si="2110">AL721</f>
        <v>0</v>
      </c>
      <c r="AM722" s="306"/>
    </row>
    <row r="723" spans="1:39" ht="15.5" outlineLevel="1">
      <c r="A723" s="532"/>
      <c r="B723" s="428"/>
      <c r="C723" s="291"/>
      <c r="D723" s="291"/>
      <c r="E723" s="291"/>
      <c r="F723" s="291"/>
      <c r="G723" s="291"/>
      <c r="H723" s="291"/>
      <c r="I723" s="291"/>
      <c r="J723" s="291"/>
      <c r="K723" s="291"/>
      <c r="L723" s="291"/>
      <c r="M723" s="291"/>
      <c r="N723" s="291"/>
      <c r="O723" s="291"/>
      <c r="P723" s="291"/>
      <c r="Q723" s="291"/>
      <c r="R723" s="291"/>
      <c r="S723" s="291"/>
      <c r="T723" s="291"/>
      <c r="U723" s="291"/>
      <c r="V723" s="291"/>
      <c r="W723" s="291"/>
      <c r="X723" s="291"/>
      <c r="Y723" s="412"/>
      <c r="Z723" s="425"/>
      <c r="AA723" s="425"/>
      <c r="AB723" s="425"/>
      <c r="AC723" s="425"/>
      <c r="AD723" s="425"/>
      <c r="AE723" s="425"/>
      <c r="AF723" s="425"/>
      <c r="AG723" s="425"/>
      <c r="AH723" s="425"/>
      <c r="AI723" s="425"/>
      <c r="AJ723" s="425"/>
      <c r="AK723" s="425"/>
      <c r="AL723" s="425"/>
      <c r="AM723" s="306"/>
    </row>
    <row r="724" spans="1:39" ht="31" outlineLevel="1">
      <c r="A724" s="532">
        <v>37</v>
      </c>
      <c r="B724" s="428" t="s">
        <v>129</v>
      </c>
      <c r="C724" s="291" t="s">
        <v>25</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26"/>
      <c r="Z724" s="410"/>
      <c r="AA724" s="410"/>
      <c r="AB724" s="410"/>
      <c r="AC724" s="410"/>
      <c r="AD724" s="410"/>
      <c r="AE724" s="410"/>
      <c r="AF724" s="415"/>
      <c r="AG724" s="415"/>
      <c r="AH724" s="415"/>
      <c r="AI724" s="415"/>
      <c r="AJ724" s="415"/>
      <c r="AK724" s="415"/>
      <c r="AL724" s="415"/>
      <c r="AM724" s="296">
        <f>SUM(Y724:AL724)</f>
        <v>0</v>
      </c>
    </row>
    <row r="725" spans="1:39" ht="15.5" outlineLevel="1">
      <c r="A725" s="532"/>
      <c r="B725" s="294" t="s">
        <v>310</v>
      </c>
      <c r="C725" s="291" t="s">
        <v>163</v>
      </c>
      <c r="D725" s="295"/>
      <c r="E725" s="295"/>
      <c r="F725" s="295"/>
      <c r="G725" s="295"/>
      <c r="H725" s="295"/>
      <c r="I725" s="295"/>
      <c r="J725" s="295"/>
      <c r="K725" s="295"/>
      <c r="L725" s="295"/>
      <c r="M725" s="295"/>
      <c r="N725" s="295">
        <f>N724</f>
        <v>12</v>
      </c>
      <c r="O725" s="295"/>
      <c r="P725" s="295"/>
      <c r="Q725" s="295"/>
      <c r="R725" s="295"/>
      <c r="S725" s="295"/>
      <c r="T725" s="295"/>
      <c r="U725" s="295"/>
      <c r="V725" s="295"/>
      <c r="W725" s="295"/>
      <c r="X725" s="295"/>
      <c r="Y725" s="411">
        <f>Y724</f>
        <v>0</v>
      </c>
      <c r="Z725" s="411">
        <f t="shared" ref="Z725" si="2111">Z724</f>
        <v>0</v>
      </c>
      <c r="AA725" s="411">
        <f t="shared" ref="AA725" si="2112">AA724</f>
        <v>0</v>
      </c>
      <c r="AB725" s="411">
        <f t="shared" ref="AB725" si="2113">AB724</f>
        <v>0</v>
      </c>
      <c r="AC725" s="411">
        <f t="shared" ref="AC725" si="2114">AC724</f>
        <v>0</v>
      </c>
      <c r="AD725" s="411">
        <f t="shared" ref="AD725" si="2115">AD724</f>
        <v>0</v>
      </c>
      <c r="AE725" s="411">
        <f t="shared" ref="AE725" si="2116">AE724</f>
        <v>0</v>
      </c>
      <c r="AF725" s="411">
        <f t="shared" ref="AF725" si="2117">AF724</f>
        <v>0</v>
      </c>
      <c r="AG725" s="411">
        <f t="shared" ref="AG725" si="2118">AG724</f>
        <v>0</v>
      </c>
      <c r="AH725" s="411">
        <f t="shared" ref="AH725" si="2119">AH724</f>
        <v>0</v>
      </c>
      <c r="AI725" s="411">
        <f t="shared" ref="AI725" si="2120">AI724</f>
        <v>0</v>
      </c>
      <c r="AJ725" s="411">
        <f t="shared" ref="AJ725" si="2121">AJ724</f>
        <v>0</v>
      </c>
      <c r="AK725" s="411">
        <f t="shared" ref="AK725" si="2122">AK724</f>
        <v>0</v>
      </c>
      <c r="AL725" s="411">
        <f t="shared" ref="AL725" si="2123">AL724</f>
        <v>0</v>
      </c>
      <c r="AM725" s="306"/>
    </row>
    <row r="726" spans="1:39" ht="15.5" outlineLevel="1">
      <c r="A726" s="532"/>
      <c r="B726" s="428"/>
      <c r="C726" s="291"/>
      <c r="D726" s="291"/>
      <c r="E726" s="291"/>
      <c r="F726" s="291"/>
      <c r="G726" s="291"/>
      <c r="H726" s="291"/>
      <c r="I726" s="291"/>
      <c r="J726" s="291"/>
      <c r="K726" s="291"/>
      <c r="L726" s="291"/>
      <c r="M726" s="291"/>
      <c r="N726" s="291"/>
      <c r="O726" s="291"/>
      <c r="P726" s="291"/>
      <c r="Q726" s="291"/>
      <c r="R726" s="291"/>
      <c r="S726" s="291"/>
      <c r="T726" s="291"/>
      <c r="U726" s="291"/>
      <c r="V726" s="291"/>
      <c r="W726" s="291"/>
      <c r="X726" s="291"/>
      <c r="Y726" s="412"/>
      <c r="Z726" s="425"/>
      <c r="AA726" s="425"/>
      <c r="AB726" s="425"/>
      <c r="AC726" s="425"/>
      <c r="AD726" s="425"/>
      <c r="AE726" s="425"/>
      <c r="AF726" s="425"/>
      <c r="AG726" s="425"/>
      <c r="AH726" s="425"/>
      <c r="AI726" s="425"/>
      <c r="AJ726" s="425"/>
      <c r="AK726" s="425"/>
      <c r="AL726" s="425"/>
      <c r="AM726" s="306"/>
    </row>
    <row r="727" spans="1:39" ht="15.5" outlineLevel="1">
      <c r="A727" s="532">
        <v>38</v>
      </c>
      <c r="B727" s="428" t="s">
        <v>130</v>
      </c>
      <c r="C727" s="291" t="s">
        <v>25</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26"/>
      <c r="Z727" s="410"/>
      <c r="AA727" s="410"/>
      <c r="AB727" s="410"/>
      <c r="AC727" s="410"/>
      <c r="AD727" s="410"/>
      <c r="AE727" s="410"/>
      <c r="AF727" s="415"/>
      <c r="AG727" s="415"/>
      <c r="AH727" s="415"/>
      <c r="AI727" s="415"/>
      <c r="AJ727" s="415"/>
      <c r="AK727" s="415"/>
      <c r="AL727" s="415"/>
      <c r="AM727" s="296">
        <f>SUM(Y727:AL727)</f>
        <v>0</v>
      </c>
    </row>
    <row r="728" spans="1:39" ht="15.5" outlineLevel="1">
      <c r="A728" s="532"/>
      <c r="B728" s="294" t="s">
        <v>310</v>
      </c>
      <c r="C728" s="291" t="s">
        <v>163</v>
      </c>
      <c r="D728" s="295"/>
      <c r="E728" s="295"/>
      <c r="F728" s="295"/>
      <c r="G728" s="295"/>
      <c r="H728" s="295"/>
      <c r="I728" s="295"/>
      <c r="J728" s="295"/>
      <c r="K728" s="295"/>
      <c r="L728" s="295"/>
      <c r="M728" s="295"/>
      <c r="N728" s="295">
        <f>N727</f>
        <v>12</v>
      </c>
      <c r="O728" s="295"/>
      <c r="P728" s="295"/>
      <c r="Q728" s="295"/>
      <c r="R728" s="295"/>
      <c r="S728" s="295"/>
      <c r="T728" s="295"/>
      <c r="U728" s="295"/>
      <c r="V728" s="295"/>
      <c r="W728" s="295"/>
      <c r="X728" s="295"/>
      <c r="Y728" s="411">
        <f>Y727</f>
        <v>0</v>
      </c>
      <c r="Z728" s="411">
        <f t="shared" ref="Z728" si="2124">Z727</f>
        <v>0</v>
      </c>
      <c r="AA728" s="411">
        <f t="shared" ref="AA728" si="2125">AA727</f>
        <v>0</v>
      </c>
      <c r="AB728" s="411">
        <f t="shared" ref="AB728" si="2126">AB727</f>
        <v>0</v>
      </c>
      <c r="AC728" s="411">
        <f t="shared" ref="AC728" si="2127">AC727</f>
        <v>0</v>
      </c>
      <c r="AD728" s="411">
        <f t="shared" ref="AD728" si="2128">AD727</f>
        <v>0</v>
      </c>
      <c r="AE728" s="411">
        <f t="shared" ref="AE728" si="2129">AE727</f>
        <v>0</v>
      </c>
      <c r="AF728" s="411">
        <f t="shared" ref="AF728" si="2130">AF727</f>
        <v>0</v>
      </c>
      <c r="AG728" s="411">
        <f t="shared" ref="AG728" si="2131">AG727</f>
        <v>0</v>
      </c>
      <c r="AH728" s="411">
        <f t="shared" ref="AH728" si="2132">AH727</f>
        <v>0</v>
      </c>
      <c r="AI728" s="411">
        <f t="shared" ref="AI728" si="2133">AI727</f>
        <v>0</v>
      </c>
      <c r="AJ728" s="411">
        <f t="shared" ref="AJ728" si="2134">AJ727</f>
        <v>0</v>
      </c>
      <c r="AK728" s="411">
        <f t="shared" ref="AK728" si="2135">AK727</f>
        <v>0</v>
      </c>
      <c r="AL728" s="411">
        <f t="shared" ref="AL728" si="2136">AL727</f>
        <v>0</v>
      </c>
      <c r="AM728" s="306"/>
    </row>
    <row r="729" spans="1:39" ht="15.5" outlineLevel="1">
      <c r="A729" s="532"/>
      <c r="B729" s="428"/>
      <c r="C729" s="291"/>
      <c r="D729" s="291"/>
      <c r="E729" s="291"/>
      <c r="F729" s="291"/>
      <c r="G729" s="291"/>
      <c r="H729" s="291"/>
      <c r="I729" s="291"/>
      <c r="J729" s="291"/>
      <c r="K729" s="291"/>
      <c r="L729" s="291"/>
      <c r="M729" s="291"/>
      <c r="N729" s="291"/>
      <c r="O729" s="291"/>
      <c r="P729" s="291"/>
      <c r="Q729" s="291"/>
      <c r="R729" s="291"/>
      <c r="S729" s="291"/>
      <c r="T729" s="291"/>
      <c r="U729" s="291"/>
      <c r="V729" s="291"/>
      <c r="W729" s="291"/>
      <c r="X729" s="291"/>
      <c r="Y729" s="412"/>
      <c r="Z729" s="425"/>
      <c r="AA729" s="425"/>
      <c r="AB729" s="425"/>
      <c r="AC729" s="425"/>
      <c r="AD729" s="425"/>
      <c r="AE729" s="425"/>
      <c r="AF729" s="425"/>
      <c r="AG729" s="425"/>
      <c r="AH729" s="425"/>
      <c r="AI729" s="425"/>
      <c r="AJ729" s="425"/>
      <c r="AK729" s="425"/>
      <c r="AL729" s="425"/>
      <c r="AM729" s="306"/>
    </row>
    <row r="730" spans="1:39" ht="31" outlineLevel="1">
      <c r="A730" s="532">
        <v>39</v>
      </c>
      <c r="B730" s="428" t="s">
        <v>131</v>
      </c>
      <c r="C730" s="291" t="s">
        <v>25</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26"/>
      <c r="Z730" s="410"/>
      <c r="AA730" s="410"/>
      <c r="AB730" s="410"/>
      <c r="AC730" s="410"/>
      <c r="AD730" s="410"/>
      <c r="AE730" s="410"/>
      <c r="AF730" s="415"/>
      <c r="AG730" s="415"/>
      <c r="AH730" s="415"/>
      <c r="AI730" s="415"/>
      <c r="AJ730" s="415"/>
      <c r="AK730" s="415"/>
      <c r="AL730" s="415"/>
      <c r="AM730" s="296">
        <f>SUM(Y730:AL730)</f>
        <v>0</v>
      </c>
    </row>
    <row r="731" spans="1:39" ht="15.5" outlineLevel="1">
      <c r="A731" s="532"/>
      <c r="B731" s="294" t="s">
        <v>310</v>
      </c>
      <c r="C731" s="291" t="s">
        <v>163</v>
      </c>
      <c r="D731" s="295"/>
      <c r="E731" s="295"/>
      <c r="F731" s="295"/>
      <c r="G731" s="295"/>
      <c r="H731" s="295"/>
      <c r="I731" s="295"/>
      <c r="J731" s="295"/>
      <c r="K731" s="295"/>
      <c r="L731" s="295"/>
      <c r="M731" s="295"/>
      <c r="N731" s="295">
        <f>N730</f>
        <v>12</v>
      </c>
      <c r="O731" s="295"/>
      <c r="P731" s="295"/>
      <c r="Q731" s="295"/>
      <c r="R731" s="295"/>
      <c r="S731" s="295"/>
      <c r="T731" s="295"/>
      <c r="U731" s="295"/>
      <c r="V731" s="295"/>
      <c r="W731" s="295"/>
      <c r="X731" s="295"/>
      <c r="Y731" s="411">
        <f>Y730</f>
        <v>0</v>
      </c>
      <c r="Z731" s="411">
        <f t="shared" ref="Z731" si="2137">Z730</f>
        <v>0</v>
      </c>
      <c r="AA731" s="411">
        <f t="shared" ref="AA731" si="2138">AA730</f>
        <v>0</v>
      </c>
      <c r="AB731" s="411">
        <f t="shared" ref="AB731" si="2139">AB730</f>
        <v>0</v>
      </c>
      <c r="AC731" s="411">
        <f t="shared" ref="AC731" si="2140">AC730</f>
        <v>0</v>
      </c>
      <c r="AD731" s="411">
        <f t="shared" ref="AD731" si="2141">AD730</f>
        <v>0</v>
      </c>
      <c r="AE731" s="411">
        <f t="shared" ref="AE731" si="2142">AE730</f>
        <v>0</v>
      </c>
      <c r="AF731" s="411">
        <f t="shared" ref="AF731" si="2143">AF730</f>
        <v>0</v>
      </c>
      <c r="AG731" s="411">
        <f t="shared" ref="AG731" si="2144">AG730</f>
        <v>0</v>
      </c>
      <c r="AH731" s="411">
        <f t="shared" ref="AH731" si="2145">AH730</f>
        <v>0</v>
      </c>
      <c r="AI731" s="411">
        <f t="shared" ref="AI731" si="2146">AI730</f>
        <v>0</v>
      </c>
      <c r="AJ731" s="411">
        <f t="shared" ref="AJ731" si="2147">AJ730</f>
        <v>0</v>
      </c>
      <c r="AK731" s="411">
        <f t="shared" ref="AK731" si="2148">AK730</f>
        <v>0</v>
      </c>
      <c r="AL731" s="411">
        <f t="shared" ref="AL731" si="2149">AL730</f>
        <v>0</v>
      </c>
      <c r="AM731" s="306"/>
    </row>
    <row r="732" spans="1:39" ht="15.5" outlineLevel="1">
      <c r="A732" s="532"/>
      <c r="B732" s="428"/>
      <c r="C732" s="291"/>
      <c r="D732" s="291"/>
      <c r="E732" s="291"/>
      <c r="F732" s="291"/>
      <c r="G732" s="291"/>
      <c r="H732" s="291"/>
      <c r="I732" s="291"/>
      <c r="J732" s="291"/>
      <c r="K732" s="291"/>
      <c r="L732" s="291"/>
      <c r="M732" s="291"/>
      <c r="N732" s="291"/>
      <c r="O732" s="291"/>
      <c r="P732" s="291"/>
      <c r="Q732" s="291"/>
      <c r="R732" s="291"/>
      <c r="S732" s="291"/>
      <c r="T732" s="291"/>
      <c r="U732" s="291"/>
      <c r="V732" s="291"/>
      <c r="W732" s="291"/>
      <c r="X732" s="291"/>
      <c r="Y732" s="412"/>
      <c r="Z732" s="425"/>
      <c r="AA732" s="425"/>
      <c r="AB732" s="425"/>
      <c r="AC732" s="425"/>
      <c r="AD732" s="425"/>
      <c r="AE732" s="425"/>
      <c r="AF732" s="425"/>
      <c r="AG732" s="425"/>
      <c r="AH732" s="425"/>
      <c r="AI732" s="425"/>
      <c r="AJ732" s="425"/>
      <c r="AK732" s="425"/>
      <c r="AL732" s="425"/>
      <c r="AM732" s="306"/>
    </row>
    <row r="733" spans="1:39" ht="31" outlineLevel="1">
      <c r="A733" s="532">
        <v>40</v>
      </c>
      <c r="B733" s="428" t="s">
        <v>132</v>
      </c>
      <c r="C733" s="291" t="s">
        <v>25</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26"/>
      <c r="Z733" s="410"/>
      <c r="AA733" s="410"/>
      <c r="AB733" s="410"/>
      <c r="AC733" s="410"/>
      <c r="AD733" s="410"/>
      <c r="AE733" s="410"/>
      <c r="AF733" s="415"/>
      <c r="AG733" s="415"/>
      <c r="AH733" s="415"/>
      <c r="AI733" s="415"/>
      <c r="AJ733" s="415"/>
      <c r="AK733" s="415"/>
      <c r="AL733" s="415"/>
      <c r="AM733" s="296">
        <f>SUM(Y733:AL733)</f>
        <v>0</v>
      </c>
    </row>
    <row r="734" spans="1:39" ht="15.5" outlineLevel="1">
      <c r="A734" s="532"/>
      <c r="B734" s="294" t="s">
        <v>310</v>
      </c>
      <c r="C734" s="291" t="s">
        <v>163</v>
      </c>
      <c r="D734" s="295"/>
      <c r="E734" s="295"/>
      <c r="F734" s="295"/>
      <c r="G734" s="295"/>
      <c r="H734" s="295"/>
      <c r="I734" s="295"/>
      <c r="J734" s="295"/>
      <c r="K734" s="295"/>
      <c r="L734" s="295"/>
      <c r="M734" s="295"/>
      <c r="N734" s="295">
        <f>N733</f>
        <v>12</v>
      </c>
      <c r="O734" s="295"/>
      <c r="P734" s="295"/>
      <c r="Q734" s="295"/>
      <c r="R734" s="295"/>
      <c r="S734" s="295"/>
      <c r="T734" s="295"/>
      <c r="U734" s="295"/>
      <c r="V734" s="295"/>
      <c r="W734" s="295"/>
      <c r="X734" s="295"/>
      <c r="Y734" s="411">
        <f>Y733</f>
        <v>0</v>
      </c>
      <c r="Z734" s="411">
        <f t="shared" ref="Z734" si="2150">Z733</f>
        <v>0</v>
      </c>
      <c r="AA734" s="411">
        <f t="shared" ref="AA734" si="2151">AA733</f>
        <v>0</v>
      </c>
      <c r="AB734" s="411">
        <f t="shared" ref="AB734" si="2152">AB733</f>
        <v>0</v>
      </c>
      <c r="AC734" s="411">
        <f t="shared" ref="AC734" si="2153">AC733</f>
        <v>0</v>
      </c>
      <c r="AD734" s="411">
        <f t="shared" ref="AD734" si="2154">AD733</f>
        <v>0</v>
      </c>
      <c r="AE734" s="411">
        <f t="shared" ref="AE734" si="2155">AE733</f>
        <v>0</v>
      </c>
      <c r="AF734" s="411">
        <f t="shared" ref="AF734" si="2156">AF733</f>
        <v>0</v>
      </c>
      <c r="AG734" s="411">
        <f t="shared" ref="AG734" si="2157">AG733</f>
        <v>0</v>
      </c>
      <c r="AH734" s="411">
        <f t="shared" ref="AH734" si="2158">AH733</f>
        <v>0</v>
      </c>
      <c r="AI734" s="411">
        <f t="shared" ref="AI734" si="2159">AI733</f>
        <v>0</v>
      </c>
      <c r="AJ734" s="411">
        <f t="shared" ref="AJ734" si="2160">AJ733</f>
        <v>0</v>
      </c>
      <c r="AK734" s="411">
        <f t="shared" ref="AK734" si="2161">AK733</f>
        <v>0</v>
      </c>
      <c r="AL734" s="411">
        <f t="shared" ref="AL734" si="2162">AL733</f>
        <v>0</v>
      </c>
      <c r="AM734" s="306"/>
    </row>
    <row r="735" spans="1:39" ht="15.5" outlineLevel="1">
      <c r="A735" s="532"/>
      <c r="B735" s="428"/>
      <c r="C735" s="291"/>
      <c r="D735" s="291"/>
      <c r="E735" s="291"/>
      <c r="F735" s="291"/>
      <c r="G735" s="291"/>
      <c r="H735" s="291"/>
      <c r="I735" s="291"/>
      <c r="J735" s="291"/>
      <c r="K735" s="291"/>
      <c r="L735" s="291"/>
      <c r="M735" s="291"/>
      <c r="N735" s="291"/>
      <c r="O735" s="291"/>
      <c r="P735" s="291"/>
      <c r="Q735" s="291"/>
      <c r="R735" s="291"/>
      <c r="S735" s="291"/>
      <c r="T735" s="291"/>
      <c r="U735" s="291"/>
      <c r="V735" s="291"/>
      <c r="W735" s="291"/>
      <c r="X735" s="291"/>
      <c r="Y735" s="412"/>
      <c r="Z735" s="425"/>
      <c r="AA735" s="425"/>
      <c r="AB735" s="425"/>
      <c r="AC735" s="425"/>
      <c r="AD735" s="425"/>
      <c r="AE735" s="425"/>
      <c r="AF735" s="425"/>
      <c r="AG735" s="425"/>
      <c r="AH735" s="425"/>
      <c r="AI735" s="425"/>
      <c r="AJ735" s="425"/>
      <c r="AK735" s="425"/>
      <c r="AL735" s="425"/>
      <c r="AM735" s="306"/>
    </row>
    <row r="736" spans="1:39" ht="46.5" outlineLevel="1">
      <c r="A736" s="532">
        <v>41</v>
      </c>
      <c r="B736" s="428" t="s">
        <v>133</v>
      </c>
      <c r="C736" s="291" t="s">
        <v>25</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26"/>
      <c r="Z736" s="410"/>
      <c r="AA736" s="410"/>
      <c r="AB736" s="410"/>
      <c r="AC736" s="410"/>
      <c r="AD736" s="410"/>
      <c r="AE736" s="410"/>
      <c r="AF736" s="415"/>
      <c r="AG736" s="415"/>
      <c r="AH736" s="415"/>
      <c r="AI736" s="415"/>
      <c r="AJ736" s="415"/>
      <c r="AK736" s="415"/>
      <c r="AL736" s="415"/>
      <c r="AM736" s="296">
        <f>SUM(Y736:AL736)</f>
        <v>0</v>
      </c>
    </row>
    <row r="737" spans="1:39" ht="15.5" outlineLevel="1">
      <c r="A737" s="532"/>
      <c r="B737" s="294" t="s">
        <v>310</v>
      </c>
      <c r="C737" s="291" t="s">
        <v>163</v>
      </c>
      <c r="D737" s="295"/>
      <c r="E737" s="295"/>
      <c r="F737" s="295"/>
      <c r="G737" s="295"/>
      <c r="H737" s="295"/>
      <c r="I737" s="295"/>
      <c r="J737" s="295"/>
      <c r="K737" s="295"/>
      <c r="L737" s="295"/>
      <c r="M737" s="295"/>
      <c r="N737" s="295">
        <f>N736</f>
        <v>12</v>
      </c>
      <c r="O737" s="295"/>
      <c r="P737" s="295"/>
      <c r="Q737" s="295"/>
      <c r="R737" s="295"/>
      <c r="S737" s="295"/>
      <c r="T737" s="295"/>
      <c r="U737" s="295"/>
      <c r="V737" s="295"/>
      <c r="W737" s="295"/>
      <c r="X737" s="295"/>
      <c r="Y737" s="411">
        <f>Y736</f>
        <v>0</v>
      </c>
      <c r="Z737" s="411">
        <f t="shared" ref="Z737" si="2163">Z736</f>
        <v>0</v>
      </c>
      <c r="AA737" s="411">
        <f t="shared" ref="AA737" si="2164">AA736</f>
        <v>0</v>
      </c>
      <c r="AB737" s="411">
        <f t="shared" ref="AB737" si="2165">AB736</f>
        <v>0</v>
      </c>
      <c r="AC737" s="411">
        <f t="shared" ref="AC737" si="2166">AC736</f>
        <v>0</v>
      </c>
      <c r="AD737" s="411">
        <f t="shared" ref="AD737" si="2167">AD736</f>
        <v>0</v>
      </c>
      <c r="AE737" s="411">
        <f t="shared" ref="AE737" si="2168">AE736</f>
        <v>0</v>
      </c>
      <c r="AF737" s="411">
        <f t="shared" ref="AF737" si="2169">AF736</f>
        <v>0</v>
      </c>
      <c r="AG737" s="411">
        <f t="shared" ref="AG737" si="2170">AG736</f>
        <v>0</v>
      </c>
      <c r="AH737" s="411">
        <f t="shared" ref="AH737" si="2171">AH736</f>
        <v>0</v>
      </c>
      <c r="AI737" s="411">
        <f t="shared" ref="AI737" si="2172">AI736</f>
        <v>0</v>
      </c>
      <c r="AJ737" s="411">
        <f t="shared" ref="AJ737" si="2173">AJ736</f>
        <v>0</v>
      </c>
      <c r="AK737" s="411">
        <f t="shared" ref="AK737" si="2174">AK736</f>
        <v>0</v>
      </c>
      <c r="AL737" s="411">
        <f t="shared" ref="AL737" si="2175">AL736</f>
        <v>0</v>
      </c>
      <c r="AM737" s="306"/>
    </row>
    <row r="738" spans="1:39" ht="15.5" outlineLevel="1">
      <c r="A738" s="532"/>
      <c r="B738" s="428"/>
      <c r="C738" s="291"/>
      <c r="D738" s="291"/>
      <c r="E738" s="291"/>
      <c r="F738" s="291"/>
      <c r="G738" s="291"/>
      <c r="H738" s="291"/>
      <c r="I738" s="291"/>
      <c r="J738" s="291"/>
      <c r="K738" s="291"/>
      <c r="L738" s="291"/>
      <c r="M738" s="291"/>
      <c r="N738" s="291"/>
      <c r="O738" s="291"/>
      <c r="P738" s="291"/>
      <c r="Q738" s="291"/>
      <c r="R738" s="291"/>
      <c r="S738" s="291"/>
      <c r="T738" s="291"/>
      <c r="U738" s="291"/>
      <c r="V738" s="291"/>
      <c r="W738" s="291"/>
      <c r="X738" s="291"/>
      <c r="Y738" s="412"/>
      <c r="Z738" s="425"/>
      <c r="AA738" s="425"/>
      <c r="AB738" s="425"/>
      <c r="AC738" s="425"/>
      <c r="AD738" s="425"/>
      <c r="AE738" s="425"/>
      <c r="AF738" s="425"/>
      <c r="AG738" s="425"/>
      <c r="AH738" s="425"/>
      <c r="AI738" s="425"/>
      <c r="AJ738" s="425"/>
      <c r="AK738" s="425"/>
      <c r="AL738" s="425"/>
      <c r="AM738" s="306"/>
    </row>
    <row r="739" spans="1:39" ht="31" outlineLevel="1">
      <c r="A739" s="532">
        <v>42</v>
      </c>
      <c r="B739" s="428" t="s">
        <v>134</v>
      </c>
      <c r="C739" s="291" t="s">
        <v>25</v>
      </c>
      <c r="D739" s="295"/>
      <c r="E739" s="295"/>
      <c r="F739" s="295"/>
      <c r="G739" s="295"/>
      <c r="H739" s="295"/>
      <c r="I739" s="295"/>
      <c r="J739" s="295"/>
      <c r="K739" s="295"/>
      <c r="L739" s="295"/>
      <c r="M739" s="295"/>
      <c r="N739" s="291"/>
      <c r="O739" s="295"/>
      <c r="P739" s="295"/>
      <c r="Q739" s="295"/>
      <c r="R739" s="295"/>
      <c r="S739" s="295"/>
      <c r="T739" s="295"/>
      <c r="U739" s="295"/>
      <c r="V739" s="295"/>
      <c r="W739" s="295"/>
      <c r="X739" s="295"/>
      <c r="Y739" s="426"/>
      <c r="Z739" s="410"/>
      <c r="AA739" s="410"/>
      <c r="AB739" s="410"/>
      <c r="AC739" s="410"/>
      <c r="AD739" s="410"/>
      <c r="AE739" s="410"/>
      <c r="AF739" s="415"/>
      <c r="AG739" s="415"/>
      <c r="AH739" s="415"/>
      <c r="AI739" s="415"/>
      <c r="AJ739" s="415"/>
      <c r="AK739" s="415"/>
      <c r="AL739" s="415"/>
      <c r="AM739" s="296">
        <f>SUM(Y739:AL739)</f>
        <v>0</v>
      </c>
    </row>
    <row r="740" spans="1:39" ht="15.5" outlineLevel="1">
      <c r="A740" s="532"/>
      <c r="B740" s="294" t="s">
        <v>310</v>
      </c>
      <c r="C740" s="291" t="s">
        <v>163</v>
      </c>
      <c r="D740" s="295"/>
      <c r="E740" s="295"/>
      <c r="F740" s="295"/>
      <c r="G740" s="295"/>
      <c r="H740" s="295"/>
      <c r="I740" s="295"/>
      <c r="J740" s="295"/>
      <c r="K740" s="295"/>
      <c r="L740" s="295"/>
      <c r="M740" s="295"/>
      <c r="N740" s="468"/>
      <c r="O740" s="295"/>
      <c r="P740" s="295"/>
      <c r="Q740" s="295"/>
      <c r="R740" s="295"/>
      <c r="S740" s="295"/>
      <c r="T740" s="295"/>
      <c r="U740" s="295"/>
      <c r="V740" s="295"/>
      <c r="W740" s="295"/>
      <c r="X740" s="295"/>
      <c r="Y740" s="411">
        <f>Y739</f>
        <v>0</v>
      </c>
      <c r="Z740" s="411">
        <f t="shared" ref="Z740" si="2176">Z739</f>
        <v>0</v>
      </c>
      <c r="AA740" s="411">
        <f t="shared" ref="AA740" si="2177">AA739</f>
        <v>0</v>
      </c>
      <c r="AB740" s="411">
        <f t="shared" ref="AB740" si="2178">AB739</f>
        <v>0</v>
      </c>
      <c r="AC740" s="411">
        <f t="shared" ref="AC740" si="2179">AC739</f>
        <v>0</v>
      </c>
      <c r="AD740" s="411">
        <f t="shared" ref="AD740" si="2180">AD739</f>
        <v>0</v>
      </c>
      <c r="AE740" s="411">
        <f t="shared" ref="AE740" si="2181">AE739</f>
        <v>0</v>
      </c>
      <c r="AF740" s="411">
        <f t="shared" ref="AF740" si="2182">AF739</f>
        <v>0</v>
      </c>
      <c r="AG740" s="411">
        <f t="shared" ref="AG740" si="2183">AG739</f>
        <v>0</v>
      </c>
      <c r="AH740" s="411">
        <f t="shared" ref="AH740" si="2184">AH739</f>
        <v>0</v>
      </c>
      <c r="AI740" s="411">
        <f t="shared" ref="AI740" si="2185">AI739</f>
        <v>0</v>
      </c>
      <c r="AJ740" s="411">
        <f t="shared" ref="AJ740" si="2186">AJ739</f>
        <v>0</v>
      </c>
      <c r="AK740" s="411">
        <f t="shared" ref="AK740" si="2187">AK739</f>
        <v>0</v>
      </c>
      <c r="AL740" s="411">
        <f t="shared" ref="AL740" si="2188">AL739</f>
        <v>0</v>
      </c>
      <c r="AM740" s="306"/>
    </row>
    <row r="741" spans="1:39" ht="15.5" outlineLevel="1">
      <c r="A741" s="532"/>
      <c r="B741" s="428"/>
      <c r="C741" s="291"/>
      <c r="D741" s="291"/>
      <c r="E741" s="291"/>
      <c r="F741" s="291"/>
      <c r="G741" s="291"/>
      <c r="H741" s="291"/>
      <c r="I741" s="291"/>
      <c r="J741" s="291"/>
      <c r="K741" s="291"/>
      <c r="L741" s="291"/>
      <c r="M741" s="291"/>
      <c r="N741" s="291"/>
      <c r="O741" s="291"/>
      <c r="P741" s="291"/>
      <c r="Q741" s="291"/>
      <c r="R741" s="291"/>
      <c r="S741" s="291"/>
      <c r="T741" s="291"/>
      <c r="U741" s="291"/>
      <c r="V741" s="291"/>
      <c r="W741" s="291"/>
      <c r="X741" s="291"/>
      <c r="Y741" s="412"/>
      <c r="Z741" s="425"/>
      <c r="AA741" s="425"/>
      <c r="AB741" s="425"/>
      <c r="AC741" s="425"/>
      <c r="AD741" s="425"/>
      <c r="AE741" s="425"/>
      <c r="AF741" s="425"/>
      <c r="AG741" s="425"/>
      <c r="AH741" s="425"/>
      <c r="AI741" s="425"/>
      <c r="AJ741" s="425"/>
      <c r="AK741" s="425"/>
      <c r="AL741" s="425"/>
      <c r="AM741" s="306"/>
    </row>
    <row r="742" spans="1:39" ht="15.5" outlineLevel="1">
      <c r="A742" s="532">
        <v>43</v>
      </c>
      <c r="B742" s="428" t="s">
        <v>135</v>
      </c>
      <c r="C742" s="291" t="s">
        <v>25</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26"/>
      <c r="Z742" s="410"/>
      <c r="AA742" s="410"/>
      <c r="AB742" s="410"/>
      <c r="AC742" s="410"/>
      <c r="AD742" s="410"/>
      <c r="AE742" s="410"/>
      <c r="AF742" s="415"/>
      <c r="AG742" s="415"/>
      <c r="AH742" s="415"/>
      <c r="AI742" s="415"/>
      <c r="AJ742" s="415"/>
      <c r="AK742" s="415"/>
      <c r="AL742" s="415"/>
      <c r="AM742" s="296">
        <f>SUM(Y742:AL742)</f>
        <v>0</v>
      </c>
    </row>
    <row r="743" spans="1:39" ht="15.5" outlineLevel="1">
      <c r="A743" s="532"/>
      <c r="B743" s="294" t="s">
        <v>310</v>
      </c>
      <c r="C743" s="291" t="s">
        <v>163</v>
      </c>
      <c r="D743" s="295"/>
      <c r="E743" s="295"/>
      <c r="F743" s="295"/>
      <c r="G743" s="295"/>
      <c r="H743" s="295"/>
      <c r="I743" s="295"/>
      <c r="J743" s="295"/>
      <c r="K743" s="295"/>
      <c r="L743" s="295"/>
      <c r="M743" s="295"/>
      <c r="N743" s="295">
        <f>N742</f>
        <v>12</v>
      </c>
      <c r="O743" s="295"/>
      <c r="P743" s="295"/>
      <c r="Q743" s="295"/>
      <c r="R743" s="295"/>
      <c r="S743" s="295"/>
      <c r="T743" s="295"/>
      <c r="U743" s="295"/>
      <c r="V743" s="295"/>
      <c r="W743" s="295"/>
      <c r="X743" s="295"/>
      <c r="Y743" s="411">
        <f>Y742</f>
        <v>0</v>
      </c>
      <c r="Z743" s="411">
        <f t="shared" ref="Z743" si="2189">Z742</f>
        <v>0</v>
      </c>
      <c r="AA743" s="411">
        <f t="shared" ref="AA743" si="2190">AA742</f>
        <v>0</v>
      </c>
      <c r="AB743" s="411">
        <f t="shared" ref="AB743" si="2191">AB742</f>
        <v>0</v>
      </c>
      <c r="AC743" s="411">
        <f t="shared" ref="AC743" si="2192">AC742</f>
        <v>0</v>
      </c>
      <c r="AD743" s="411">
        <f t="shared" ref="AD743" si="2193">AD742</f>
        <v>0</v>
      </c>
      <c r="AE743" s="411">
        <f t="shared" ref="AE743" si="2194">AE742</f>
        <v>0</v>
      </c>
      <c r="AF743" s="411">
        <f t="shared" ref="AF743" si="2195">AF742</f>
        <v>0</v>
      </c>
      <c r="AG743" s="411">
        <f t="shared" ref="AG743" si="2196">AG742</f>
        <v>0</v>
      </c>
      <c r="AH743" s="411">
        <f t="shared" ref="AH743" si="2197">AH742</f>
        <v>0</v>
      </c>
      <c r="AI743" s="411">
        <f t="shared" ref="AI743" si="2198">AI742</f>
        <v>0</v>
      </c>
      <c r="AJ743" s="411">
        <f t="shared" ref="AJ743" si="2199">AJ742</f>
        <v>0</v>
      </c>
      <c r="AK743" s="411">
        <f t="shared" ref="AK743" si="2200">AK742</f>
        <v>0</v>
      </c>
      <c r="AL743" s="411">
        <f t="shared" ref="AL743" si="2201">AL742</f>
        <v>0</v>
      </c>
      <c r="AM743" s="306"/>
    </row>
    <row r="744" spans="1:39" ht="15.5" outlineLevel="1">
      <c r="A744" s="532"/>
      <c r="B744" s="428"/>
      <c r="C744" s="291"/>
      <c r="D744" s="291"/>
      <c r="E744" s="291"/>
      <c r="F744" s="291"/>
      <c r="G744" s="291"/>
      <c r="H744" s="291"/>
      <c r="I744" s="291"/>
      <c r="J744" s="291"/>
      <c r="K744" s="291"/>
      <c r="L744" s="291"/>
      <c r="M744" s="291"/>
      <c r="N744" s="291"/>
      <c r="O744" s="291"/>
      <c r="P744" s="291"/>
      <c r="Q744" s="291"/>
      <c r="R744" s="291"/>
      <c r="S744" s="291"/>
      <c r="T744" s="291"/>
      <c r="U744" s="291"/>
      <c r="V744" s="291"/>
      <c r="W744" s="291"/>
      <c r="X744" s="291"/>
      <c r="Y744" s="412"/>
      <c r="Z744" s="425"/>
      <c r="AA744" s="425"/>
      <c r="AB744" s="425"/>
      <c r="AC744" s="425"/>
      <c r="AD744" s="425"/>
      <c r="AE744" s="425"/>
      <c r="AF744" s="425"/>
      <c r="AG744" s="425"/>
      <c r="AH744" s="425"/>
      <c r="AI744" s="425"/>
      <c r="AJ744" s="425"/>
      <c r="AK744" s="425"/>
      <c r="AL744" s="425"/>
      <c r="AM744" s="306"/>
    </row>
    <row r="745" spans="1:39" ht="46.5" outlineLevel="1">
      <c r="A745" s="532">
        <v>44</v>
      </c>
      <c r="B745" s="428" t="s">
        <v>136</v>
      </c>
      <c r="C745" s="291" t="s">
        <v>25</v>
      </c>
      <c r="D745" s="295"/>
      <c r="E745" s="295"/>
      <c r="F745" s="295"/>
      <c r="G745" s="295"/>
      <c r="H745" s="295"/>
      <c r="I745" s="295"/>
      <c r="J745" s="295"/>
      <c r="K745" s="295"/>
      <c r="L745" s="295"/>
      <c r="M745" s="295"/>
      <c r="N745" s="295">
        <v>12</v>
      </c>
      <c r="O745" s="295"/>
      <c r="P745" s="295"/>
      <c r="Q745" s="295"/>
      <c r="R745" s="295"/>
      <c r="S745" s="295"/>
      <c r="T745" s="295"/>
      <c r="U745" s="295"/>
      <c r="V745" s="295"/>
      <c r="W745" s="295"/>
      <c r="X745" s="295"/>
      <c r="Y745" s="426"/>
      <c r="Z745" s="410"/>
      <c r="AA745" s="410"/>
      <c r="AB745" s="410"/>
      <c r="AC745" s="410"/>
      <c r="AD745" s="410"/>
      <c r="AE745" s="410"/>
      <c r="AF745" s="415"/>
      <c r="AG745" s="415"/>
      <c r="AH745" s="415"/>
      <c r="AI745" s="415"/>
      <c r="AJ745" s="415"/>
      <c r="AK745" s="415"/>
      <c r="AL745" s="415"/>
      <c r="AM745" s="296">
        <f>SUM(Y745:AL745)</f>
        <v>0</v>
      </c>
    </row>
    <row r="746" spans="1:39" ht="15.5" outlineLevel="1">
      <c r="A746" s="532"/>
      <c r="B746" s="294" t="s">
        <v>310</v>
      </c>
      <c r="C746" s="291" t="s">
        <v>163</v>
      </c>
      <c r="D746" s="295"/>
      <c r="E746" s="295"/>
      <c r="F746" s="295"/>
      <c r="G746" s="295"/>
      <c r="H746" s="295"/>
      <c r="I746" s="295"/>
      <c r="J746" s="295"/>
      <c r="K746" s="295"/>
      <c r="L746" s="295"/>
      <c r="M746" s="295"/>
      <c r="N746" s="295">
        <f>N745</f>
        <v>12</v>
      </c>
      <c r="O746" s="295"/>
      <c r="P746" s="295"/>
      <c r="Q746" s="295"/>
      <c r="R746" s="295"/>
      <c r="S746" s="295"/>
      <c r="T746" s="295"/>
      <c r="U746" s="295"/>
      <c r="V746" s="295"/>
      <c r="W746" s="295"/>
      <c r="X746" s="295"/>
      <c r="Y746" s="411">
        <f>Y745</f>
        <v>0</v>
      </c>
      <c r="Z746" s="411">
        <f t="shared" ref="Z746" si="2202">Z745</f>
        <v>0</v>
      </c>
      <c r="AA746" s="411">
        <f t="shared" ref="AA746" si="2203">AA745</f>
        <v>0</v>
      </c>
      <c r="AB746" s="411">
        <f t="shared" ref="AB746" si="2204">AB745</f>
        <v>0</v>
      </c>
      <c r="AC746" s="411">
        <f t="shared" ref="AC746" si="2205">AC745</f>
        <v>0</v>
      </c>
      <c r="AD746" s="411">
        <f t="shared" ref="AD746" si="2206">AD745</f>
        <v>0</v>
      </c>
      <c r="AE746" s="411">
        <f t="shared" ref="AE746" si="2207">AE745</f>
        <v>0</v>
      </c>
      <c r="AF746" s="411">
        <f t="shared" ref="AF746" si="2208">AF745</f>
        <v>0</v>
      </c>
      <c r="AG746" s="411">
        <f t="shared" ref="AG746" si="2209">AG745</f>
        <v>0</v>
      </c>
      <c r="AH746" s="411">
        <f t="shared" ref="AH746" si="2210">AH745</f>
        <v>0</v>
      </c>
      <c r="AI746" s="411">
        <f t="shared" ref="AI746" si="2211">AI745</f>
        <v>0</v>
      </c>
      <c r="AJ746" s="411">
        <f t="shared" ref="AJ746" si="2212">AJ745</f>
        <v>0</v>
      </c>
      <c r="AK746" s="411">
        <f t="shared" ref="AK746" si="2213">AK745</f>
        <v>0</v>
      </c>
      <c r="AL746" s="411">
        <f t="shared" ref="AL746" si="2214">AL745</f>
        <v>0</v>
      </c>
      <c r="AM746" s="306"/>
    </row>
    <row r="747" spans="1:39" ht="15.5" outlineLevel="1">
      <c r="A747" s="532"/>
      <c r="B747" s="428"/>
      <c r="C747" s="291"/>
      <c r="D747" s="291"/>
      <c r="E747" s="291"/>
      <c r="F747" s="291"/>
      <c r="G747" s="291"/>
      <c r="H747" s="291"/>
      <c r="I747" s="291"/>
      <c r="J747" s="291"/>
      <c r="K747" s="291"/>
      <c r="L747" s="291"/>
      <c r="M747" s="291"/>
      <c r="N747" s="291"/>
      <c r="O747" s="291"/>
      <c r="P747" s="291"/>
      <c r="Q747" s="291"/>
      <c r="R747" s="291"/>
      <c r="S747" s="291"/>
      <c r="T747" s="291"/>
      <c r="U747" s="291"/>
      <c r="V747" s="291"/>
      <c r="W747" s="291"/>
      <c r="X747" s="291"/>
      <c r="Y747" s="412"/>
      <c r="Z747" s="425"/>
      <c r="AA747" s="425"/>
      <c r="AB747" s="425"/>
      <c r="AC747" s="425"/>
      <c r="AD747" s="425"/>
      <c r="AE747" s="425"/>
      <c r="AF747" s="425"/>
      <c r="AG747" s="425"/>
      <c r="AH747" s="425"/>
      <c r="AI747" s="425"/>
      <c r="AJ747" s="425"/>
      <c r="AK747" s="425"/>
      <c r="AL747" s="425"/>
      <c r="AM747" s="306"/>
    </row>
    <row r="748" spans="1:39" ht="31" outlineLevel="1">
      <c r="A748" s="532">
        <v>45</v>
      </c>
      <c r="B748" s="428" t="s">
        <v>137</v>
      </c>
      <c r="C748" s="291" t="s">
        <v>25</v>
      </c>
      <c r="D748" s="295"/>
      <c r="E748" s="295"/>
      <c r="F748" s="295"/>
      <c r="G748" s="295"/>
      <c r="H748" s="295"/>
      <c r="I748" s="295"/>
      <c r="J748" s="295"/>
      <c r="K748" s="295"/>
      <c r="L748" s="295"/>
      <c r="M748" s="295"/>
      <c r="N748" s="295">
        <v>12</v>
      </c>
      <c r="O748" s="295"/>
      <c r="P748" s="295"/>
      <c r="Q748" s="295"/>
      <c r="R748" s="295"/>
      <c r="S748" s="295"/>
      <c r="T748" s="295"/>
      <c r="U748" s="295"/>
      <c r="V748" s="295"/>
      <c r="W748" s="295"/>
      <c r="X748" s="295"/>
      <c r="Y748" s="426"/>
      <c r="Z748" s="410"/>
      <c r="AA748" s="410"/>
      <c r="AB748" s="410"/>
      <c r="AC748" s="410"/>
      <c r="AD748" s="410"/>
      <c r="AE748" s="410"/>
      <c r="AF748" s="415"/>
      <c r="AG748" s="415"/>
      <c r="AH748" s="415"/>
      <c r="AI748" s="415"/>
      <c r="AJ748" s="415"/>
      <c r="AK748" s="415"/>
      <c r="AL748" s="415"/>
      <c r="AM748" s="296">
        <f>SUM(Y748:AL748)</f>
        <v>0</v>
      </c>
    </row>
    <row r="749" spans="1:39" ht="15.5" outlineLevel="1">
      <c r="A749" s="532"/>
      <c r="B749" s="294" t="s">
        <v>310</v>
      </c>
      <c r="C749" s="291" t="s">
        <v>163</v>
      </c>
      <c r="D749" s="295"/>
      <c r="E749" s="295"/>
      <c r="F749" s="295"/>
      <c r="G749" s="295"/>
      <c r="H749" s="295"/>
      <c r="I749" s="295"/>
      <c r="J749" s="295"/>
      <c r="K749" s="295"/>
      <c r="L749" s="295"/>
      <c r="M749" s="295"/>
      <c r="N749" s="295">
        <f>N748</f>
        <v>12</v>
      </c>
      <c r="O749" s="295"/>
      <c r="P749" s="295"/>
      <c r="Q749" s="295"/>
      <c r="R749" s="295"/>
      <c r="S749" s="295"/>
      <c r="T749" s="295"/>
      <c r="U749" s="295"/>
      <c r="V749" s="295"/>
      <c r="W749" s="295"/>
      <c r="X749" s="295"/>
      <c r="Y749" s="411">
        <f>Y748</f>
        <v>0</v>
      </c>
      <c r="Z749" s="411">
        <f t="shared" ref="Z749" si="2215">Z748</f>
        <v>0</v>
      </c>
      <c r="AA749" s="411">
        <f t="shared" ref="AA749" si="2216">AA748</f>
        <v>0</v>
      </c>
      <c r="AB749" s="411">
        <f t="shared" ref="AB749" si="2217">AB748</f>
        <v>0</v>
      </c>
      <c r="AC749" s="411">
        <f t="shared" ref="AC749" si="2218">AC748</f>
        <v>0</v>
      </c>
      <c r="AD749" s="411">
        <f t="shared" ref="AD749" si="2219">AD748</f>
        <v>0</v>
      </c>
      <c r="AE749" s="411">
        <f t="shared" ref="AE749" si="2220">AE748</f>
        <v>0</v>
      </c>
      <c r="AF749" s="411">
        <f t="shared" ref="AF749" si="2221">AF748</f>
        <v>0</v>
      </c>
      <c r="AG749" s="411">
        <f t="shared" ref="AG749" si="2222">AG748</f>
        <v>0</v>
      </c>
      <c r="AH749" s="411">
        <f t="shared" ref="AH749" si="2223">AH748</f>
        <v>0</v>
      </c>
      <c r="AI749" s="411">
        <f t="shared" ref="AI749" si="2224">AI748</f>
        <v>0</v>
      </c>
      <c r="AJ749" s="411">
        <f t="shared" ref="AJ749" si="2225">AJ748</f>
        <v>0</v>
      </c>
      <c r="AK749" s="411">
        <f t="shared" ref="AK749" si="2226">AK748</f>
        <v>0</v>
      </c>
      <c r="AL749" s="411">
        <f t="shared" ref="AL749" si="2227">AL748</f>
        <v>0</v>
      </c>
      <c r="AM749" s="306"/>
    </row>
    <row r="750" spans="1:39" ht="15.5" outlineLevel="1">
      <c r="A750" s="532"/>
      <c r="B750" s="428"/>
      <c r="C750" s="291"/>
      <c r="D750" s="291"/>
      <c r="E750" s="291"/>
      <c r="F750" s="291"/>
      <c r="G750" s="291"/>
      <c r="H750" s="291"/>
      <c r="I750" s="291"/>
      <c r="J750" s="291"/>
      <c r="K750" s="291"/>
      <c r="L750" s="291"/>
      <c r="M750" s="291"/>
      <c r="N750" s="291"/>
      <c r="O750" s="291"/>
      <c r="P750" s="291"/>
      <c r="Q750" s="291"/>
      <c r="R750" s="291"/>
      <c r="S750" s="291"/>
      <c r="T750" s="291"/>
      <c r="U750" s="291"/>
      <c r="V750" s="291"/>
      <c r="W750" s="291"/>
      <c r="X750" s="291"/>
      <c r="Y750" s="412"/>
      <c r="Z750" s="425"/>
      <c r="AA750" s="425"/>
      <c r="AB750" s="425"/>
      <c r="AC750" s="425"/>
      <c r="AD750" s="425"/>
      <c r="AE750" s="425"/>
      <c r="AF750" s="425"/>
      <c r="AG750" s="425"/>
      <c r="AH750" s="425"/>
      <c r="AI750" s="425"/>
      <c r="AJ750" s="425"/>
      <c r="AK750" s="425"/>
      <c r="AL750" s="425"/>
      <c r="AM750" s="306"/>
    </row>
    <row r="751" spans="1:39" ht="31" outlineLevel="1">
      <c r="A751" s="532">
        <v>46</v>
      </c>
      <c r="B751" s="428" t="s">
        <v>138</v>
      </c>
      <c r="C751" s="291" t="s">
        <v>25</v>
      </c>
      <c r="D751" s="295"/>
      <c r="E751" s="295"/>
      <c r="F751" s="295"/>
      <c r="G751" s="295"/>
      <c r="H751" s="295"/>
      <c r="I751" s="295"/>
      <c r="J751" s="295"/>
      <c r="K751" s="295"/>
      <c r="L751" s="295"/>
      <c r="M751" s="295"/>
      <c r="N751" s="295">
        <v>12</v>
      </c>
      <c r="O751" s="295"/>
      <c r="P751" s="295"/>
      <c r="Q751" s="295"/>
      <c r="R751" s="295"/>
      <c r="S751" s="295"/>
      <c r="T751" s="295"/>
      <c r="U751" s="295"/>
      <c r="V751" s="295"/>
      <c r="W751" s="295"/>
      <c r="X751" s="295"/>
      <c r="Y751" s="426"/>
      <c r="Z751" s="410"/>
      <c r="AA751" s="410"/>
      <c r="AB751" s="410"/>
      <c r="AC751" s="410"/>
      <c r="AD751" s="410"/>
      <c r="AE751" s="410"/>
      <c r="AF751" s="415"/>
      <c r="AG751" s="415"/>
      <c r="AH751" s="415"/>
      <c r="AI751" s="415"/>
      <c r="AJ751" s="415"/>
      <c r="AK751" s="415"/>
      <c r="AL751" s="415"/>
      <c r="AM751" s="296">
        <f>SUM(Y751:AL751)</f>
        <v>0</v>
      </c>
    </row>
    <row r="752" spans="1:39" ht="15.5" outlineLevel="1">
      <c r="A752" s="532"/>
      <c r="B752" s="294" t="s">
        <v>310</v>
      </c>
      <c r="C752" s="291" t="s">
        <v>163</v>
      </c>
      <c r="D752" s="295"/>
      <c r="E752" s="295"/>
      <c r="F752" s="295"/>
      <c r="G752" s="295"/>
      <c r="H752" s="295"/>
      <c r="I752" s="295"/>
      <c r="J752" s="295"/>
      <c r="K752" s="295"/>
      <c r="L752" s="295"/>
      <c r="M752" s="295"/>
      <c r="N752" s="295">
        <f>N751</f>
        <v>12</v>
      </c>
      <c r="O752" s="295"/>
      <c r="P752" s="295"/>
      <c r="Q752" s="295"/>
      <c r="R752" s="295"/>
      <c r="S752" s="295"/>
      <c r="T752" s="295"/>
      <c r="U752" s="295"/>
      <c r="V752" s="295"/>
      <c r="W752" s="295"/>
      <c r="X752" s="295"/>
      <c r="Y752" s="411">
        <f>Y751</f>
        <v>0</v>
      </c>
      <c r="Z752" s="411">
        <f t="shared" ref="Z752" si="2228">Z751</f>
        <v>0</v>
      </c>
      <c r="AA752" s="411">
        <f t="shared" ref="AA752" si="2229">AA751</f>
        <v>0</v>
      </c>
      <c r="AB752" s="411">
        <f t="shared" ref="AB752" si="2230">AB751</f>
        <v>0</v>
      </c>
      <c r="AC752" s="411">
        <f t="shared" ref="AC752" si="2231">AC751</f>
        <v>0</v>
      </c>
      <c r="AD752" s="411">
        <f t="shared" ref="AD752" si="2232">AD751</f>
        <v>0</v>
      </c>
      <c r="AE752" s="411">
        <f t="shared" ref="AE752" si="2233">AE751</f>
        <v>0</v>
      </c>
      <c r="AF752" s="411">
        <f t="shared" ref="AF752" si="2234">AF751</f>
        <v>0</v>
      </c>
      <c r="AG752" s="411">
        <f t="shared" ref="AG752" si="2235">AG751</f>
        <v>0</v>
      </c>
      <c r="AH752" s="411">
        <f t="shared" ref="AH752" si="2236">AH751</f>
        <v>0</v>
      </c>
      <c r="AI752" s="411">
        <f t="shared" ref="AI752" si="2237">AI751</f>
        <v>0</v>
      </c>
      <c r="AJ752" s="411">
        <f t="shared" ref="AJ752" si="2238">AJ751</f>
        <v>0</v>
      </c>
      <c r="AK752" s="411">
        <f t="shared" ref="AK752" si="2239">AK751</f>
        <v>0</v>
      </c>
      <c r="AL752" s="411">
        <f t="shared" ref="AL752" si="2240">AL751</f>
        <v>0</v>
      </c>
      <c r="AM752" s="306"/>
    </row>
    <row r="753" spans="1:40" ht="15.5" outlineLevel="1">
      <c r="A753" s="532"/>
      <c r="B753" s="428"/>
      <c r="C753" s="291"/>
      <c r="D753" s="291"/>
      <c r="E753" s="291"/>
      <c r="F753" s="291"/>
      <c r="G753" s="291"/>
      <c r="H753" s="291"/>
      <c r="I753" s="291"/>
      <c r="J753" s="291"/>
      <c r="K753" s="291"/>
      <c r="L753" s="291"/>
      <c r="M753" s="291"/>
      <c r="N753" s="291"/>
      <c r="O753" s="291"/>
      <c r="P753" s="291"/>
      <c r="Q753" s="291"/>
      <c r="R753" s="291"/>
      <c r="S753" s="291"/>
      <c r="T753" s="291"/>
      <c r="U753" s="291"/>
      <c r="V753" s="291"/>
      <c r="W753" s="291"/>
      <c r="X753" s="291"/>
      <c r="Y753" s="412"/>
      <c r="Z753" s="425"/>
      <c r="AA753" s="425"/>
      <c r="AB753" s="425"/>
      <c r="AC753" s="425"/>
      <c r="AD753" s="425"/>
      <c r="AE753" s="425"/>
      <c r="AF753" s="425"/>
      <c r="AG753" s="425"/>
      <c r="AH753" s="425"/>
      <c r="AI753" s="425"/>
      <c r="AJ753" s="425"/>
      <c r="AK753" s="425"/>
      <c r="AL753" s="425"/>
      <c r="AM753" s="306"/>
    </row>
    <row r="754" spans="1:40" ht="31" outlineLevel="1">
      <c r="A754" s="532">
        <v>47</v>
      </c>
      <c r="B754" s="428" t="s">
        <v>139</v>
      </c>
      <c r="C754" s="291" t="s">
        <v>25</v>
      </c>
      <c r="D754" s="295"/>
      <c r="E754" s="295"/>
      <c r="F754" s="295"/>
      <c r="G754" s="295"/>
      <c r="H754" s="295"/>
      <c r="I754" s="295"/>
      <c r="J754" s="295"/>
      <c r="K754" s="295"/>
      <c r="L754" s="295"/>
      <c r="M754" s="295"/>
      <c r="N754" s="295">
        <v>12</v>
      </c>
      <c r="O754" s="295"/>
      <c r="P754" s="295"/>
      <c r="Q754" s="295"/>
      <c r="R754" s="295"/>
      <c r="S754" s="295"/>
      <c r="T754" s="295"/>
      <c r="U754" s="295"/>
      <c r="V754" s="295"/>
      <c r="W754" s="295"/>
      <c r="X754" s="295"/>
      <c r="Y754" s="426"/>
      <c r="Z754" s="410"/>
      <c r="AA754" s="410"/>
      <c r="AB754" s="410"/>
      <c r="AC754" s="410"/>
      <c r="AD754" s="410"/>
      <c r="AE754" s="410"/>
      <c r="AF754" s="415"/>
      <c r="AG754" s="415"/>
      <c r="AH754" s="415"/>
      <c r="AI754" s="415"/>
      <c r="AJ754" s="415"/>
      <c r="AK754" s="415"/>
      <c r="AL754" s="415"/>
      <c r="AM754" s="296">
        <f>SUM(Y754:AL754)</f>
        <v>0</v>
      </c>
    </row>
    <row r="755" spans="1:40" ht="15.5" outlineLevel="1">
      <c r="A755" s="532"/>
      <c r="B755" s="294" t="s">
        <v>310</v>
      </c>
      <c r="C755" s="291" t="s">
        <v>163</v>
      </c>
      <c r="D755" s="295"/>
      <c r="E755" s="295"/>
      <c r="F755" s="295"/>
      <c r="G755" s="295"/>
      <c r="H755" s="295"/>
      <c r="I755" s="295"/>
      <c r="J755" s="295"/>
      <c r="K755" s="295"/>
      <c r="L755" s="295"/>
      <c r="M755" s="295"/>
      <c r="N755" s="295">
        <f>N754</f>
        <v>12</v>
      </c>
      <c r="O755" s="295"/>
      <c r="P755" s="295"/>
      <c r="Q755" s="295"/>
      <c r="R755" s="295"/>
      <c r="S755" s="295"/>
      <c r="T755" s="295"/>
      <c r="U755" s="295"/>
      <c r="V755" s="295"/>
      <c r="W755" s="295"/>
      <c r="X755" s="295"/>
      <c r="Y755" s="411">
        <f>Y754</f>
        <v>0</v>
      </c>
      <c r="Z755" s="411">
        <f t="shared" ref="Z755" si="2241">Z754</f>
        <v>0</v>
      </c>
      <c r="AA755" s="411">
        <f t="shared" ref="AA755" si="2242">AA754</f>
        <v>0</v>
      </c>
      <c r="AB755" s="411">
        <f t="shared" ref="AB755" si="2243">AB754</f>
        <v>0</v>
      </c>
      <c r="AC755" s="411">
        <f t="shared" ref="AC755" si="2244">AC754</f>
        <v>0</v>
      </c>
      <c r="AD755" s="411">
        <f t="shared" ref="AD755" si="2245">AD754</f>
        <v>0</v>
      </c>
      <c r="AE755" s="411">
        <f t="shared" ref="AE755" si="2246">AE754</f>
        <v>0</v>
      </c>
      <c r="AF755" s="411">
        <f t="shared" ref="AF755" si="2247">AF754</f>
        <v>0</v>
      </c>
      <c r="AG755" s="411">
        <f t="shared" ref="AG755" si="2248">AG754</f>
        <v>0</v>
      </c>
      <c r="AH755" s="411">
        <f t="shared" ref="AH755" si="2249">AH754</f>
        <v>0</v>
      </c>
      <c r="AI755" s="411">
        <f t="shared" ref="AI755" si="2250">AI754</f>
        <v>0</v>
      </c>
      <c r="AJ755" s="411">
        <f t="shared" ref="AJ755" si="2251">AJ754</f>
        <v>0</v>
      </c>
      <c r="AK755" s="411">
        <f t="shared" ref="AK755" si="2252">AK754</f>
        <v>0</v>
      </c>
      <c r="AL755" s="411">
        <f t="shared" ref="AL755" si="2253">AL754</f>
        <v>0</v>
      </c>
      <c r="AM755" s="306"/>
    </row>
    <row r="756" spans="1:40" ht="15.5" outlineLevel="1">
      <c r="A756" s="532"/>
      <c r="B756" s="428"/>
      <c r="C756" s="291"/>
      <c r="D756" s="291"/>
      <c r="E756" s="291"/>
      <c r="F756" s="291"/>
      <c r="G756" s="291"/>
      <c r="H756" s="291"/>
      <c r="I756" s="291"/>
      <c r="J756" s="291"/>
      <c r="K756" s="291"/>
      <c r="L756" s="291"/>
      <c r="M756" s="291"/>
      <c r="N756" s="291"/>
      <c r="O756" s="291"/>
      <c r="P756" s="291"/>
      <c r="Q756" s="291"/>
      <c r="R756" s="291"/>
      <c r="S756" s="291"/>
      <c r="T756" s="291"/>
      <c r="U756" s="291"/>
      <c r="V756" s="291"/>
      <c r="W756" s="291"/>
      <c r="X756" s="291"/>
      <c r="Y756" s="412"/>
      <c r="Z756" s="425"/>
      <c r="AA756" s="425"/>
      <c r="AB756" s="425"/>
      <c r="AC756" s="425"/>
      <c r="AD756" s="425"/>
      <c r="AE756" s="425"/>
      <c r="AF756" s="425"/>
      <c r="AG756" s="425"/>
      <c r="AH756" s="425"/>
      <c r="AI756" s="425"/>
      <c r="AJ756" s="425"/>
      <c r="AK756" s="425"/>
      <c r="AL756" s="425"/>
      <c r="AM756" s="306"/>
    </row>
    <row r="757" spans="1:40" ht="31" outlineLevel="1">
      <c r="A757" s="532">
        <v>48</v>
      </c>
      <c r="B757" s="428" t="s">
        <v>140</v>
      </c>
      <c r="C757" s="291" t="s">
        <v>25</v>
      </c>
      <c r="D757" s="295"/>
      <c r="E757" s="295"/>
      <c r="F757" s="295"/>
      <c r="G757" s="295"/>
      <c r="H757" s="295"/>
      <c r="I757" s="295"/>
      <c r="J757" s="295"/>
      <c r="K757" s="295"/>
      <c r="L757" s="295"/>
      <c r="M757" s="295"/>
      <c r="N757" s="295">
        <v>12</v>
      </c>
      <c r="O757" s="295"/>
      <c r="P757" s="295"/>
      <c r="Q757" s="295"/>
      <c r="R757" s="295"/>
      <c r="S757" s="295"/>
      <c r="T757" s="295"/>
      <c r="U757" s="295"/>
      <c r="V757" s="295"/>
      <c r="W757" s="295"/>
      <c r="X757" s="295"/>
      <c r="Y757" s="426"/>
      <c r="Z757" s="410"/>
      <c r="AA757" s="410"/>
      <c r="AB757" s="410"/>
      <c r="AC757" s="410"/>
      <c r="AD757" s="410"/>
      <c r="AE757" s="410"/>
      <c r="AF757" s="415"/>
      <c r="AG757" s="415"/>
      <c r="AH757" s="415"/>
      <c r="AI757" s="415"/>
      <c r="AJ757" s="415"/>
      <c r="AK757" s="415"/>
      <c r="AL757" s="415"/>
      <c r="AM757" s="296">
        <f>SUM(Y757:AL757)</f>
        <v>0</v>
      </c>
    </row>
    <row r="758" spans="1:40" ht="15.5" outlineLevel="1">
      <c r="A758" s="532"/>
      <c r="B758" s="294" t="s">
        <v>310</v>
      </c>
      <c r="C758" s="291" t="s">
        <v>163</v>
      </c>
      <c r="D758" s="295"/>
      <c r="E758" s="295"/>
      <c r="F758" s="295"/>
      <c r="G758" s="295"/>
      <c r="H758" s="295"/>
      <c r="I758" s="295"/>
      <c r="J758" s="295"/>
      <c r="K758" s="295"/>
      <c r="L758" s="295"/>
      <c r="M758" s="295"/>
      <c r="N758" s="295">
        <f>N757</f>
        <v>12</v>
      </c>
      <c r="O758" s="295"/>
      <c r="P758" s="295"/>
      <c r="Q758" s="295"/>
      <c r="R758" s="295"/>
      <c r="S758" s="295"/>
      <c r="T758" s="295"/>
      <c r="U758" s="295"/>
      <c r="V758" s="295"/>
      <c r="W758" s="295"/>
      <c r="X758" s="295"/>
      <c r="Y758" s="411">
        <f>Y757</f>
        <v>0</v>
      </c>
      <c r="Z758" s="411">
        <f t="shared" ref="Z758" si="2254">Z757</f>
        <v>0</v>
      </c>
      <c r="AA758" s="411">
        <f t="shared" ref="AA758" si="2255">AA757</f>
        <v>0</v>
      </c>
      <c r="AB758" s="411">
        <f t="shared" ref="AB758" si="2256">AB757</f>
        <v>0</v>
      </c>
      <c r="AC758" s="411">
        <f t="shared" ref="AC758" si="2257">AC757</f>
        <v>0</v>
      </c>
      <c r="AD758" s="411">
        <f t="shared" ref="AD758" si="2258">AD757</f>
        <v>0</v>
      </c>
      <c r="AE758" s="411">
        <f t="shared" ref="AE758" si="2259">AE757</f>
        <v>0</v>
      </c>
      <c r="AF758" s="411">
        <f t="shared" ref="AF758" si="2260">AF757</f>
        <v>0</v>
      </c>
      <c r="AG758" s="411">
        <f t="shared" ref="AG758" si="2261">AG757</f>
        <v>0</v>
      </c>
      <c r="AH758" s="411">
        <f t="shared" ref="AH758" si="2262">AH757</f>
        <v>0</v>
      </c>
      <c r="AI758" s="411">
        <f t="shared" ref="AI758" si="2263">AI757</f>
        <v>0</v>
      </c>
      <c r="AJ758" s="411">
        <f t="shared" ref="AJ758" si="2264">AJ757</f>
        <v>0</v>
      </c>
      <c r="AK758" s="411">
        <f t="shared" ref="AK758" si="2265">AK757</f>
        <v>0</v>
      </c>
      <c r="AL758" s="411">
        <f t="shared" ref="AL758" si="2266">AL757</f>
        <v>0</v>
      </c>
      <c r="AM758" s="306"/>
    </row>
    <row r="759" spans="1:40" ht="15.5" outlineLevel="1">
      <c r="A759" s="532"/>
      <c r="B759" s="428"/>
      <c r="C759" s="291"/>
      <c r="D759" s="291"/>
      <c r="E759" s="291"/>
      <c r="F759" s="291"/>
      <c r="G759" s="291"/>
      <c r="H759" s="291"/>
      <c r="I759" s="291"/>
      <c r="J759" s="291"/>
      <c r="K759" s="291"/>
      <c r="L759" s="291"/>
      <c r="M759" s="291"/>
      <c r="N759" s="291"/>
      <c r="O759" s="291"/>
      <c r="P759" s="291"/>
      <c r="Q759" s="291"/>
      <c r="R759" s="291"/>
      <c r="S759" s="291"/>
      <c r="T759" s="291"/>
      <c r="U759" s="291"/>
      <c r="V759" s="291"/>
      <c r="W759" s="291"/>
      <c r="X759" s="291"/>
      <c r="Y759" s="412"/>
      <c r="Z759" s="425"/>
      <c r="AA759" s="425"/>
      <c r="AB759" s="425"/>
      <c r="AC759" s="425"/>
      <c r="AD759" s="425"/>
      <c r="AE759" s="425"/>
      <c r="AF759" s="425"/>
      <c r="AG759" s="425"/>
      <c r="AH759" s="425"/>
      <c r="AI759" s="425"/>
      <c r="AJ759" s="425"/>
      <c r="AK759" s="425"/>
      <c r="AL759" s="425"/>
      <c r="AM759" s="306"/>
    </row>
    <row r="760" spans="1:40" ht="31" outlineLevel="1">
      <c r="A760" s="532">
        <v>49</v>
      </c>
      <c r="B760" s="428" t="s">
        <v>141</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0"/>
      <c r="AA760" s="410"/>
      <c r="AB760" s="410"/>
      <c r="AC760" s="410"/>
      <c r="AD760" s="410"/>
      <c r="AE760" s="410"/>
      <c r="AF760" s="415"/>
      <c r="AG760" s="415"/>
      <c r="AH760" s="415"/>
      <c r="AI760" s="415"/>
      <c r="AJ760" s="415"/>
      <c r="AK760" s="415"/>
      <c r="AL760" s="415"/>
      <c r="AM760" s="296">
        <f>SUM(Y760:AL760)</f>
        <v>0</v>
      </c>
    </row>
    <row r="761" spans="1:40" ht="15.5" outlineLevel="1">
      <c r="A761" s="532"/>
      <c r="B761" s="294" t="s">
        <v>310</v>
      </c>
      <c r="C761" s="291" t="s">
        <v>163</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Y760</f>
        <v>0</v>
      </c>
      <c r="Z761" s="411">
        <f t="shared" ref="Z761" si="2267">Z760</f>
        <v>0</v>
      </c>
      <c r="AA761" s="411">
        <f t="shared" ref="AA761" si="2268">AA760</f>
        <v>0</v>
      </c>
      <c r="AB761" s="411">
        <f t="shared" ref="AB761" si="2269">AB760</f>
        <v>0</v>
      </c>
      <c r="AC761" s="411">
        <f t="shared" ref="AC761" si="2270">AC760</f>
        <v>0</v>
      </c>
      <c r="AD761" s="411">
        <f t="shared" ref="AD761" si="2271">AD760</f>
        <v>0</v>
      </c>
      <c r="AE761" s="411">
        <f t="shared" ref="AE761" si="2272">AE760</f>
        <v>0</v>
      </c>
      <c r="AF761" s="411">
        <f t="shared" ref="AF761" si="2273">AF760</f>
        <v>0</v>
      </c>
      <c r="AG761" s="411">
        <f t="shared" ref="AG761" si="2274">AG760</f>
        <v>0</v>
      </c>
      <c r="AH761" s="411">
        <f t="shared" ref="AH761" si="2275">AH760</f>
        <v>0</v>
      </c>
      <c r="AI761" s="411">
        <f t="shared" ref="AI761" si="2276">AI760</f>
        <v>0</v>
      </c>
      <c r="AJ761" s="411">
        <f t="shared" ref="AJ761" si="2277">AJ760</f>
        <v>0</v>
      </c>
      <c r="AK761" s="411">
        <f t="shared" ref="AK761" si="2278">AK760</f>
        <v>0</v>
      </c>
      <c r="AL761" s="411">
        <f t="shared" ref="AL761" si="2279">AL760</f>
        <v>0</v>
      </c>
      <c r="AM761" s="306"/>
    </row>
    <row r="762" spans="1:40" ht="15.5" outlineLevel="1">
      <c r="A762" s="532"/>
      <c r="B762" s="294"/>
      <c r="C762" s="305"/>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12"/>
      <c r="AA762" s="412"/>
      <c r="AB762" s="412"/>
      <c r="AC762" s="412"/>
      <c r="AD762" s="412"/>
      <c r="AE762" s="412"/>
      <c r="AF762" s="412"/>
      <c r="AG762" s="412"/>
      <c r="AH762" s="412"/>
      <c r="AI762" s="412"/>
      <c r="AJ762" s="412"/>
      <c r="AK762" s="412"/>
      <c r="AL762" s="412"/>
      <c r="AM762" s="306"/>
    </row>
    <row r="763" spans="1:40" ht="15.5">
      <c r="B763" s="327" t="s">
        <v>311</v>
      </c>
      <c r="C763" s="329"/>
      <c r="D763" s="329">
        <f>SUM(D603:D761)</f>
        <v>0</v>
      </c>
      <c r="E763" s="329">
        <f t="shared" ref="E763:M763" si="2280">SUM(E603:E761)</f>
        <v>0</v>
      </c>
      <c r="F763" s="329">
        <f t="shared" si="2280"/>
        <v>0</v>
      </c>
      <c r="G763" s="329">
        <f t="shared" si="2280"/>
        <v>0</v>
      </c>
      <c r="H763" s="329">
        <f t="shared" si="2280"/>
        <v>0</v>
      </c>
      <c r="I763" s="329">
        <f t="shared" si="2280"/>
        <v>0</v>
      </c>
      <c r="J763" s="329">
        <f t="shared" si="2280"/>
        <v>0</v>
      </c>
      <c r="K763" s="329">
        <f t="shared" si="2280"/>
        <v>0</v>
      </c>
      <c r="L763" s="329">
        <f t="shared" si="2280"/>
        <v>0</v>
      </c>
      <c r="M763" s="329">
        <f t="shared" si="2280"/>
        <v>0</v>
      </c>
      <c r="N763" s="329"/>
      <c r="O763" s="329">
        <f>SUM(O603:O761)</f>
        <v>0</v>
      </c>
      <c r="P763" s="329">
        <f t="shared" ref="P763:X763" si="2281">SUM(P603:P761)</f>
        <v>0</v>
      </c>
      <c r="Q763" s="329">
        <f t="shared" si="2281"/>
        <v>0</v>
      </c>
      <c r="R763" s="329">
        <f t="shared" si="2281"/>
        <v>0</v>
      </c>
      <c r="S763" s="329">
        <f t="shared" si="2281"/>
        <v>0</v>
      </c>
      <c r="T763" s="329">
        <f t="shared" si="2281"/>
        <v>0</v>
      </c>
      <c r="U763" s="329">
        <f t="shared" si="2281"/>
        <v>0</v>
      </c>
      <c r="V763" s="329">
        <f t="shared" si="2281"/>
        <v>0</v>
      </c>
      <c r="W763" s="329">
        <f t="shared" si="2281"/>
        <v>0</v>
      </c>
      <c r="X763" s="329">
        <f t="shared" si="2281"/>
        <v>0</v>
      </c>
      <c r="Y763" s="329">
        <f>IF(Y601="kWh",SUMPRODUCT(D603:D761,Y603:Y761))</f>
        <v>0</v>
      </c>
      <c r="Z763" s="329">
        <f>IF(Z601="kWh",SUMPRODUCT(D603:D761,Z603:Z761))</f>
        <v>0</v>
      </c>
      <c r="AA763" s="329">
        <f>IF(AA601="kw",SUMPRODUCT(N603:N761,O603:O761,AA603:AA761),SUMPRODUCT(D603:D761,AA603:AA761))</f>
        <v>0</v>
      </c>
      <c r="AB763" s="329">
        <f>IF(AB601="kw",SUMPRODUCT(N603:N761,O603:O761,AB603:AB761),SUMPRODUCT(D603:D761,AB603:AB761))</f>
        <v>0</v>
      </c>
      <c r="AC763" s="329">
        <f>IF(AC601="kw",SUMPRODUCT(N603:N761,O603:O761,AC603:AC761),SUMPRODUCT(D603:D761,AC603:AC761))</f>
        <v>0</v>
      </c>
      <c r="AD763" s="329">
        <f>IF(AD601="kw",SUMPRODUCT(N603:N761,O603:O761,AD603:AD761),SUMPRODUCT(D603:D761,AD603:AD761))</f>
        <v>0</v>
      </c>
      <c r="AE763" s="329">
        <f>IF(AE601="kw",SUMPRODUCT(N603:N761,O603:O761,AE603:AE761),SUMPRODUCT(D603:D761,AE603:AE761))</f>
        <v>0</v>
      </c>
      <c r="AF763" s="329">
        <f>IF(AF601="kw",SUMPRODUCT(N603:N761,O603:O761,AF603:AF761),SUMPRODUCT(D603:D761,AF603:AF761))</f>
        <v>0</v>
      </c>
      <c r="AG763" s="329">
        <f>IF(AG601="kw",SUMPRODUCT(N603:N761,O603:O761,AG603:AG761),SUMPRODUCT(D603:D761,AG603:AG761))</f>
        <v>0</v>
      </c>
      <c r="AH763" s="329">
        <f>IF(AH601="kw",SUMPRODUCT(N603:N761,O603:O761,AH603:AH761),SUMPRODUCT(D603:D761,AH603:AH761))</f>
        <v>0</v>
      </c>
      <c r="AI763" s="329">
        <f>IF(AI601="kw",SUMPRODUCT(N603:N761,O603:O761,AI603:AI761),SUMPRODUCT(D603:D761,AI603:AI761))</f>
        <v>0</v>
      </c>
      <c r="AJ763" s="329">
        <f>IF(AJ601="kw",SUMPRODUCT(N603:N761,O603:O761,AJ603:AJ761),SUMPRODUCT(D603:D761,AJ603:AJ761))</f>
        <v>0</v>
      </c>
      <c r="AK763" s="329">
        <f>IF(AK601="kw",SUMPRODUCT(N603:N761,O603:O761,AK603:AK761),SUMPRODUCT(D603:D761,AK603:AK761))</f>
        <v>0</v>
      </c>
      <c r="AL763" s="329">
        <f>IF(AL601="kw",SUMPRODUCT(N603:N761,O603:O761,AL603:AL761),SUMPRODUCT(D603:D761,AL603:AL761))</f>
        <v>0</v>
      </c>
      <c r="AM763" s="330"/>
    </row>
    <row r="764" spans="1:40" ht="15.5">
      <c r="B764" s="391" t="s">
        <v>312</v>
      </c>
      <c r="C764" s="392"/>
      <c r="D764" s="392"/>
      <c r="E764" s="392"/>
      <c r="F764" s="392"/>
      <c r="G764" s="392"/>
      <c r="H764" s="392"/>
      <c r="I764" s="392"/>
      <c r="J764" s="392"/>
      <c r="K764" s="392"/>
      <c r="L764" s="392"/>
      <c r="M764" s="392"/>
      <c r="N764" s="392"/>
      <c r="O764" s="392"/>
      <c r="P764" s="392"/>
      <c r="Q764" s="392"/>
      <c r="R764" s="392"/>
      <c r="S764" s="392"/>
      <c r="T764" s="392"/>
      <c r="U764" s="392"/>
      <c r="V764" s="392"/>
      <c r="W764" s="392"/>
      <c r="X764" s="392"/>
      <c r="Y764" s="392">
        <f>HLOOKUP(Y406,'2. LRAMVA Threshold'!$B$42:$Q$53,10,FALSE)</f>
        <v>9641185</v>
      </c>
      <c r="Z764" s="392">
        <f>HLOOKUP(Z406,'2. LRAMVA Threshold'!$B$42:$Q$53,10,FALSE)</f>
        <v>27433333</v>
      </c>
      <c r="AA764" s="392">
        <f>HLOOKUP(AA406,'2. LRAMVA Threshold'!$B$42:$Q$53,10,FALSE)</f>
        <v>10470.299999999999</v>
      </c>
      <c r="AB764" s="392">
        <f>HLOOKUP(AB406,'2. LRAMVA Threshold'!$B$42:$Q$53,10,FALSE)</f>
        <v>0</v>
      </c>
      <c r="AC764" s="392">
        <f>HLOOKUP(AC406,'2. LRAMVA Threshold'!$B$42:$Q$53,10,FALSE)</f>
        <v>44916.67</v>
      </c>
      <c r="AD764" s="392">
        <f>HLOOKUP(AD406,'2. LRAMVA Threshold'!$B$42:$Q$53,10,FALSE)</f>
        <v>15680</v>
      </c>
      <c r="AE764" s="392">
        <f>HLOOKUP(AE406,'2. LRAMVA Threshold'!$B$42:$Q$53,10,FALSE)</f>
        <v>0</v>
      </c>
      <c r="AF764" s="392">
        <f>HLOOKUP(AF406,'2. LRAMVA Threshold'!$B$42:$Q$53,10,FALSE)</f>
        <v>0</v>
      </c>
      <c r="AG764" s="392">
        <f>HLOOKUP(AG406,'2. LRAMVA Threshold'!$B$42:$Q$53,10,FALSE)</f>
        <v>0</v>
      </c>
      <c r="AH764" s="392">
        <f>HLOOKUP(AH406,'2. LRAMVA Threshold'!$B$42:$Q$53,10,FALSE)</f>
        <v>0</v>
      </c>
      <c r="AI764" s="392">
        <f>HLOOKUP(AI406,'2. LRAMVA Threshold'!$B$42:$Q$53,10,FALSE)</f>
        <v>0</v>
      </c>
      <c r="AJ764" s="392">
        <f>HLOOKUP(AJ406,'2. LRAMVA Threshold'!$B$42:$Q$53,10,FALSE)</f>
        <v>0</v>
      </c>
      <c r="AK764" s="392">
        <f>HLOOKUP(AK406,'2. LRAMVA Threshold'!$B$42:$Q$53,10,FALSE)</f>
        <v>0</v>
      </c>
      <c r="AL764" s="392">
        <f>HLOOKUP(AL406,'2. LRAMVA Threshold'!$B$42:$Q$53,10,FALSE)</f>
        <v>0</v>
      </c>
      <c r="AM764" s="442"/>
    </row>
    <row r="765" spans="1:40" ht="15.5">
      <c r="B765" s="394"/>
      <c r="C765" s="432"/>
      <c r="D765" s="433"/>
      <c r="E765" s="433"/>
      <c r="F765" s="433"/>
      <c r="G765" s="433"/>
      <c r="H765" s="433"/>
      <c r="I765" s="433"/>
      <c r="J765" s="433"/>
      <c r="K765" s="433"/>
      <c r="L765" s="433"/>
      <c r="M765" s="433"/>
      <c r="N765" s="433"/>
      <c r="O765" s="434"/>
      <c r="P765" s="433"/>
      <c r="Q765" s="433"/>
      <c r="R765" s="433"/>
      <c r="S765" s="435"/>
      <c r="T765" s="435"/>
      <c r="U765" s="435"/>
      <c r="V765" s="435"/>
      <c r="W765" s="433"/>
      <c r="X765" s="433"/>
      <c r="Y765" s="436"/>
      <c r="Z765" s="436"/>
      <c r="AA765" s="436"/>
      <c r="AB765" s="436"/>
      <c r="AC765" s="436"/>
      <c r="AD765" s="436"/>
      <c r="AE765" s="436"/>
      <c r="AF765" s="399"/>
      <c r="AG765" s="399"/>
      <c r="AH765" s="399"/>
      <c r="AI765" s="399"/>
      <c r="AJ765" s="399"/>
      <c r="AK765" s="399"/>
      <c r="AL765" s="399"/>
      <c r="AM765" s="400"/>
    </row>
    <row r="766" spans="1:40" ht="15.5">
      <c r="B766" s="324" t="s">
        <v>313</v>
      </c>
      <c r="C766" s="338"/>
      <c r="D766" s="338"/>
      <c r="E766" s="376"/>
      <c r="F766" s="376"/>
      <c r="G766" s="376"/>
      <c r="H766" s="376"/>
      <c r="I766" s="376"/>
      <c r="J766" s="376"/>
      <c r="K766" s="376"/>
      <c r="L766" s="376"/>
      <c r="M766" s="376"/>
      <c r="N766" s="376"/>
      <c r="O766" s="291"/>
      <c r="P766" s="340"/>
      <c r="Q766" s="340"/>
      <c r="R766" s="340"/>
      <c r="S766" s="339"/>
      <c r="T766" s="339"/>
      <c r="U766" s="339"/>
      <c r="V766" s="339"/>
      <c r="W766" s="340"/>
      <c r="X766" s="340"/>
      <c r="Y766" s="341">
        <f>HLOOKUP(Y$35,'3.  Distribution Rates'!$C$122:$P$133,10,FALSE)</f>
        <v>5.4999999999999997E-3</v>
      </c>
      <c r="Z766" s="341">
        <f>HLOOKUP(Z$35,'3.  Distribution Rates'!$C$122:$P$133,10,FALSE)</f>
        <v>1.09E-2</v>
      </c>
      <c r="AA766" s="341">
        <f>HLOOKUP(AA$35,'3.  Distribution Rates'!$C$122:$P$133,10,FALSE)</f>
        <v>2.7624</v>
      </c>
      <c r="AB766" s="341">
        <f>HLOOKUP(AB$35,'3.  Distribution Rates'!$C$122:$P$133,10,FALSE)</f>
        <v>3.8155999999999999</v>
      </c>
      <c r="AC766" s="341">
        <f>HLOOKUP(AC$35,'3.  Distribution Rates'!$C$122:$P$133,10,FALSE)</f>
        <v>2.2989000000000002</v>
      </c>
      <c r="AD766" s="341">
        <f>HLOOKUP(AD$35,'3.  Distribution Rates'!$C$122:$P$133,10,FALSE)</f>
        <v>8.3346</v>
      </c>
      <c r="AE766" s="341">
        <f>HLOOKUP(AE$35,'3.  Distribution Rates'!$C$122:$P$133,10,FALSE)</f>
        <v>15.4537</v>
      </c>
      <c r="AF766" s="341">
        <f>HLOOKUP(AF$35,'3.  Distribution Rates'!$C$122:$P$133,10,FALSE)</f>
        <v>2.0299999999999999E-2</v>
      </c>
      <c r="AG766" s="341">
        <f>HLOOKUP(AG$35,'3.  Distribution Rates'!$C$122:$P$133,10,FALSE)</f>
        <v>0</v>
      </c>
      <c r="AH766" s="341">
        <f>HLOOKUP(AH$35,'3.  Distribution Rates'!$C$122:$P$133,10,FALSE)</f>
        <v>0</v>
      </c>
      <c r="AI766" s="341">
        <f>HLOOKUP(AI$35,'3.  Distribution Rates'!$C$122:$P$133,10,FALSE)</f>
        <v>0</v>
      </c>
      <c r="AJ766" s="341">
        <f>HLOOKUP(AJ$35,'3.  Distribution Rates'!$C$122:$P$133,10,FALSE)</f>
        <v>0</v>
      </c>
      <c r="AK766" s="341">
        <f>HLOOKUP(AK$35,'3.  Distribution Rates'!$C$122:$P$133,10,FALSE)</f>
        <v>0</v>
      </c>
      <c r="AL766" s="341">
        <f>HLOOKUP(AL$35,'3.  Distribution Rates'!$C$122:$P$133,10,FALSE)</f>
        <v>0</v>
      </c>
      <c r="AM766" s="348"/>
      <c r="AN766" s="443"/>
    </row>
    <row r="767" spans="1:40" ht="15.5">
      <c r="B767" s="324" t="s">
        <v>314</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'4.  2011-2014 LRAM'!Y141*Y766</f>
        <v>13840.447383396351</v>
      </c>
      <c r="Z767" s="378">
        <f>'4.  2011-2014 LRAM'!Z141*Z766</f>
        <v>13402.332851462834</v>
      </c>
      <c r="AA767" s="378">
        <f>'4.  2011-2014 LRAM'!AA141*AA766</f>
        <v>68470.134824295019</v>
      </c>
      <c r="AB767" s="378">
        <f>'4.  2011-2014 LRAM'!AB141*AB766</f>
        <v>0</v>
      </c>
      <c r="AC767" s="378">
        <f>'4.  2011-2014 LRAM'!AC141*AC766</f>
        <v>0</v>
      </c>
      <c r="AD767" s="378">
        <f>'4.  2011-2014 LRAM'!AD141*AD766</f>
        <v>0</v>
      </c>
      <c r="AE767" s="378">
        <f>'4.  2011-2014 LRAM'!AE141*AE766</f>
        <v>0</v>
      </c>
      <c r="AF767" s="378">
        <f>'4.  2011-2014 LRAM'!AF141*AF766</f>
        <v>0</v>
      </c>
      <c r="AG767" s="378">
        <f>'4.  2011-2014 LRAM'!AG141*AG766</f>
        <v>0</v>
      </c>
      <c r="AH767" s="378">
        <f>'4.  2011-2014 LRAM'!AH141*AH766</f>
        <v>0</v>
      </c>
      <c r="AI767" s="378">
        <f>'4.  2011-2014 LRAM'!AI141*AI766</f>
        <v>0</v>
      </c>
      <c r="AJ767" s="378">
        <f>'4.  2011-2014 LRAM'!AJ141*AJ766</f>
        <v>0</v>
      </c>
      <c r="AK767" s="378">
        <f>'4.  2011-2014 LRAM'!AK141*AK766</f>
        <v>0</v>
      </c>
      <c r="AL767" s="378">
        <f>'4.  2011-2014 LRAM'!AL141*AL766</f>
        <v>0</v>
      </c>
      <c r="AM767" s="629">
        <f t="shared" ref="AM767:AM774" si="2282">SUM(Y767:AL767)</f>
        <v>95712.915059154213</v>
      </c>
      <c r="AN767" s="443"/>
    </row>
    <row r="768" spans="1:40" ht="15.5">
      <c r="B768" s="324" t="s">
        <v>315</v>
      </c>
      <c r="C768" s="345"/>
      <c r="D768" s="309"/>
      <c r="E768" s="279"/>
      <c r="F768" s="279"/>
      <c r="G768" s="279"/>
      <c r="H768" s="279"/>
      <c r="I768" s="279"/>
      <c r="J768" s="279"/>
      <c r="K768" s="279"/>
      <c r="L768" s="279"/>
      <c r="M768" s="279"/>
      <c r="N768" s="279"/>
      <c r="O768" s="291"/>
      <c r="P768" s="279"/>
      <c r="Q768" s="279"/>
      <c r="R768" s="279"/>
      <c r="S768" s="309"/>
      <c r="T768" s="309"/>
      <c r="U768" s="309"/>
      <c r="V768" s="309"/>
      <c r="W768" s="279"/>
      <c r="X768" s="279"/>
      <c r="Y768" s="378">
        <f>'4.  2011-2014 LRAM'!Y270*Y766</f>
        <v>9953.6855897104742</v>
      </c>
      <c r="Z768" s="378">
        <f>'4.  2011-2014 LRAM'!Z270*Z766</f>
        <v>9468.4027151995142</v>
      </c>
      <c r="AA768" s="378">
        <f>'4.  2011-2014 LRAM'!AA270*AA766</f>
        <v>60434.072953384268</v>
      </c>
      <c r="AB768" s="378">
        <f>'4.  2011-2014 LRAM'!AB270*AB766</f>
        <v>0</v>
      </c>
      <c r="AC768" s="378">
        <f>'4.  2011-2014 LRAM'!AC270*AC766</f>
        <v>0</v>
      </c>
      <c r="AD768" s="378">
        <f>'4.  2011-2014 LRAM'!AD270*AD766</f>
        <v>0</v>
      </c>
      <c r="AE768" s="378">
        <f>'4.  2011-2014 LRAM'!AE270*AE766</f>
        <v>0</v>
      </c>
      <c r="AF768" s="378">
        <f>'4.  2011-2014 LRAM'!AF270*AF766</f>
        <v>0</v>
      </c>
      <c r="AG768" s="378">
        <f>'4.  2011-2014 LRAM'!AG270*AG766</f>
        <v>0</v>
      </c>
      <c r="AH768" s="378">
        <f>'4.  2011-2014 LRAM'!AH270*AH766</f>
        <v>0</v>
      </c>
      <c r="AI768" s="378">
        <f>'4.  2011-2014 LRAM'!AI270*AI766</f>
        <v>0</v>
      </c>
      <c r="AJ768" s="378">
        <f>'4.  2011-2014 LRAM'!AJ270*AJ766</f>
        <v>0</v>
      </c>
      <c r="AK768" s="378">
        <f>'4.  2011-2014 LRAM'!AK270*AK766</f>
        <v>0</v>
      </c>
      <c r="AL768" s="378">
        <f>'4.  2011-2014 LRAM'!AL270*AL766</f>
        <v>0</v>
      </c>
      <c r="AM768" s="629">
        <f t="shared" si="2282"/>
        <v>79856.161258294247</v>
      </c>
      <c r="AN768" s="443"/>
    </row>
    <row r="769" spans="2:40" ht="15.5">
      <c r="B769" s="324" t="s">
        <v>316</v>
      </c>
      <c r="C769" s="345"/>
      <c r="D769" s="309"/>
      <c r="E769" s="279"/>
      <c r="F769" s="279"/>
      <c r="G769" s="279"/>
      <c r="H769" s="279"/>
      <c r="I769" s="279"/>
      <c r="J769" s="279"/>
      <c r="K769" s="279"/>
      <c r="L769" s="279"/>
      <c r="M769" s="279"/>
      <c r="N769" s="279"/>
      <c r="O769" s="291"/>
      <c r="P769" s="279"/>
      <c r="Q769" s="279"/>
      <c r="R769" s="279"/>
      <c r="S769" s="309"/>
      <c r="T769" s="309"/>
      <c r="U769" s="309"/>
      <c r="V769" s="309"/>
      <c r="W769" s="279"/>
      <c r="X769" s="279"/>
      <c r="Y769" s="378">
        <f>'4.  2011-2014 LRAM'!Y399*Y766</f>
        <v>10406.172486201702</v>
      </c>
      <c r="Z769" s="378">
        <f>'4.  2011-2014 LRAM'!Z399*Z766</f>
        <v>11079.282474534408</v>
      </c>
      <c r="AA769" s="378">
        <f>'4.  2011-2014 LRAM'!AA399*AA766</f>
        <v>61483.648837269662</v>
      </c>
      <c r="AB769" s="378">
        <f>'4.  2011-2014 LRAM'!AB399*AB766</f>
        <v>0</v>
      </c>
      <c r="AC769" s="378">
        <f>'4.  2011-2014 LRAM'!AC399*AC766</f>
        <v>0</v>
      </c>
      <c r="AD769" s="378">
        <f>'4.  2011-2014 LRAM'!AD399*AD766</f>
        <v>0</v>
      </c>
      <c r="AE769" s="378">
        <f>'4.  2011-2014 LRAM'!AE399*AE766</f>
        <v>0</v>
      </c>
      <c r="AF769" s="378">
        <f>'4.  2011-2014 LRAM'!AF399*AF766</f>
        <v>0</v>
      </c>
      <c r="AG769" s="378">
        <f>'4.  2011-2014 LRAM'!AG399*AG766</f>
        <v>0</v>
      </c>
      <c r="AH769" s="378">
        <f>'4.  2011-2014 LRAM'!AH399*AH766</f>
        <v>0</v>
      </c>
      <c r="AI769" s="378">
        <f>'4.  2011-2014 LRAM'!AI399*AI766</f>
        <v>0</v>
      </c>
      <c r="AJ769" s="378">
        <f>'4.  2011-2014 LRAM'!AJ399*AJ766</f>
        <v>0</v>
      </c>
      <c r="AK769" s="378">
        <f>'4.  2011-2014 LRAM'!AK399*AK766</f>
        <v>0</v>
      </c>
      <c r="AL769" s="378">
        <f>'4.  2011-2014 LRAM'!AL399*AL766</f>
        <v>0</v>
      </c>
      <c r="AM769" s="629">
        <f t="shared" si="2282"/>
        <v>82969.103798005774</v>
      </c>
      <c r="AN769" s="443"/>
    </row>
    <row r="770" spans="2:40" ht="15.5">
      <c r="B770" s="324" t="s">
        <v>317</v>
      </c>
      <c r="C770" s="345"/>
      <c r="D770" s="309"/>
      <c r="E770" s="279"/>
      <c r="F770" s="279"/>
      <c r="G770" s="279"/>
      <c r="H770" s="279"/>
      <c r="I770" s="279"/>
      <c r="J770" s="279"/>
      <c r="K770" s="279"/>
      <c r="L770" s="279"/>
      <c r="M770" s="279"/>
      <c r="N770" s="279"/>
      <c r="O770" s="291"/>
      <c r="P770" s="279"/>
      <c r="Q770" s="279"/>
      <c r="R770" s="279"/>
      <c r="S770" s="309"/>
      <c r="T770" s="309"/>
      <c r="U770" s="309"/>
      <c r="V770" s="309"/>
      <c r="W770" s="279"/>
      <c r="X770" s="279"/>
      <c r="Y770" s="378">
        <f>'4.  2011-2014 LRAM'!Y529*Y766</f>
        <v>30674.378159701315</v>
      </c>
      <c r="Z770" s="378">
        <f>'4.  2011-2014 LRAM'!Z529*Z766</f>
        <v>18364.6689770378</v>
      </c>
      <c r="AA770" s="378">
        <f>'4.  2011-2014 LRAM'!AA529*AA766</f>
        <v>57998.25236440864</v>
      </c>
      <c r="AB770" s="378">
        <f>'4.  2011-2014 LRAM'!AB529*AB766</f>
        <v>0</v>
      </c>
      <c r="AC770" s="378">
        <f>'4.  2011-2014 LRAM'!AC529*AC766</f>
        <v>0</v>
      </c>
      <c r="AD770" s="378">
        <f>'4.  2011-2014 LRAM'!AD529*AD766</f>
        <v>0</v>
      </c>
      <c r="AE770" s="378">
        <f>'4.  2011-2014 LRAM'!AE529*AE766</f>
        <v>0</v>
      </c>
      <c r="AF770" s="378">
        <f>'4.  2011-2014 LRAM'!AF529*AF766</f>
        <v>0</v>
      </c>
      <c r="AG770" s="378">
        <f>'4.  2011-2014 LRAM'!AG529*AG766</f>
        <v>0</v>
      </c>
      <c r="AH770" s="378">
        <f>'4.  2011-2014 LRAM'!AH529*AH766</f>
        <v>0</v>
      </c>
      <c r="AI770" s="378">
        <f>'4.  2011-2014 LRAM'!AI529*AI766</f>
        <v>0</v>
      </c>
      <c r="AJ770" s="378">
        <f>'4.  2011-2014 LRAM'!AJ529*AJ766</f>
        <v>0</v>
      </c>
      <c r="AK770" s="378">
        <f>'4.  2011-2014 LRAM'!AK529*AK766</f>
        <v>0</v>
      </c>
      <c r="AL770" s="378">
        <f>'4.  2011-2014 LRAM'!AL529*AL766</f>
        <v>0</v>
      </c>
      <c r="AM770" s="629">
        <f t="shared" si="2282"/>
        <v>107037.29950114776</v>
      </c>
      <c r="AN770" s="443"/>
    </row>
    <row r="771" spans="2:40" ht="15.5">
      <c r="B771" s="324" t="s">
        <v>318</v>
      </c>
      <c r="C771" s="345"/>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378">
        <f t="shared" ref="Y771:AL771" si="2283">Y211*Y766</f>
        <v>41312.898000000001</v>
      </c>
      <c r="Z771" s="378">
        <f t="shared" si="2283"/>
        <v>219336.47231685944</v>
      </c>
      <c r="AA771" s="378">
        <f t="shared" si="2283"/>
        <v>33024.152485944396</v>
      </c>
      <c r="AB771" s="378">
        <f t="shared" si="2283"/>
        <v>731.67945599999996</v>
      </c>
      <c r="AC771" s="378">
        <f t="shared" si="2283"/>
        <v>0</v>
      </c>
      <c r="AD771" s="378">
        <f t="shared" si="2283"/>
        <v>0</v>
      </c>
      <c r="AE771" s="378">
        <f t="shared" si="2283"/>
        <v>0</v>
      </c>
      <c r="AF771" s="378">
        <f t="shared" si="2283"/>
        <v>0</v>
      </c>
      <c r="AG771" s="378">
        <f t="shared" si="2283"/>
        <v>0</v>
      </c>
      <c r="AH771" s="378">
        <f t="shared" si="2283"/>
        <v>0</v>
      </c>
      <c r="AI771" s="378">
        <f t="shared" si="2283"/>
        <v>0</v>
      </c>
      <c r="AJ771" s="378">
        <f t="shared" si="2283"/>
        <v>0</v>
      </c>
      <c r="AK771" s="378">
        <f t="shared" si="2283"/>
        <v>0</v>
      </c>
      <c r="AL771" s="378">
        <f t="shared" si="2283"/>
        <v>0</v>
      </c>
      <c r="AM771" s="629">
        <f t="shared" si="2282"/>
        <v>294405.20225880382</v>
      </c>
      <c r="AN771" s="443"/>
    </row>
    <row r="772" spans="2:40" ht="15.5">
      <c r="B772" s="324" t="s">
        <v>319</v>
      </c>
      <c r="C772" s="345"/>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378">
        <f t="shared" ref="Y772:AL772" si="2284">Y398*Y766</f>
        <v>95073.989999999991</v>
      </c>
      <c r="Z772" s="378">
        <f t="shared" si="2284"/>
        <v>61719.686701603532</v>
      </c>
      <c r="AA772" s="378">
        <f t="shared" si="2284"/>
        <v>75193.874486098313</v>
      </c>
      <c r="AB772" s="378">
        <f t="shared" si="2284"/>
        <v>17044.347814473502</v>
      </c>
      <c r="AC772" s="378">
        <f t="shared" si="2284"/>
        <v>0</v>
      </c>
      <c r="AD772" s="378">
        <f t="shared" si="2284"/>
        <v>0</v>
      </c>
      <c r="AE772" s="378">
        <f t="shared" si="2284"/>
        <v>0</v>
      </c>
      <c r="AF772" s="378">
        <f t="shared" si="2284"/>
        <v>0</v>
      </c>
      <c r="AG772" s="378">
        <f t="shared" si="2284"/>
        <v>0</v>
      </c>
      <c r="AH772" s="378">
        <f t="shared" si="2284"/>
        <v>0</v>
      </c>
      <c r="AI772" s="378">
        <f t="shared" si="2284"/>
        <v>0</v>
      </c>
      <c r="AJ772" s="378">
        <f t="shared" si="2284"/>
        <v>0</v>
      </c>
      <c r="AK772" s="378">
        <f t="shared" si="2284"/>
        <v>0</v>
      </c>
      <c r="AL772" s="378">
        <f t="shared" si="2284"/>
        <v>0</v>
      </c>
      <c r="AM772" s="629">
        <f t="shared" si="2282"/>
        <v>249031.89900217531</v>
      </c>
      <c r="AN772" s="443"/>
    </row>
    <row r="773" spans="2:40" ht="15.5">
      <c r="B773" s="324" t="s">
        <v>320</v>
      </c>
      <c r="C773" s="345"/>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8">
        <f t="shared" ref="Y773:AL773" si="2285">Y592*Y766</f>
        <v>118918.18170169156</v>
      </c>
      <c r="Z773" s="378">
        <f t="shared" si="2285"/>
        <v>41286.080536833673</v>
      </c>
      <c r="AA773" s="378">
        <f t="shared" si="2285"/>
        <v>158151.06122481247</v>
      </c>
      <c r="AB773" s="378">
        <f t="shared" si="2285"/>
        <v>8565.0025383410029</v>
      </c>
      <c r="AC773" s="378">
        <f t="shared" si="2285"/>
        <v>0</v>
      </c>
      <c r="AD773" s="378">
        <f t="shared" si="2285"/>
        <v>0</v>
      </c>
      <c r="AE773" s="378">
        <f t="shared" si="2285"/>
        <v>0</v>
      </c>
      <c r="AF773" s="378">
        <f t="shared" si="2285"/>
        <v>0</v>
      </c>
      <c r="AG773" s="378">
        <f t="shared" si="2285"/>
        <v>0</v>
      </c>
      <c r="AH773" s="378">
        <f t="shared" si="2285"/>
        <v>0</v>
      </c>
      <c r="AI773" s="378">
        <f t="shared" si="2285"/>
        <v>0</v>
      </c>
      <c r="AJ773" s="378">
        <f t="shared" si="2285"/>
        <v>0</v>
      </c>
      <c r="AK773" s="378">
        <f t="shared" si="2285"/>
        <v>0</v>
      </c>
      <c r="AL773" s="378">
        <f t="shared" si="2285"/>
        <v>0</v>
      </c>
      <c r="AM773" s="629">
        <f t="shared" si="2282"/>
        <v>326920.32600167871</v>
      </c>
      <c r="AN773" s="443"/>
    </row>
    <row r="774" spans="2:40" ht="15.5">
      <c r="B774" s="324" t="s">
        <v>321</v>
      </c>
      <c r="C774" s="345"/>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8">
        <f>Y763*Y766</f>
        <v>0</v>
      </c>
      <c r="Z774" s="378">
        <f t="shared" ref="Z774:AL774" si="2286">Z763*Z766</f>
        <v>0</v>
      </c>
      <c r="AA774" s="378">
        <f t="shared" si="2286"/>
        <v>0</v>
      </c>
      <c r="AB774" s="378">
        <f t="shared" si="2286"/>
        <v>0</v>
      </c>
      <c r="AC774" s="378">
        <f t="shared" si="2286"/>
        <v>0</v>
      </c>
      <c r="AD774" s="378">
        <f t="shared" si="2286"/>
        <v>0</v>
      </c>
      <c r="AE774" s="378">
        <f t="shared" si="2286"/>
        <v>0</v>
      </c>
      <c r="AF774" s="378">
        <f t="shared" si="2286"/>
        <v>0</v>
      </c>
      <c r="AG774" s="378">
        <f t="shared" si="2286"/>
        <v>0</v>
      </c>
      <c r="AH774" s="378">
        <f t="shared" si="2286"/>
        <v>0</v>
      </c>
      <c r="AI774" s="378">
        <f t="shared" si="2286"/>
        <v>0</v>
      </c>
      <c r="AJ774" s="378">
        <f t="shared" si="2286"/>
        <v>0</v>
      </c>
      <c r="AK774" s="378">
        <f t="shared" si="2286"/>
        <v>0</v>
      </c>
      <c r="AL774" s="378">
        <f t="shared" si="2286"/>
        <v>0</v>
      </c>
      <c r="AM774" s="629">
        <f t="shared" si="2282"/>
        <v>0</v>
      </c>
      <c r="AN774" s="443"/>
    </row>
    <row r="775" spans="2:40" ht="15.5">
      <c r="B775" s="349" t="s">
        <v>322</v>
      </c>
      <c r="C775" s="345"/>
      <c r="D775" s="336"/>
      <c r="E775" s="334"/>
      <c r="F775" s="334"/>
      <c r="G775" s="334"/>
      <c r="H775" s="334"/>
      <c r="I775" s="334"/>
      <c r="J775" s="334"/>
      <c r="K775" s="334"/>
      <c r="L775" s="334"/>
      <c r="M775" s="334"/>
      <c r="N775" s="334"/>
      <c r="O775" s="300"/>
      <c r="P775" s="334"/>
      <c r="Q775" s="334"/>
      <c r="R775" s="334"/>
      <c r="S775" s="336"/>
      <c r="T775" s="336"/>
      <c r="U775" s="336"/>
      <c r="V775" s="336"/>
      <c r="W775" s="334"/>
      <c r="X775" s="334"/>
      <c r="Y775" s="346">
        <f>SUM(Y767:Y774)</f>
        <v>320179.75332070142</v>
      </c>
      <c r="Z775" s="346">
        <f>SUM(Z767:Z774)</f>
        <v>374656.92657353118</v>
      </c>
      <c r="AA775" s="346">
        <f t="shared" ref="AA775:AE775" si="2287">SUM(AA767:AA774)</f>
        <v>514755.19717621274</v>
      </c>
      <c r="AB775" s="346">
        <f t="shared" si="2287"/>
        <v>26341.029808814506</v>
      </c>
      <c r="AC775" s="346">
        <f t="shared" si="2287"/>
        <v>0</v>
      </c>
      <c r="AD775" s="346">
        <f t="shared" si="2287"/>
        <v>0</v>
      </c>
      <c r="AE775" s="346">
        <f t="shared" si="2287"/>
        <v>0</v>
      </c>
      <c r="AF775" s="346">
        <f t="shared" ref="AF775:AL775" si="2288">SUM(AF767:AF774)</f>
        <v>0</v>
      </c>
      <c r="AG775" s="346">
        <f t="shared" si="2288"/>
        <v>0</v>
      </c>
      <c r="AH775" s="346">
        <f t="shared" si="2288"/>
        <v>0</v>
      </c>
      <c r="AI775" s="346">
        <f t="shared" si="2288"/>
        <v>0</v>
      </c>
      <c r="AJ775" s="346">
        <f t="shared" si="2288"/>
        <v>0</v>
      </c>
      <c r="AK775" s="346">
        <f t="shared" si="2288"/>
        <v>0</v>
      </c>
      <c r="AL775" s="346">
        <f t="shared" si="2288"/>
        <v>0</v>
      </c>
      <c r="AM775" s="407">
        <f>SUM(AM767:AM774)</f>
        <v>1235932.9068792597</v>
      </c>
      <c r="AN775" s="443"/>
    </row>
    <row r="776" spans="2:40" ht="15.5">
      <c r="B776" s="349" t="s">
        <v>323</v>
      </c>
      <c r="C776" s="345"/>
      <c r="D776" s="350"/>
      <c r="E776" s="334"/>
      <c r="F776" s="334"/>
      <c r="G776" s="334"/>
      <c r="H776" s="334"/>
      <c r="I776" s="334"/>
      <c r="J776" s="334"/>
      <c r="K776" s="334"/>
      <c r="L776" s="334"/>
      <c r="M776" s="334"/>
      <c r="N776" s="334"/>
      <c r="O776" s="300"/>
      <c r="P776" s="334"/>
      <c r="Q776" s="334"/>
      <c r="R776" s="334"/>
      <c r="S776" s="336"/>
      <c r="T776" s="336"/>
      <c r="U776" s="336"/>
      <c r="V776" s="336"/>
      <c r="W776" s="334"/>
      <c r="X776" s="334"/>
      <c r="Y776" s="347">
        <f>Y764*Y766</f>
        <v>53026.517499999994</v>
      </c>
      <c r="Z776" s="347">
        <f t="shared" ref="Z776:AE776" si="2289">Z764*Z766</f>
        <v>299023.3297</v>
      </c>
      <c r="AA776" s="347">
        <f t="shared" si="2289"/>
        <v>28923.156719999999</v>
      </c>
      <c r="AB776" s="347">
        <f t="shared" si="2289"/>
        <v>0</v>
      </c>
      <c r="AC776" s="347">
        <f t="shared" si="2289"/>
        <v>103258.932663</v>
      </c>
      <c r="AD776" s="347">
        <f t="shared" si="2289"/>
        <v>130686.52800000001</v>
      </c>
      <c r="AE776" s="347">
        <f t="shared" si="2289"/>
        <v>0</v>
      </c>
      <c r="AF776" s="347">
        <f t="shared" ref="AF776:AL776" si="2290">AF764*AF766</f>
        <v>0</v>
      </c>
      <c r="AG776" s="347">
        <f t="shared" si="2290"/>
        <v>0</v>
      </c>
      <c r="AH776" s="347">
        <f t="shared" si="2290"/>
        <v>0</v>
      </c>
      <c r="AI776" s="347">
        <f t="shared" si="2290"/>
        <v>0</v>
      </c>
      <c r="AJ776" s="347">
        <f t="shared" si="2290"/>
        <v>0</v>
      </c>
      <c r="AK776" s="347">
        <f t="shared" si="2290"/>
        <v>0</v>
      </c>
      <c r="AL776" s="347">
        <f t="shared" si="2290"/>
        <v>0</v>
      </c>
      <c r="AM776" s="407">
        <f>SUM(Y776:AL776)</f>
        <v>614918.46458300005</v>
      </c>
      <c r="AN776" s="443"/>
    </row>
    <row r="777" spans="2:40" ht="15.5">
      <c r="B777" s="349" t="s">
        <v>324</v>
      </c>
      <c r="C777" s="345"/>
      <c r="D777" s="350"/>
      <c r="E777" s="334"/>
      <c r="F777" s="334"/>
      <c r="G777" s="334"/>
      <c r="H777" s="334"/>
      <c r="I777" s="334"/>
      <c r="J777" s="334"/>
      <c r="K777" s="334"/>
      <c r="L777" s="334"/>
      <c r="M777" s="334"/>
      <c r="N777" s="334"/>
      <c r="O777" s="300"/>
      <c r="P777" s="334"/>
      <c r="Q777" s="334"/>
      <c r="R777" s="334"/>
      <c r="S777" s="350"/>
      <c r="T777" s="350"/>
      <c r="U777" s="350"/>
      <c r="V777" s="350"/>
      <c r="W777" s="334"/>
      <c r="X777" s="334"/>
      <c r="Y777" s="351"/>
      <c r="Z777" s="351"/>
      <c r="AA777" s="351"/>
      <c r="AB777" s="351"/>
      <c r="AC777" s="351"/>
      <c r="AD777" s="351"/>
      <c r="AE777" s="351"/>
      <c r="AF777" s="351"/>
      <c r="AG777" s="351"/>
      <c r="AH777" s="351"/>
      <c r="AI777" s="351"/>
      <c r="AJ777" s="351"/>
      <c r="AK777" s="351"/>
      <c r="AL777" s="351"/>
      <c r="AM777" s="407">
        <f>AM775-AM776</f>
        <v>621014.44229625969</v>
      </c>
      <c r="AN777" s="443"/>
    </row>
    <row r="778" spans="2:40" ht="15.5">
      <c r="B778" s="324"/>
      <c r="C778" s="350"/>
      <c r="D778" s="350"/>
      <c r="E778" s="334"/>
      <c r="F778" s="334"/>
      <c r="G778" s="334"/>
      <c r="H778" s="334"/>
      <c r="I778" s="334"/>
      <c r="J778" s="334"/>
      <c r="K778" s="334"/>
      <c r="L778" s="334"/>
      <c r="M778" s="334"/>
      <c r="N778" s="334"/>
      <c r="O778" s="300"/>
      <c r="P778" s="334"/>
      <c r="Q778" s="334"/>
      <c r="R778" s="334"/>
      <c r="S778" s="350"/>
      <c r="T778" s="345"/>
      <c r="U778" s="350"/>
      <c r="V778" s="350"/>
      <c r="W778" s="334"/>
      <c r="X778" s="334"/>
      <c r="Y778" s="352"/>
      <c r="Z778" s="352"/>
      <c r="AA778" s="352"/>
      <c r="AB778" s="352"/>
      <c r="AC778" s="352"/>
      <c r="AD778" s="352"/>
      <c r="AE778" s="352"/>
      <c r="AF778" s="352"/>
      <c r="AG778" s="352"/>
      <c r="AH778" s="352"/>
      <c r="AI778" s="352"/>
      <c r="AJ778" s="352"/>
      <c r="AK778" s="352"/>
      <c r="AL778" s="352"/>
      <c r="AM778" s="348"/>
      <c r="AN778" s="443"/>
    </row>
    <row r="779" spans="2:40" ht="15.5">
      <c r="B779" s="439" t="s">
        <v>325</v>
      </c>
      <c r="C779" s="304"/>
      <c r="D779" s="279"/>
      <c r="E779" s="279"/>
      <c r="F779" s="279"/>
      <c r="G779" s="279"/>
      <c r="H779" s="279"/>
      <c r="I779" s="279"/>
      <c r="J779" s="279"/>
      <c r="K779" s="279"/>
      <c r="L779" s="279"/>
      <c r="M779" s="279"/>
      <c r="N779" s="279"/>
      <c r="O779" s="357"/>
      <c r="P779" s="279"/>
      <c r="Q779" s="279"/>
      <c r="R779" s="279"/>
      <c r="S779" s="304"/>
      <c r="T779" s="309"/>
      <c r="U779" s="309"/>
      <c r="V779" s="279"/>
      <c r="W779" s="279"/>
      <c r="X779" s="309"/>
      <c r="Y779" s="291">
        <f>SUMPRODUCT(E603:E761,Y603:Y761)</f>
        <v>0</v>
      </c>
      <c r="Z779" s="291">
        <f>SUMPRODUCT(E603:E761,Z603:Z761)</f>
        <v>0</v>
      </c>
      <c r="AA779" s="291">
        <f t="shared" ref="AA779:AL779" si="2291">IF(AA601="kw",SUMPRODUCT($N$603:$N$761,$P$603:$P$761,AA603:AA761),SUMPRODUCT($E$603:$E$761,AA603:AA761))</f>
        <v>0</v>
      </c>
      <c r="AB779" s="291">
        <f t="shared" si="2291"/>
        <v>0</v>
      </c>
      <c r="AC779" s="291">
        <f t="shared" si="2291"/>
        <v>0</v>
      </c>
      <c r="AD779" s="291">
        <f t="shared" si="2291"/>
        <v>0</v>
      </c>
      <c r="AE779" s="291">
        <f t="shared" si="2291"/>
        <v>0</v>
      </c>
      <c r="AF779" s="291">
        <f t="shared" si="2291"/>
        <v>0</v>
      </c>
      <c r="AG779" s="291">
        <f t="shared" si="2291"/>
        <v>0</v>
      </c>
      <c r="AH779" s="291">
        <f t="shared" si="2291"/>
        <v>0</v>
      </c>
      <c r="AI779" s="291">
        <f t="shared" si="2291"/>
        <v>0</v>
      </c>
      <c r="AJ779" s="291">
        <f t="shared" si="2291"/>
        <v>0</v>
      </c>
      <c r="AK779" s="291">
        <f t="shared" si="2291"/>
        <v>0</v>
      </c>
      <c r="AL779" s="291">
        <f t="shared" si="2291"/>
        <v>0</v>
      </c>
      <c r="AM779" s="337"/>
    </row>
    <row r="780" spans="2:40" ht="15.5">
      <c r="B780" s="440" t="s">
        <v>326</v>
      </c>
      <c r="C780" s="364"/>
      <c r="D780" s="384"/>
      <c r="E780" s="384"/>
      <c r="F780" s="384"/>
      <c r="G780" s="384"/>
      <c r="H780" s="384"/>
      <c r="I780" s="384"/>
      <c r="J780" s="384"/>
      <c r="K780" s="384"/>
      <c r="L780" s="384"/>
      <c r="M780" s="384"/>
      <c r="N780" s="384"/>
      <c r="O780" s="383"/>
      <c r="P780" s="384"/>
      <c r="Q780" s="384"/>
      <c r="R780" s="384"/>
      <c r="S780" s="364"/>
      <c r="T780" s="385"/>
      <c r="U780" s="385"/>
      <c r="V780" s="384"/>
      <c r="W780" s="384"/>
      <c r="X780" s="385"/>
      <c r="Y780" s="326">
        <f>SUMPRODUCT(F603:F761,Y603:Y761)</f>
        <v>0</v>
      </c>
      <c r="Z780" s="326">
        <f>SUMPRODUCT(F603:F761,Z603:Z761)</f>
        <v>0</v>
      </c>
      <c r="AA780" s="326">
        <f t="shared" ref="AA780:AL780" si="2292">IF(AA601="kw",SUMPRODUCT($N$603:$N$761,$Q$603:$Q$761,AA603:AA761),SUMPRODUCT($F$603:$F$761,AA603:AA761))</f>
        <v>0</v>
      </c>
      <c r="AB780" s="326">
        <f t="shared" si="2292"/>
        <v>0</v>
      </c>
      <c r="AC780" s="326">
        <f t="shared" si="2292"/>
        <v>0</v>
      </c>
      <c r="AD780" s="326">
        <f t="shared" si="2292"/>
        <v>0</v>
      </c>
      <c r="AE780" s="326">
        <f t="shared" si="2292"/>
        <v>0</v>
      </c>
      <c r="AF780" s="326">
        <f t="shared" si="2292"/>
        <v>0</v>
      </c>
      <c r="AG780" s="326">
        <f t="shared" si="2292"/>
        <v>0</v>
      </c>
      <c r="AH780" s="326">
        <f t="shared" si="2292"/>
        <v>0</v>
      </c>
      <c r="AI780" s="326">
        <f t="shared" si="2292"/>
        <v>0</v>
      </c>
      <c r="AJ780" s="326">
        <f t="shared" si="2292"/>
        <v>0</v>
      </c>
      <c r="AK780" s="326">
        <f t="shared" si="2292"/>
        <v>0</v>
      </c>
      <c r="AL780" s="326">
        <f t="shared" si="2292"/>
        <v>0</v>
      </c>
      <c r="AM780" s="386"/>
    </row>
    <row r="781" spans="2:40" ht="20.25" customHeight="1">
      <c r="B781" s="368" t="s">
        <v>585</v>
      </c>
      <c r="C781" s="387"/>
      <c r="D781" s="388"/>
      <c r="E781" s="388"/>
      <c r="F781" s="388"/>
      <c r="G781" s="388"/>
      <c r="H781" s="388"/>
      <c r="I781" s="388"/>
      <c r="J781" s="388"/>
      <c r="K781" s="388"/>
      <c r="L781" s="388"/>
      <c r="M781" s="388"/>
      <c r="N781" s="388"/>
      <c r="O781" s="388"/>
      <c r="P781" s="388"/>
      <c r="Q781" s="388"/>
      <c r="R781" s="388"/>
      <c r="S781" s="371"/>
      <c r="T781" s="372"/>
      <c r="U781" s="388"/>
      <c r="V781" s="388"/>
      <c r="W781" s="388"/>
      <c r="X781" s="388"/>
      <c r="Y781" s="409"/>
      <c r="Z781" s="409"/>
      <c r="AA781" s="409"/>
      <c r="AB781" s="409"/>
      <c r="AC781" s="409"/>
      <c r="AD781" s="409"/>
      <c r="AE781" s="409"/>
      <c r="AF781" s="409"/>
      <c r="AG781" s="409"/>
      <c r="AH781" s="409"/>
      <c r="AI781" s="409"/>
      <c r="AJ781" s="409"/>
      <c r="AK781" s="409"/>
      <c r="AL781" s="409"/>
      <c r="AM781" s="389"/>
    </row>
    <row r="784" spans="2:40" ht="15.5">
      <c r="B784" s="280" t="s">
        <v>327</v>
      </c>
      <c r="C784" s="281"/>
      <c r="D784" s="590" t="s">
        <v>525</v>
      </c>
      <c r="E784" s="253"/>
      <c r="F784" s="590"/>
      <c r="G784" s="253"/>
      <c r="H784" s="253"/>
      <c r="I784" s="253"/>
      <c r="J784" s="253"/>
      <c r="K784" s="253"/>
      <c r="L784" s="253"/>
      <c r="M784" s="253"/>
      <c r="N784" s="253"/>
      <c r="O784" s="281"/>
      <c r="P784" s="253"/>
      <c r="Q784" s="253"/>
      <c r="R784" s="253"/>
      <c r="S784" s="253"/>
      <c r="T784" s="253"/>
      <c r="U784" s="253"/>
      <c r="V784" s="253"/>
      <c r="W784" s="253"/>
      <c r="X784" s="253"/>
      <c r="Y784" s="270"/>
      <c r="Z784" s="267"/>
      <c r="AA784" s="267"/>
      <c r="AB784" s="267"/>
      <c r="AC784" s="267"/>
      <c r="AD784" s="267"/>
      <c r="AE784" s="267"/>
      <c r="AF784" s="267"/>
      <c r="AG784" s="267"/>
      <c r="AH784" s="267"/>
      <c r="AI784" s="267"/>
      <c r="AJ784" s="267"/>
      <c r="AK784" s="267"/>
      <c r="AL784" s="267"/>
    </row>
    <row r="785" spans="1:39" ht="33" customHeight="1">
      <c r="B785" s="1095" t="s">
        <v>211</v>
      </c>
      <c r="C785" s="1097" t="s">
        <v>33</v>
      </c>
      <c r="D785" s="284" t="s">
        <v>421</v>
      </c>
      <c r="E785" s="1099" t="s">
        <v>209</v>
      </c>
      <c r="F785" s="1100"/>
      <c r="G785" s="1100"/>
      <c r="H785" s="1100"/>
      <c r="I785" s="1100"/>
      <c r="J785" s="1100"/>
      <c r="K785" s="1100"/>
      <c r="L785" s="1100"/>
      <c r="M785" s="1101"/>
      <c r="N785" s="1102" t="s">
        <v>213</v>
      </c>
      <c r="O785" s="284" t="s">
        <v>422</v>
      </c>
      <c r="P785" s="1099" t="s">
        <v>212</v>
      </c>
      <c r="Q785" s="1100"/>
      <c r="R785" s="1100"/>
      <c r="S785" s="1100"/>
      <c r="T785" s="1100"/>
      <c r="U785" s="1100"/>
      <c r="V785" s="1100"/>
      <c r="W785" s="1100"/>
      <c r="X785" s="1101"/>
      <c r="Y785" s="1092" t="s">
        <v>243</v>
      </c>
      <c r="Z785" s="1093"/>
      <c r="AA785" s="1093"/>
      <c r="AB785" s="1093"/>
      <c r="AC785" s="1093"/>
      <c r="AD785" s="1093"/>
      <c r="AE785" s="1093"/>
      <c r="AF785" s="1093"/>
      <c r="AG785" s="1093"/>
      <c r="AH785" s="1093"/>
      <c r="AI785" s="1093"/>
      <c r="AJ785" s="1093"/>
      <c r="AK785" s="1093"/>
      <c r="AL785" s="1093"/>
      <c r="AM785" s="1094"/>
    </row>
    <row r="786" spans="1:39" ht="65.25" customHeight="1">
      <c r="B786" s="1096"/>
      <c r="C786" s="1098"/>
      <c r="D786" s="285">
        <v>2019</v>
      </c>
      <c r="E786" s="285">
        <v>2020</v>
      </c>
      <c r="F786" s="285">
        <v>2021</v>
      </c>
      <c r="G786" s="285">
        <v>2022</v>
      </c>
      <c r="H786" s="285">
        <v>2023</v>
      </c>
      <c r="I786" s="285">
        <v>2024</v>
      </c>
      <c r="J786" s="285">
        <v>2025</v>
      </c>
      <c r="K786" s="285">
        <v>2026</v>
      </c>
      <c r="L786" s="285">
        <v>2027</v>
      </c>
      <c r="M786" s="285">
        <v>2028</v>
      </c>
      <c r="N786" s="1103"/>
      <c r="O786" s="285">
        <v>2019</v>
      </c>
      <c r="P786" s="285">
        <v>2020</v>
      </c>
      <c r="Q786" s="285">
        <v>2021</v>
      </c>
      <c r="R786" s="285">
        <v>2022</v>
      </c>
      <c r="S786" s="285">
        <v>2023</v>
      </c>
      <c r="T786" s="285">
        <v>2024</v>
      </c>
      <c r="U786" s="285">
        <v>2025</v>
      </c>
      <c r="V786" s="285">
        <v>2026</v>
      </c>
      <c r="W786" s="285">
        <v>2027</v>
      </c>
      <c r="X786" s="285">
        <v>2028</v>
      </c>
      <c r="Y786" s="285" t="str">
        <f>'1.  LRAMVA Summary'!D52</f>
        <v>Residential</v>
      </c>
      <c r="Z786" s="285" t="str">
        <f>'1.  LRAMVA Summary'!E52</f>
        <v>GS&lt;50 kW</v>
      </c>
      <c r="AA786" s="285" t="str">
        <f>'1.  LRAMVA Summary'!F52</f>
        <v>General Service 50 - 4,999 kW</v>
      </c>
      <c r="AB786" s="285" t="str">
        <f>'1.  LRAMVA Summary'!G52</f>
        <v>Co-Generation 1,000 - 4,999 kW</v>
      </c>
      <c r="AC786" s="285" t="str">
        <f>'1.  LRAMVA Summary'!H52</f>
        <v>Large User</v>
      </c>
      <c r="AD786" s="285" t="str">
        <f>'1.  LRAMVA Summary'!I52</f>
        <v>Street Lighting</v>
      </c>
      <c r="AE786" s="285" t="str">
        <f>'1.  LRAMVA Summary'!J52</f>
        <v>Sentinel Lighting</v>
      </c>
      <c r="AF786" s="285" t="str">
        <f>'1.  LRAMVA Summary'!K52</f>
        <v>Unmetered Scattered Load</v>
      </c>
      <c r="AG786" s="285" t="str">
        <f>'1.  LRAMVA Summary'!L52</f>
        <v/>
      </c>
      <c r="AH786" s="285" t="str">
        <f>'1.  LRAMVA Summary'!M52</f>
        <v/>
      </c>
      <c r="AI786" s="285" t="str">
        <f>'1.  LRAMVA Summary'!N52</f>
        <v/>
      </c>
      <c r="AJ786" s="285" t="str">
        <f>'1.  LRAMVA Summary'!O52</f>
        <v/>
      </c>
      <c r="AK786" s="285" t="str">
        <f>'1.  LRAMVA Summary'!P52</f>
        <v/>
      </c>
      <c r="AL786" s="285" t="str">
        <f>'1.  LRAMVA Summary'!Q52</f>
        <v/>
      </c>
      <c r="AM786" s="287" t="str">
        <f>'1.  LRAMVA Summary'!R52</f>
        <v>Total</v>
      </c>
    </row>
    <row r="787" spans="1:39" ht="15.75" customHeight="1">
      <c r="A787" s="532"/>
      <c r="B787" s="518" t="s">
        <v>503</v>
      </c>
      <c r="C787" s="289"/>
      <c r="D787" s="289"/>
      <c r="E787" s="289"/>
      <c r="F787" s="289"/>
      <c r="G787" s="289"/>
      <c r="H787" s="289"/>
      <c r="I787" s="289"/>
      <c r="J787" s="289"/>
      <c r="K787" s="289"/>
      <c r="L787" s="289"/>
      <c r="M787" s="289"/>
      <c r="N787" s="290"/>
      <c r="O787" s="289"/>
      <c r="P787" s="289"/>
      <c r="Q787" s="289"/>
      <c r="R787" s="289"/>
      <c r="S787" s="289"/>
      <c r="T787" s="289"/>
      <c r="U787" s="289"/>
      <c r="V787" s="289"/>
      <c r="W787" s="289"/>
      <c r="X787" s="289"/>
      <c r="Y787" s="291" t="str">
        <f>'1.  LRAMVA Summary'!D53</f>
        <v>kWh</v>
      </c>
      <c r="Z787" s="291" t="str">
        <f>'1.  LRAMVA Summary'!E53</f>
        <v>kWh</v>
      </c>
      <c r="AA787" s="291" t="str">
        <f>'1.  LRAMVA Summary'!F53</f>
        <v>kW</v>
      </c>
      <c r="AB787" s="291" t="str">
        <f>'1.  LRAMVA Summary'!G53</f>
        <v>kW</v>
      </c>
      <c r="AC787" s="291" t="str">
        <f>'1.  LRAMVA Summary'!H53</f>
        <v>kW</v>
      </c>
      <c r="AD787" s="291" t="str">
        <f>'1.  LRAMVA Summary'!I53</f>
        <v>kW</v>
      </c>
      <c r="AE787" s="291" t="str">
        <f>'1.  LRAMVA Summary'!J53</f>
        <v>kW</v>
      </c>
      <c r="AF787" s="291" t="str">
        <f>'1.  LRAMVA Summary'!K53</f>
        <v>kWh</v>
      </c>
      <c r="AG787" s="291">
        <f>'1.  LRAMVA Summary'!L53</f>
        <v>0</v>
      </c>
      <c r="AH787" s="291">
        <f>'1.  LRAMVA Summary'!M53</f>
        <v>0</v>
      </c>
      <c r="AI787" s="291">
        <f>'1.  LRAMVA Summary'!N53</f>
        <v>0</v>
      </c>
      <c r="AJ787" s="291">
        <f>'1.  LRAMVA Summary'!O53</f>
        <v>0</v>
      </c>
      <c r="AK787" s="291">
        <f>'1.  LRAMVA Summary'!P53</f>
        <v>0</v>
      </c>
      <c r="AL787" s="291">
        <f>'1.  LRAMVA Summary'!Q53</f>
        <v>0</v>
      </c>
      <c r="AM787" s="292"/>
    </row>
    <row r="788" spans="1:39" ht="15.5" outlineLevel="1">
      <c r="A788" s="532"/>
      <c r="B788" s="504" t="s">
        <v>496</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291"/>
      <c r="Z788" s="291"/>
      <c r="AA788" s="291"/>
      <c r="AB788" s="291"/>
      <c r="AC788" s="291"/>
      <c r="AD788" s="291"/>
      <c r="AE788" s="291"/>
      <c r="AF788" s="291"/>
      <c r="AG788" s="291"/>
      <c r="AH788" s="291"/>
      <c r="AI788" s="291"/>
      <c r="AJ788" s="291"/>
      <c r="AK788" s="291"/>
      <c r="AL788" s="291"/>
      <c r="AM788" s="292"/>
    </row>
    <row r="789" spans="1:39" ht="15.5" outlineLevel="1">
      <c r="A789" s="532">
        <v>1</v>
      </c>
      <c r="B789" s="428" t="s">
        <v>95</v>
      </c>
      <c r="C789" s="291" t="s">
        <v>25</v>
      </c>
      <c r="D789" s="295"/>
      <c r="E789" s="295"/>
      <c r="F789" s="295"/>
      <c r="G789" s="295"/>
      <c r="H789" s="295"/>
      <c r="I789" s="295"/>
      <c r="J789" s="295"/>
      <c r="K789" s="295"/>
      <c r="L789" s="295"/>
      <c r="M789" s="295"/>
      <c r="N789" s="291"/>
      <c r="O789" s="295"/>
      <c r="P789" s="295"/>
      <c r="Q789" s="295"/>
      <c r="R789" s="295"/>
      <c r="S789" s="295"/>
      <c r="T789" s="295"/>
      <c r="U789" s="295"/>
      <c r="V789" s="295"/>
      <c r="W789" s="295"/>
      <c r="X789" s="295"/>
      <c r="Y789" s="410"/>
      <c r="Z789" s="410"/>
      <c r="AA789" s="410"/>
      <c r="AB789" s="410"/>
      <c r="AC789" s="410"/>
      <c r="AD789" s="410"/>
      <c r="AE789" s="410"/>
      <c r="AF789" s="410"/>
      <c r="AG789" s="410"/>
      <c r="AH789" s="410"/>
      <c r="AI789" s="410"/>
      <c r="AJ789" s="410"/>
      <c r="AK789" s="410"/>
      <c r="AL789" s="410"/>
      <c r="AM789" s="296">
        <f>SUM(Y789:AL789)</f>
        <v>0</v>
      </c>
    </row>
    <row r="790" spans="1:39" ht="15.5" outlineLevel="1">
      <c r="A790" s="532"/>
      <c r="B790" s="294" t="s">
        <v>342</v>
      </c>
      <c r="C790" s="291" t="s">
        <v>163</v>
      </c>
      <c r="D790" s="295"/>
      <c r="E790" s="295"/>
      <c r="F790" s="295"/>
      <c r="G790" s="295"/>
      <c r="H790" s="295"/>
      <c r="I790" s="295"/>
      <c r="J790" s="295"/>
      <c r="K790" s="295"/>
      <c r="L790" s="295"/>
      <c r="M790" s="295"/>
      <c r="N790" s="468"/>
      <c r="O790" s="295"/>
      <c r="P790" s="295"/>
      <c r="Q790" s="295"/>
      <c r="R790" s="295"/>
      <c r="S790" s="295"/>
      <c r="T790" s="295"/>
      <c r="U790" s="295"/>
      <c r="V790" s="295"/>
      <c r="W790" s="295"/>
      <c r="X790" s="295"/>
      <c r="Y790" s="411">
        <f>Y789</f>
        <v>0</v>
      </c>
      <c r="Z790" s="411">
        <f t="shared" ref="Z790" si="2293">Z789</f>
        <v>0</v>
      </c>
      <c r="AA790" s="411">
        <f t="shared" ref="AA790" si="2294">AA789</f>
        <v>0</v>
      </c>
      <c r="AB790" s="411">
        <f t="shared" ref="AB790" si="2295">AB789</f>
        <v>0</v>
      </c>
      <c r="AC790" s="411">
        <f t="shared" ref="AC790" si="2296">AC789</f>
        <v>0</v>
      </c>
      <c r="AD790" s="411">
        <f t="shared" ref="AD790" si="2297">AD789</f>
        <v>0</v>
      </c>
      <c r="AE790" s="411">
        <f t="shared" ref="AE790" si="2298">AE789</f>
        <v>0</v>
      </c>
      <c r="AF790" s="411">
        <f t="shared" ref="AF790" si="2299">AF789</f>
        <v>0</v>
      </c>
      <c r="AG790" s="411">
        <f t="shared" ref="AG790" si="2300">AG789</f>
        <v>0</v>
      </c>
      <c r="AH790" s="411">
        <f t="shared" ref="AH790" si="2301">AH789</f>
        <v>0</v>
      </c>
      <c r="AI790" s="411">
        <f t="shared" ref="AI790" si="2302">AI789</f>
        <v>0</v>
      </c>
      <c r="AJ790" s="411">
        <f t="shared" ref="AJ790" si="2303">AJ789</f>
        <v>0</v>
      </c>
      <c r="AK790" s="411">
        <f t="shared" ref="AK790" si="2304">AK789</f>
        <v>0</v>
      </c>
      <c r="AL790" s="411">
        <f t="shared" ref="AL790" si="2305">AL789</f>
        <v>0</v>
      </c>
      <c r="AM790" s="297"/>
    </row>
    <row r="791" spans="1:39" ht="15.5" outlineLevel="1">
      <c r="A791" s="532"/>
      <c r="B791" s="298"/>
      <c r="C791" s="299"/>
      <c r="D791" s="299"/>
      <c r="E791" s="299"/>
      <c r="F791" s="299"/>
      <c r="G791" s="299"/>
      <c r="H791" s="299"/>
      <c r="I791" s="299"/>
      <c r="J791" s="299"/>
      <c r="K791" s="299"/>
      <c r="L791" s="299"/>
      <c r="M791" s="299"/>
      <c r="N791" s="300"/>
      <c r="O791" s="299"/>
      <c r="P791" s="299"/>
      <c r="Q791" s="299"/>
      <c r="R791" s="299"/>
      <c r="S791" s="299"/>
      <c r="T791" s="299"/>
      <c r="U791" s="299"/>
      <c r="V791" s="299"/>
      <c r="W791" s="299"/>
      <c r="X791" s="299"/>
      <c r="Y791" s="412"/>
      <c r="Z791" s="413"/>
      <c r="AA791" s="413"/>
      <c r="AB791" s="413"/>
      <c r="AC791" s="413"/>
      <c r="AD791" s="413"/>
      <c r="AE791" s="413"/>
      <c r="AF791" s="413"/>
      <c r="AG791" s="413"/>
      <c r="AH791" s="413"/>
      <c r="AI791" s="413"/>
      <c r="AJ791" s="413"/>
      <c r="AK791" s="413"/>
      <c r="AL791" s="413"/>
      <c r="AM791" s="302"/>
    </row>
    <row r="792" spans="1:39" ht="15.5" outlineLevel="1">
      <c r="A792" s="532">
        <v>2</v>
      </c>
      <c r="B792" s="428" t="s">
        <v>96</v>
      </c>
      <c r="C792" s="291" t="s">
        <v>25</v>
      </c>
      <c r="D792" s="295"/>
      <c r="E792" s="295"/>
      <c r="F792" s="295"/>
      <c r="G792" s="295"/>
      <c r="H792" s="295"/>
      <c r="I792" s="295"/>
      <c r="J792" s="295"/>
      <c r="K792" s="295"/>
      <c r="L792" s="295"/>
      <c r="M792" s="295"/>
      <c r="N792" s="291"/>
      <c r="O792" s="295"/>
      <c r="P792" s="295"/>
      <c r="Q792" s="295"/>
      <c r="R792" s="295"/>
      <c r="S792" s="295"/>
      <c r="T792" s="295"/>
      <c r="U792" s="295"/>
      <c r="V792" s="295"/>
      <c r="W792" s="295"/>
      <c r="X792" s="295"/>
      <c r="Y792" s="410"/>
      <c r="Z792" s="410"/>
      <c r="AA792" s="410"/>
      <c r="AB792" s="410"/>
      <c r="AC792" s="410"/>
      <c r="AD792" s="410"/>
      <c r="AE792" s="410"/>
      <c r="AF792" s="410"/>
      <c r="AG792" s="410"/>
      <c r="AH792" s="410"/>
      <c r="AI792" s="410"/>
      <c r="AJ792" s="410"/>
      <c r="AK792" s="410"/>
      <c r="AL792" s="410"/>
      <c r="AM792" s="296">
        <f>SUM(Y792:AL792)</f>
        <v>0</v>
      </c>
    </row>
    <row r="793" spans="1:39" ht="15.5" outlineLevel="1">
      <c r="A793" s="532"/>
      <c r="B793" s="294" t="s">
        <v>342</v>
      </c>
      <c r="C793" s="291" t="s">
        <v>163</v>
      </c>
      <c r="D793" s="295"/>
      <c r="E793" s="295"/>
      <c r="F793" s="295"/>
      <c r="G793" s="295"/>
      <c r="H793" s="295"/>
      <c r="I793" s="295"/>
      <c r="J793" s="295"/>
      <c r="K793" s="295"/>
      <c r="L793" s="295"/>
      <c r="M793" s="295"/>
      <c r="N793" s="468"/>
      <c r="O793" s="295"/>
      <c r="P793" s="295"/>
      <c r="Q793" s="295"/>
      <c r="R793" s="295"/>
      <c r="S793" s="295"/>
      <c r="T793" s="295"/>
      <c r="U793" s="295"/>
      <c r="V793" s="295"/>
      <c r="W793" s="295"/>
      <c r="X793" s="295"/>
      <c r="Y793" s="411">
        <f>Y792</f>
        <v>0</v>
      </c>
      <c r="Z793" s="411">
        <f t="shared" ref="Z793" si="2306">Z792</f>
        <v>0</v>
      </c>
      <c r="AA793" s="411">
        <f t="shared" ref="AA793" si="2307">AA792</f>
        <v>0</v>
      </c>
      <c r="AB793" s="411">
        <f t="shared" ref="AB793" si="2308">AB792</f>
        <v>0</v>
      </c>
      <c r="AC793" s="411">
        <f t="shared" ref="AC793" si="2309">AC792</f>
        <v>0</v>
      </c>
      <c r="AD793" s="411">
        <f t="shared" ref="AD793" si="2310">AD792</f>
        <v>0</v>
      </c>
      <c r="AE793" s="411">
        <f t="shared" ref="AE793" si="2311">AE792</f>
        <v>0</v>
      </c>
      <c r="AF793" s="411">
        <f t="shared" ref="AF793" si="2312">AF792</f>
        <v>0</v>
      </c>
      <c r="AG793" s="411">
        <f t="shared" ref="AG793" si="2313">AG792</f>
        <v>0</v>
      </c>
      <c r="AH793" s="411">
        <f t="shared" ref="AH793" si="2314">AH792</f>
        <v>0</v>
      </c>
      <c r="AI793" s="411">
        <f t="shared" ref="AI793" si="2315">AI792</f>
        <v>0</v>
      </c>
      <c r="AJ793" s="411">
        <f t="shared" ref="AJ793" si="2316">AJ792</f>
        <v>0</v>
      </c>
      <c r="AK793" s="411">
        <f t="shared" ref="AK793" si="2317">AK792</f>
        <v>0</v>
      </c>
      <c r="AL793" s="411">
        <f t="shared" ref="AL793" si="2318">AL792</f>
        <v>0</v>
      </c>
      <c r="AM793" s="297"/>
    </row>
    <row r="794" spans="1:39" ht="15.5" outlineLevel="1">
      <c r="A794" s="532"/>
      <c r="B794" s="298"/>
      <c r="C794" s="299"/>
      <c r="D794" s="304"/>
      <c r="E794" s="304"/>
      <c r="F794" s="304"/>
      <c r="G794" s="304"/>
      <c r="H794" s="304"/>
      <c r="I794" s="304"/>
      <c r="J794" s="304"/>
      <c r="K794" s="304"/>
      <c r="L794" s="304"/>
      <c r="M794" s="304"/>
      <c r="N794" s="300"/>
      <c r="O794" s="304"/>
      <c r="P794" s="304"/>
      <c r="Q794" s="304"/>
      <c r="R794" s="304"/>
      <c r="S794" s="304"/>
      <c r="T794" s="304"/>
      <c r="U794" s="304"/>
      <c r="V794" s="304"/>
      <c r="W794" s="304"/>
      <c r="X794" s="304"/>
      <c r="Y794" s="412"/>
      <c r="Z794" s="413"/>
      <c r="AA794" s="413"/>
      <c r="AB794" s="413"/>
      <c r="AC794" s="413"/>
      <c r="AD794" s="413"/>
      <c r="AE794" s="413"/>
      <c r="AF794" s="413"/>
      <c r="AG794" s="413"/>
      <c r="AH794" s="413"/>
      <c r="AI794" s="413"/>
      <c r="AJ794" s="413"/>
      <c r="AK794" s="413"/>
      <c r="AL794" s="413"/>
      <c r="AM794" s="302"/>
    </row>
    <row r="795" spans="1:39" ht="15.5" outlineLevel="1">
      <c r="A795" s="532">
        <v>3</v>
      </c>
      <c r="B795" s="428" t="s">
        <v>97</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0"/>
      <c r="Z795" s="410"/>
      <c r="AA795" s="410"/>
      <c r="AB795" s="410"/>
      <c r="AC795" s="410"/>
      <c r="AD795" s="410"/>
      <c r="AE795" s="410"/>
      <c r="AF795" s="410"/>
      <c r="AG795" s="410"/>
      <c r="AH795" s="410"/>
      <c r="AI795" s="410"/>
      <c r="AJ795" s="410"/>
      <c r="AK795" s="410"/>
      <c r="AL795" s="410"/>
      <c r="AM795" s="296">
        <f>SUM(Y795:AL795)</f>
        <v>0</v>
      </c>
    </row>
    <row r="796" spans="1:39" ht="15.5" outlineLevel="1">
      <c r="A796" s="532"/>
      <c r="B796" s="294" t="s">
        <v>342</v>
      </c>
      <c r="C796" s="291" t="s">
        <v>163</v>
      </c>
      <c r="D796" s="295"/>
      <c r="E796" s="295"/>
      <c r="F796" s="295"/>
      <c r="G796" s="295"/>
      <c r="H796" s="295"/>
      <c r="I796" s="295"/>
      <c r="J796" s="295"/>
      <c r="K796" s="295"/>
      <c r="L796" s="295"/>
      <c r="M796" s="295"/>
      <c r="N796" s="468"/>
      <c r="O796" s="295"/>
      <c r="P796" s="295"/>
      <c r="Q796" s="295"/>
      <c r="R796" s="295"/>
      <c r="S796" s="295"/>
      <c r="T796" s="295"/>
      <c r="U796" s="295"/>
      <c r="V796" s="295"/>
      <c r="W796" s="295"/>
      <c r="X796" s="295"/>
      <c r="Y796" s="411">
        <f>Y795</f>
        <v>0</v>
      </c>
      <c r="Z796" s="411">
        <f t="shared" ref="Z796" si="2319">Z795</f>
        <v>0</v>
      </c>
      <c r="AA796" s="411">
        <f t="shared" ref="AA796" si="2320">AA795</f>
        <v>0</v>
      </c>
      <c r="AB796" s="411">
        <f t="shared" ref="AB796" si="2321">AB795</f>
        <v>0</v>
      </c>
      <c r="AC796" s="411">
        <f t="shared" ref="AC796" si="2322">AC795</f>
        <v>0</v>
      </c>
      <c r="AD796" s="411">
        <f t="shared" ref="AD796" si="2323">AD795</f>
        <v>0</v>
      </c>
      <c r="AE796" s="411">
        <f t="shared" ref="AE796" si="2324">AE795</f>
        <v>0</v>
      </c>
      <c r="AF796" s="411">
        <f t="shared" ref="AF796" si="2325">AF795</f>
        <v>0</v>
      </c>
      <c r="AG796" s="411">
        <f t="shared" ref="AG796" si="2326">AG795</f>
        <v>0</v>
      </c>
      <c r="AH796" s="411">
        <f t="shared" ref="AH796" si="2327">AH795</f>
        <v>0</v>
      </c>
      <c r="AI796" s="411">
        <f t="shared" ref="AI796" si="2328">AI795</f>
        <v>0</v>
      </c>
      <c r="AJ796" s="411">
        <f t="shared" ref="AJ796" si="2329">AJ795</f>
        <v>0</v>
      </c>
      <c r="AK796" s="411">
        <f t="shared" ref="AK796" si="2330">AK795</f>
        <v>0</v>
      </c>
      <c r="AL796" s="411">
        <f t="shared" ref="AL796" si="2331">AL795</f>
        <v>0</v>
      </c>
      <c r="AM796" s="297"/>
    </row>
    <row r="797" spans="1:39" ht="15.5" outlineLevel="1">
      <c r="A797" s="532"/>
      <c r="B797" s="294"/>
      <c r="C797" s="305"/>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12"/>
      <c r="Z797" s="412"/>
      <c r="AA797" s="412"/>
      <c r="AB797" s="412"/>
      <c r="AC797" s="412"/>
      <c r="AD797" s="412"/>
      <c r="AE797" s="412"/>
      <c r="AF797" s="412"/>
      <c r="AG797" s="412"/>
      <c r="AH797" s="412"/>
      <c r="AI797" s="412"/>
      <c r="AJ797" s="412"/>
      <c r="AK797" s="412"/>
      <c r="AL797" s="412"/>
      <c r="AM797" s="306"/>
    </row>
    <row r="798" spans="1:39" ht="15.5" outlineLevel="1">
      <c r="A798" s="532">
        <v>4</v>
      </c>
      <c r="B798" s="520" t="s">
        <v>675</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5"/>
      <c r="Z798" s="415"/>
      <c r="AA798" s="415"/>
      <c r="AB798" s="415"/>
      <c r="AC798" s="415"/>
      <c r="AD798" s="415"/>
      <c r="AE798" s="415"/>
      <c r="AF798" s="410"/>
      <c r="AG798" s="410"/>
      <c r="AH798" s="410"/>
      <c r="AI798" s="410"/>
      <c r="AJ798" s="410"/>
      <c r="AK798" s="410"/>
      <c r="AL798" s="410"/>
      <c r="AM798" s="296">
        <f>SUM(Y798:AL798)</f>
        <v>0</v>
      </c>
    </row>
    <row r="799" spans="1:39" ht="15.5" outlineLevel="1">
      <c r="A799" s="532"/>
      <c r="B799" s="294" t="s">
        <v>342</v>
      </c>
      <c r="C799" s="291" t="s">
        <v>163</v>
      </c>
      <c r="D799" s="295"/>
      <c r="E799" s="295"/>
      <c r="F799" s="295"/>
      <c r="G799" s="295"/>
      <c r="H799" s="295"/>
      <c r="I799" s="295"/>
      <c r="J799" s="295"/>
      <c r="K799" s="295"/>
      <c r="L799" s="295"/>
      <c r="M799" s="295"/>
      <c r="N799" s="468"/>
      <c r="O799" s="295"/>
      <c r="P799" s="295"/>
      <c r="Q799" s="295"/>
      <c r="R799" s="295"/>
      <c r="S799" s="295"/>
      <c r="T799" s="295"/>
      <c r="U799" s="295"/>
      <c r="V799" s="295"/>
      <c r="W799" s="295"/>
      <c r="X799" s="295"/>
      <c r="Y799" s="411">
        <f>Y798</f>
        <v>0</v>
      </c>
      <c r="Z799" s="411">
        <f t="shared" ref="Z799" si="2332">Z798</f>
        <v>0</v>
      </c>
      <c r="AA799" s="411">
        <f t="shared" ref="AA799" si="2333">AA798</f>
        <v>0</v>
      </c>
      <c r="AB799" s="411">
        <f t="shared" ref="AB799" si="2334">AB798</f>
        <v>0</v>
      </c>
      <c r="AC799" s="411">
        <f t="shared" ref="AC799" si="2335">AC798</f>
        <v>0</v>
      </c>
      <c r="AD799" s="411">
        <f t="shared" ref="AD799" si="2336">AD798</f>
        <v>0</v>
      </c>
      <c r="AE799" s="411">
        <f t="shared" ref="AE799" si="2337">AE798</f>
        <v>0</v>
      </c>
      <c r="AF799" s="411">
        <f t="shared" ref="AF799" si="2338">AF798</f>
        <v>0</v>
      </c>
      <c r="AG799" s="411">
        <f t="shared" ref="AG799" si="2339">AG798</f>
        <v>0</v>
      </c>
      <c r="AH799" s="411">
        <f t="shared" ref="AH799" si="2340">AH798</f>
        <v>0</v>
      </c>
      <c r="AI799" s="411">
        <f t="shared" ref="AI799" si="2341">AI798</f>
        <v>0</v>
      </c>
      <c r="AJ799" s="411">
        <f t="shared" ref="AJ799" si="2342">AJ798</f>
        <v>0</v>
      </c>
      <c r="AK799" s="411">
        <f t="shared" ref="AK799" si="2343">AK798</f>
        <v>0</v>
      </c>
      <c r="AL799" s="411">
        <f t="shared" ref="AL799" si="2344">AL798</f>
        <v>0</v>
      </c>
      <c r="AM799" s="297"/>
    </row>
    <row r="800" spans="1:39" ht="15.5" outlineLevel="1">
      <c r="A800" s="532"/>
      <c r="B800" s="294"/>
      <c r="C800" s="305"/>
      <c r="D800" s="304"/>
      <c r="E800" s="304"/>
      <c r="F800" s="304"/>
      <c r="G800" s="304"/>
      <c r="H800" s="304"/>
      <c r="I800" s="304"/>
      <c r="J800" s="304"/>
      <c r="K800" s="304"/>
      <c r="L800" s="304"/>
      <c r="M800" s="304"/>
      <c r="N800" s="291"/>
      <c r="O800" s="304"/>
      <c r="P800" s="304"/>
      <c r="Q800" s="304"/>
      <c r="R800" s="304"/>
      <c r="S800" s="304"/>
      <c r="T800" s="304"/>
      <c r="U800" s="304"/>
      <c r="V800" s="304"/>
      <c r="W800" s="304"/>
      <c r="X800" s="304"/>
      <c r="Y800" s="412"/>
      <c r="Z800" s="412"/>
      <c r="AA800" s="412"/>
      <c r="AB800" s="412"/>
      <c r="AC800" s="412"/>
      <c r="AD800" s="412"/>
      <c r="AE800" s="412"/>
      <c r="AF800" s="412"/>
      <c r="AG800" s="412"/>
      <c r="AH800" s="412"/>
      <c r="AI800" s="412"/>
      <c r="AJ800" s="412"/>
      <c r="AK800" s="412"/>
      <c r="AL800" s="412"/>
      <c r="AM800" s="306"/>
    </row>
    <row r="801" spans="1:39" ht="15.75" customHeight="1" outlineLevel="1">
      <c r="A801" s="532">
        <v>5</v>
      </c>
      <c r="B801" s="428" t="s">
        <v>98</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t="20.25" customHeight="1" outlineLevel="1">
      <c r="A802" s="532"/>
      <c r="B802" s="294" t="s">
        <v>342</v>
      </c>
      <c r="C802" s="291" t="s">
        <v>163</v>
      </c>
      <c r="D802" s="295"/>
      <c r="E802" s="295"/>
      <c r="F802" s="295"/>
      <c r="G802" s="295"/>
      <c r="H802" s="295"/>
      <c r="I802" s="295"/>
      <c r="J802" s="295"/>
      <c r="K802" s="295"/>
      <c r="L802" s="295"/>
      <c r="M802" s="295"/>
      <c r="N802" s="468"/>
      <c r="O802" s="295"/>
      <c r="P802" s="295"/>
      <c r="Q802" s="295"/>
      <c r="R802" s="295"/>
      <c r="S802" s="295"/>
      <c r="T802" s="295"/>
      <c r="U802" s="295"/>
      <c r="V802" s="295"/>
      <c r="W802" s="295"/>
      <c r="X802" s="295"/>
      <c r="Y802" s="411">
        <f>Y801</f>
        <v>0</v>
      </c>
      <c r="Z802" s="411">
        <f t="shared" ref="Z802" si="2345">Z801</f>
        <v>0</v>
      </c>
      <c r="AA802" s="411">
        <f t="shared" ref="AA802" si="2346">AA801</f>
        <v>0</v>
      </c>
      <c r="AB802" s="411">
        <f t="shared" ref="AB802" si="2347">AB801</f>
        <v>0</v>
      </c>
      <c r="AC802" s="411">
        <f t="shared" ref="AC802" si="2348">AC801</f>
        <v>0</v>
      </c>
      <c r="AD802" s="411">
        <f t="shared" ref="AD802" si="2349">AD801</f>
        <v>0</v>
      </c>
      <c r="AE802" s="411">
        <f t="shared" ref="AE802" si="2350">AE801</f>
        <v>0</v>
      </c>
      <c r="AF802" s="411">
        <f t="shared" ref="AF802" si="2351">AF801</f>
        <v>0</v>
      </c>
      <c r="AG802" s="411">
        <f t="shared" ref="AG802" si="2352">AG801</f>
        <v>0</v>
      </c>
      <c r="AH802" s="411">
        <f t="shared" ref="AH802" si="2353">AH801</f>
        <v>0</v>
      </c>
      <c r="AI802" s="411">
        <f t="shared" ref="AI802" si="2354">AI801</f>
        <v>0</v>
      </c>
      <c r="AJ802" s="411">
        <f t="shared" ref="AJ802" si="2355">AJ801</f>
        <v>0</v>
      </c>
      <c r="AK802" s="411">
        <f t="shared" ref="AK802" si="2356">AK801</f>
        <v>0</v>
      </c>
      <c r="AL802" s="411">
        <f t="shared" ref="AL802" si="2357">AL801</f>
        <v>0</v>
      </c>
      <c r="AM802" s="297"/>
    </row>
    <row r="803" spans="1:39" ht="15.5" outlineLevel="1">
      <c r="A803" s="532"/>
      <c r="B803" s="294"/>
      <c r="C803" s="291"/>
      <c r="D803" s="291"/>
      <c r="E803" s="291"/>
      <c r="F803" s="291"/>
      <c r="G803" s="291"/>
      <c r="H803" s="291"/>
      <c r="I803" s="291"/>
      <c r="J803" s="291"/>
      <c r="K803" s="291"/>
      <c r="L803" s="291"/>
      <c r="M803" s="291"/>
      <c r="N803" s="291"/>
      <c r="O803" s="291"/>
      <c r="P803" s="291"/>
      <c r="Q803" s="291"/>
      <c r="R803" s="291"/>
      <c r="S803" s="291"/>
      <c r="T803" s="291"/>
      <c r="U803" s="291"/>
      <c r="V803" s="291"/>
      <c r="W803" s="291"/>
      <c r="X803" s="291"/>
      <c r="Y803" s="422"/>
      <c r="Z803" s="423"/>
      <c r="AA803" s="423"/>
      <c r="AB803" s="423"/>
      <c r="AC803" s="423"/>
      <c r="AD803" s="423"/>
      <c r="AE803" s="423"/>
      <c r="AF803" s="423"/>
      <c r="AG803" s="423"/>
      <c r="AH803" s="423"/>
      <c r="AI803" s="423"/>
      <c r="AJ803" s="423"/>
      <c r="AK803" s="423"/>
      <c r="AL803" s="423"/>
      <c r="AM803" s="297"/>
    </row>
    <row r="804" spans="1:39" ht="15.5" outlineLevel="1">
      <c r="A804" s="532"/>
      <c r="B804" s="319" t="s">
        <v>497</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15.5" outlineLevel="1">
      <c r="A805" s="532">
        <v>6</v>
      </c>
      <c r="B805" s="428" t="s">
        <v>99</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ht="15.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58">Z805</f>
        <v>0</v>
      </c>
      <c r="AA806" s="411">
        <f t="shared" ref="AA806" si="2359">AA805</f>
        <v>0</v>
      </c>
      <c r="AB806" s="411">
        <f t="shared" ref="AB806" si="2360">AB805</f>
        <v>0</v>
      </c>
      <c r="AC806" s="411">
        <f t="shared" ref="AC806" si="2361">AC805</f>
        <v>0</v>
      </c>
      <c r="AD806" s="411">
        <f t="shared" ref="AD806" si="2362">AD805</f>
        <v>0</v>
      </c>
      <c r="AE806" s="411">
        <f t="shared" ref="AE806" si="2363">AE805</f>
        <v>0</v>
      </c>
      <c r="AF806" s="411">
        <f t="shared" ref="AF806" si="2364">AF805</f>
        <v>0</v>
      </c>
      <c r="AG806" s="411">
        <f t="shared" ref="AG806" si="2365">AG805</f>
        <v>0</v>
      </c>
      <c r="AH806" s="411">
        <f t="shared" ref="AH806" si="2366">AH805</f>
        <v>0</v>
      </c>
      <c r="AI806" s="411">
        <f t="shared" ref="AI806" si="2367">AI805</f>
        <v>0</v>
      </c>
      <c r="AJ806" s="411">
        <f t="shared" ref="AJ806" si="2368">AJ805</f>
        <v>0</v>
      </c>
      <c r="AK806" s="411">
        <f t="shared" ref="AK806" si="2369">AK805</f>
        <v>0</v>
      </c>
      <c r="AL806" s="411">
        <f t="shared" ref="AL806" si="2370">AL805</f>
        <v>0</v>
      </c>
      <c r="AM806" s="311"/>
    </row>
    <row r="807" spans="1:39" ht="15.5" outlineLevel="1">
      <c r="A807" s="532"/>
      <c r="B807" s="310"/>
      <c r="C807" s="312"/>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6"/>
      <c r="Z807" s="416"/>
      <c r="AA807" s="416"/>
      <c r="AB807" s="416"/>
      <c r="AC807" s="416"/>
      <c r="AD807" s="416"/>
      <c r="AE807" s="416"/>
      <c r="AF807" s="416"/>
      <c r="AG807" s="416"/>
      <c r="AH807" s="416"/>
      <c r="AI807" s="416"/>
      <c r="AJ807" s="416"/>
      <c r="AK807" s="416"/>
      <c r="AL807" s="416"/>
      <c r="AM807" s="313"/>
    </row>
    <row r="808" spans="1:39" ht="31" outlineLevel="1">
      <c r="A808" s="532">
        <v>7</v>
      </c>
      <c r="B808" s="428" t="s">
        <v>100</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ht="15.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71">Z808</f>
        <v>0</v>
      </c>
      <c r="AA809" s="411">
        <f t="shared" ref="AA809" si="2372">AA808</f>
        <v>0</v>
      </c>
      <c r="AB809" s="411">
        <f t="shared" ref="AB809" si="2373">AB808</f>
        <v>0</v>
      </c>
      <c r="AC809" s="411">
        <f t="shared" ref="AC809" si="2374">AC808</f>
        <v>0</v>
      </c>
      <c r="AD809" s="411">
        <f t="shared" ref="AD809" si="2375">AD808</f>
        <v>0</v>
      </c>
      <c r="AE809" s="411">
        <f t="shared" ref="AE809" si="2376">AE808</f>
        <v>0</v>
      </c>
      <c r="AF809" s="411">
        <f t="shared" ref="AF809" si="2377">AF808</f>
        <v>0</v>
      </c>
      <c r="AG809" s="411">
        <f t="shared" ref="AG809" si="2378">AG808</f>
        <v>0</v>
      </c>
      <c r="AH809" s="411">
        <f t="shared" ref="AH809" si="2379">AH808</f>
        <v>0</v>
      </c>
      <c r="AI809" s="411">
        <f t="shared" ref="AI809" si="2380">AI808</f>
        <v>0</v>
      </c>
      <c r="AJ809" s="411">
        <f t="shared" ref="AJ809" si="2381">AJ808</f>
        <v>0</v>
      </c>
      <c r="AK809" s="411">
        <f t="shared" ref="AK809" si="2382">AK808</f>
        <v>0</v>
      </c>
      <c r="AL809" s="411">
        <f t="shared" ref="AL809" si="2383">AL808</f>
        <v>0</v>
      </c>
      <c r="AM809" s="311"/>
    </row>
    <row r="810" spans="1:39" ht="15.5" outlineLevel="1">
      <c r="A810" s="532"/>
      <c r="B810" s="314"/>
      <c r="C810" s="312"/>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6"/>
      <c r="Z810" s="417"/>
      <c r="AA810" s="416"/>
      <c r="AB810" s="416"/>
      <c r="AC810" s="416"/>
      <c r="AD810" s="416"/>
      <c r="AE810" s="416"/>
      <c r="AF810" s="416"/>
      <c r="AG810" s="416"/>
      <c r="AH810" s="416"/>
      <c r="AI810" s="416"/>
      <c r="AJ810" s="416"/>
      <c r="AK810" s="416"/>
      <c r="AL810" s="416"/>
      <c r="AM810" s="313"/>
    </row>
    <row r="811" spans="1:39" ht="31" outlineLevel="1">
      <c r="A811" s="532">
        <v>8</v>
      </c>
      <c r="B811" s="428" t="s">
        <v>101</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5"/>
      <c r="Z811" s="415"/>
      <c r="AA811" s="415"/>
      <c r="AB811" s="415"/>
      <c r="AC811" s="415"/>
      <c r="AD811" s="415"/>
      <c r="AE811" s="415"/>
      <c r="AF811" s="415"/>
      <c r="AG811" s="415"/>
      <c r="AH811" s="415"/>
      <c r="AI811" s="415"/>
      <c r="AJ811" s="415"/>
      <c r="AK811" s="415"/>
      <c r="AL811" s="415"/>
      <c r="AM811" s="296">
        <f>SUM(Y811:AL811)</f>
        <v>0</v>
      </c>
    </row>
    <row r="812" spans="1:39" ht="15.5" outlineLevel="1">
      <c r="A812" s="532"/>
      <c r="B812" s="294" t="s">
        <v>342</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384">Z811</f>
        <v>0</v>
      </c>
      <c r="AA812" s="411">
        <f t="shared" ref="AA812" si="2385">AA811</f>
        <v>0</v>
      </c>
      <c r="AB812" s="411">
        <f t="shared" ref="AB812" si="2386">AB811</f>
        <v>0</v>
      </c>
      <c r="AC812" s="411">
        <f t="shared" ref="AC812" si="2387">AC811</f>
        <v>0</v>
      </c>
      <c r="AD812" s="411">
        <f t="shared" ref="AD812" si="2388">AD811</f>
        <v>0</v>
      </c>
      <c r="AE812" s="411">
        <f t="shared" ref="AE812" si="2389">AE811</f>
        <v>0</v>
      </c>
      <c r="AF812" s="411">
        <f t="shared" ref="AF812" si="2390">AF811</f>
        <v>0</v>
      </c>
      <c r="AG812" s="411">
        <f t="shared" ref="AG812" si="2391">AG811</f>
        <v>0</v>
      </c>
      <c r="AH812" s="411">
        <f t="shared" ref="AH812" si="2392">AH811</f>
        <v>0</v>
      </c>
      <c r="AI812" s="411">
        <f t="shared" ref="AI812" si="2393">AI811</f>
        <v>0</v>
      </c>
      <c r="AJ812" s="411">
        <f t="shared" ref="AJ812" si="2394">AJ811</f>
        <v>0</v>
      </c>
      <c r="AK812" s="411">
        <f t="shared" ref="AK812" si="2395">AK811</f>
        <v>0</v>
      </c>
      <c r="AL812" s="411">
        <f t="shared" ref="AL812" si="2396">AL811</f>
        <v>0</v>
      </c>
      <c r="AM812" s="311"/>
    </row>
    <row r="813" spans="1:39" ht="15.5" outlineLevel="1">
      <c r="A813" s="532"/>
      <c r="B813" s="314"/>
      <c r="C813" s="312"/>
      <c r="D813" s="316"/>
      <c r="E813" s="316"/>
      <c r="F813" s="316"/>
      <c r="G813" s="316"/>
      <c r="H813" s="316"/>
      <c r="I813" s="316"/>
      <c r="J813" s="316"/>
      <c r="K813" s="316"/>
      <c r="L813" s="316"/>
      <c r="M813" s="316"/>
      <c r="N813" s="291"/>
      <c r="O813" s="316"/>
      <c r="P813" s="316"/>
      <c r="Q813" s="316"/>
      <c r="R813" s="316"/>
      <c r="S813" s="316"/>
      <c r="T813" s="316"/>
      <c r="U813" s="316"/>
      <c r="V813" s="316"/>
      <c r="W813" s="316"/>
      <c r="X813" s="316"/>
      <c r="Y813" s="416"/>
      <c r="Z813" s="417"/>
      <c r="AA813" s="416"/>
      <c r="AB813" s="416"/>
      <c r="AC813" s="416"/>
      <c r="AD813" s="416"/>
      <c r="AE813" s="416"/>
      <c r="AF813" s="416"/>
      <c r="AG813" s="416"/>
      <c r="AH813" s="416"/>
      <c r="AI813" s="416"/>
      <c r="AJ813" s="416"/>
      <c r="AK813" s="416"/>
      <c r="AL813" s="416"/>
      <c r="AM813" s="313"/>
    </row>
    <row r="814" spans="1:39" ht="31" outlineLevel="1">
      <c r="A814" s="532">
        <v>9</v>
      </c>
      <c r="B814" s="428" t="s">
        <v>102</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15"/>
      <c r="Z814" s="415"/>
      <c r="AA814" s="415"/>
      <c r="AB814" s="415"/>
      <c r="AC814" s="415"/>
      <c r="AD814" s="415"/>
      <c r="AE814" s="415"/>
      <c r="AF814" s="415"/>
      <c r="AG814" s="415"/>
      <c r="AH814" s="415"/>
      <c r="AI814" s="415"/>
      <c r="AJ814" s="415"/>
      <c r="AK814" s="415"/>
      <c r="AL814" s="415"/>
      <c r="AM814" s="296">
        <f>SUM(Y814:AL814)</f>
        <v>0</v>
      </c>
    </row>
    <row r="815" spans="1:39" ht="15.5" outlineLevel="1">
      <c r="A815" s="532"/>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397">Z814</f>
        <v>0</v>
      </c>
      <c r="AA815" s="411">
        <f t="shared" ref="AA815" si="2398">AA814</f>
        <v>0</v>
      </c>
      <c r="AB815" s="411">
        <f t="shared" ref="AB815" si="2399">AB814</f>
        <v>0</v>
      </c>
      <c r="AC815" s="411">
        <f t="shared" ref="AC815" si="2400">AC814</f>
        <v>0</v>
      </c>
      <c r="AD815" s="411">
        <f t="shared" ref="AD815" si="2401">AD814</f>
        <v>0</v>
      </c>
      <c r="AE815" s="411">
        <f t="shared" ref="AE815" si="2402">AE814</f>
        <v>0</v>
      </c>
      <c r="AF815" s="411">
        <f t="shared" ref="AF815" si="2403">AF814</f>
        <v>0</v>
      </c>
      <c r="AG815" s="411">
        <f t="shared" ref="AG815" si="2404">AG814</f>
        <v>0</v>
      </c>
      <c r="AH815" s="411">
        <f t="shared" ref="AH815" si="2405">AH814</f>
        <v>0</v>
      </c>
      <c r="AI815" s="411">
        <f t="shared" ref="AI815" si="2406">AI814</f>
        <v>0</v>
      </c>
      <c r="AJ815" s="411">
        <f t="shared" ref="AJ815" si="2407">AJ814</f>
        <v>0</v>
      </c>
      <c r="AK815" s="411">
        <f t="shared" ref="AK815" si="2408">AK814</f>
        <v>0</v>
      </c>
      <c r="AL815" s="411">
        <f t="shared" ref="AL815" si="2409">AL814</f>
        <v>0</v>
      </c>
      <c r="AM815" s="311"/>
    </row>
    <row r="816" spans="1:39" ht="15.5" outlineLevel="1">
      <c r="A816" s="532"/>
      <c r="B816" s="314"/>
      <c r="C816" s="312"/>
      <c r="D816" s="316"/>
      <c r="E816" s="316"/>
      <c r="F816" s="316"/>
      <c r="G816" s="316"/>
      <c r="H816" s="316"/>
      <c r="I816" s="316"/>
      <c r="J816" s="316"/>
      <c r="K816" s="316"/>
      <c r="L816" s="316"/>
      <c r="M816" s="316"/>
      <c r="N816" s="291"/>
      <c r="O816" s="316"/>
      <c r="P816" s="316"/>
      <c r="Q816" s="316"/>
      <c r="R816" s="316"/>
      <c r="S816" s="316"/>
      <c r="T816" s="316"/>
      <c r="U816" s="316"/>
      <c r="V816" s="316"/>
      <c r="W816" s="316"/>
      <c r="X816" s="316"/>
      <c r="Y816" s="416"/>
      <c r="Z816" s="416"/>
      <c r="AA816" s="416"/>
      <c r="AB816" s="416"/>
      <c r="AC816" s="416"/>
      <c r="AD816" s="416"/>
      <c r="AE816" s="416"/>
      <c r="AF816" s="416"/>
      <c r="AG816" s="416"/>
      <c r="AH816" s="416"/>
      <c r="AI816" s="416"/>
      <c r="AJ816" s="416"/>
      <c r="AK816" s="416"/>
      <c r="AL816" s="416"/>
      <c r="AM816" s="313"/>
    </row>
    <row r="817" spans="1:39" ht="31" outlineLevel="1">
      <c r="A817" s="532">
        <v>10</v>
      </c>
      <c r="B817" s="428" t="s">
        <v>103</v>
      </c>
      <c r="C817" s="291" t="s">
        <v>25</v>
      </c>
      <c r="D817" s="295"/>
      <c r="E817" s="295"/>
      <c r="F817" s="295"/>
      <c r="G817" s="295"/>
      <c r="H817" s="295"/>
      <c r="I817" s="295"/>
      <c r="J817" s="295"/>
      <c r="K817" s="295"/>
      <c r="L817" s="295"/>
      <c r="M817" s="295"/>
      <c r="N817" s="295">
        <v>3</v>
      </c>
      <c r="O817" s="295"/>
      <c r="P817" s="295"/>
      <c r="Q817" s="295"/>
      <c r="R817" s="295"/>
      <c r="S817" s="295"/>
      <c r="T817" s="295"/>
      <c r="U817" s="295"/>
      <c r="V817" s="295"/>
      <c r="W817" s="295"/>
      <c r="X817" s="295"/>
      <c r="Y817" s="415"/>
      <c r="Z817" s="415"/>
      <c r="AA817" s="415"/>
      <c r="AB817" s="415"/>
      <c r="AC817" s="415"/>
      <c r="AD817" s="415"/>
      <c r="AE817" s="415"/>
      <c r="AF817" s="415"/>
      <c r="AG817" s="415"/>
      <c r="AH817" s="415"/>
      <c r="AI817" s="415"/>
      <c r="AJ817" s="415"/>
      <c r="AK817" s="415"/>
      <c r="AL817" s="415"/>
      <c r="AM817" s="296">
        <f>SUM(Y817:AL817)</f>
        <v>0</v>
      </c>
    </row>
    <row r="818" spans="1:39" ht="15.5" outlineLevel="1">
      <c r="A818" s="532"/>
      <c r="B818" s="294" t="s">
        <v>342</v>
      </c>
      <c r="C818" s="291" t="s">
        <v>163</v>
      </c>
      <c r="D818" s="295"/>
      <c r="E818" s="295"/>
      <c r="F818" s="295"/>
      <c r="G818" s="295"/>
      <c r="H818" s="295"/>
      <c r="I818" s="295"/>
      <c r="J818" s="295"/>
      <c r="K818" s="295"/>
      <c r="L818" s="295"/>
      <c r="M818" s="295"/>
      <c r="N818" s="295">
        <f>N817</f>
        <v>3</v>
      </c>
      <c r="O818" s="295"/>
      <c r="P818" s="295"/>
      <c r="Q818" s="295"/>
      <c r="R818" s="295"/>
      <c r="S818" s="295"/>
      <c r="T818" s="295"/>
      <c r="U818" s="295"/>
      <c r="V818" s="295"/>
      <c r="W818" s="295"/>
      <c r="X818" s="295"/>
      <c r="Y818" s="411">
        <f>Y817</f>
        <v>0</v>
      </c>
      <c r="Z818" s="411">
        <f t="shared" ref="Z818" si="2410">Z817</f>
        <v>0</v>
      </c>
      <c r="AA818" s="411">
        <f t="shared" ref="AA818" si="2411">AA817</f>
        <v>0</v>
      </c>
      <c r="AB818" s="411">
        <f t="shared" ref="AB818" si="2412">AB817</f>
        <v>0</v>
      </c>
      <c r="AC818" s="411">
        <f t="shared" ref="AC818" si="2413">AC817</f>
        <v>0</v>
      </c>
      <c r="AD818" s="411">
        <f t="shared" ref="AD818" si="2414">AD817</f>
        <v>0</v>
      </c>
      <c r="AE818" s="411">
        <f t="shared" ref="AE818" si="2415">AE817</f>
        <v>0</v>
      </c>
      <c r="AF818" s="411">
        <f t="shared" ref="AF818" si="2416">AF817</f>
        <v>0</v>
      </c>
      <c r="AG818" s="411">
        <f t="shared" ref="AG818" si="2417">AG817</f>
        <v>0</v>
      </c>
      <c r="AH818" s="411">
        <f t="shared" ref="AH818" si="2418">AH817</f>
        <v>0</v>
      </c>
      <c r="AI818" s="411">
        <f t="shared" ref="AI818" si="2419">AI817</f>
        <v>0</v>
      </c>
      <c r="AJ818" s="411">
        <f t="shared" ref="AJ818" si="2420">AJ817</f>
        <v>0</v>
      </c>
      <c r="AK818" s="411">
        <f t="shared" ref="AK818" si="2421">AK817</f>
        <v>0</v>
      </c>
      <c r="AL818" s="411">
        <f t="shared" ref="AL818" si="2422">AL817</f>
        <v>0</v>
      </c>
      <c r="AM818" s="311"/>
    </row>
    <row r="819" spans="1:39" ht="15.5" outlineLevel="1">
      <c r="A819" s="532"/>
      <c r="B819" s="314"/>
      <c r="C819" s="312"/>
      <c r="D819" s="316"/>
      <c r="E819" s="316"/>
      <c r="F819" s="316"/>
      <c r="G819" s="316"/>
      <c r="H819" s="316"/>
      <c r="I819" s="316"/>
      <c r="J819" s="316"/>
      <c r="K819" s="316"/>
      <c r="L819" s="316"/>
      <c r="M819" s="316"/>
      <c r="N819" s="291"/>
      <c r="O819" s="316"/>
      <c r="P819" s="316"/>
      <c r="Q819" s="316"/>
      <c r="R819" s="316"/>
      <c r="S819" s="316"/>
      <c r="T819" s="316"/>
      <c r="U819" s="316"/>
      <c r="V819" s="316"/>
      <c r="W819" s="316"/>
      <c r="X819" s="316"/>
      <c r="Y819" s="416"/>
      <c r="Z819" s="417"/>
      <c r="AA819" s="416"/>
      <c r="AB819" s="416"/>
      <c r="AC819" s="416"/>
      <c r="AD819" s="416"/>
      <c r="AE819" s="416"/>
      <c r="AF819" s="416"/>
      <c r="AG819" s="416"/>
      <c r="AH819" s="416"/>
      <c r="AI819" s="416"/>
      <c r="AJ819" s="416"/>
      <c r="AK819" s="416"/>
      <c r="AL819" s="416"/>
      <c r="AM819" s="313"/>
    </row>
    <row r="820" spans="1:39" ht="15.5" outlineLevel="1">
      <c r="A820" s="532"/>
      <c r="B820" s="288" t="s">
        <v>10</v>
      </c>
      <c r="C820" s="289"/>
      <c r="D820" s="289"/>
      <c r="E820" s="289"/>
      <c r="F820" s="289"/>
      <c r="G820" s="289"/>
      <c r="H820" s="289"/>
      <c r="I820" s="289"/>
      <c r="J820" s="289"/>
      <c r="K820" s="289"/>
      <c r="L820" s="289"/>
      <c r="M820" s="289"/>
      <c r="N820" s="290"/>
      <c r="O820" s="289"/>
      <c r="P820" s="289"/>
      <c r="Q820" s="289"/>
      <c r="R820" s="289"/>
      <c r="S820" s="289"/>
      <c r="T820" s="289"/>
      <c r="U820" s="289"/>
      <c r="V820" s="289"/>
      <c r="W820" s="289"/>
      <c r="X820" s="289"/>
      <c r="Y820" s="414"/>
      <c r="Z820" s="414"/>
      <c r="AA820" s="414"/>
      <c r="AB820" s="414"/>
      <c r="AC820" s="414"/>
      <c r="AD820" s="414"/>
      <c r="AE820" s="414"/>
      <c r="AF820" s="414"/>
      <c r="AG820" s="414"/>
      <c r="AH820" s="414"/>
      <c r="AI820" s="414"/>
      <c r="AJ820" s="414"/>
      <c r="AK820" s="414"/>
      <c r="AL820" s="414"/>
      <c r="AM820" s="292"/>
    </row>
    <row r="821" spans="1:39" ht="31" outlineLevel="1">
      <c r="A821" s="532">
        <v>11</v>
      </c>
      <c r="B821" s="428" t="s">
        <v>104</v>
      </c>
      <c r="C821" s="291" t="s">
        <v>25</v>
      </c>
      <c r="D821" s="295"/>
      <c r="E821" s="295"/>
      <c r="F821" s="295"/>
      <c r="G821" s="295"/>
      <c r="H821" s="295"/>
      <c r="I821" s="295"/>
      <c r="J821" s="295"/>
      <c r="K821" s="295"/>
      <c r="L821" s="295"/>
      <c r="M821" s="295"/>
      <c r="N821" s="295">
        <v>12</v>
      </c>
      <c r="O821" s="295"/>
      <c r="P821" s="295"/>
      <c r="Q821" s="295"/>
      <c r="R821" s="295"/>
      <c r="S821" s="295"/>
      <c r="T821" s="295"/>
      <c r="U821" s="295"/>
      <c r="V821" s="295"/>
      <c r="W821" s="295"/>
      <c r="X821" s="295"/>
      <c r="Y821" s="426"/>
      <c r="Z821" s="415"/>
      <c r="AA821" s="415"/>
      <c r="AB821" s="415"/>
      <c r="AC821" s="415"/>
      <c r="AD821" s="415"/>
      <c r="AE821" s="415"/>
      <c r="AF821" s="415"/>
      <c r="AG821" s="415"/>
      <c r="AH821" s="415"/>
      <c r="AI821" s="415"/>
      <c r="AJ821" s="415"/>
      <c r="AK821" s="415"/>
      <c r="AL821" s="415"/>
      <c r="AM821" s="296">
        <f>SUM(Y821:AL821)</f>
        <v>0</v>
      </c>
    </row>
    <row r="822" spans="1:39" ht="15.5" outlineLevel="1">
      <c r="A822" s="532"/>
      <c r="B822" s="294" t="s">
        <v>342</v>
      </c>
      <c r="C822" s="291" t="s">
        <v>163</v>
      </c>
      <c r="D822" s="295"/>
      <c r="E822" s="295"/>
      <c r="F822" s="295"/>
      <c r="G822" s="295"/>
      <c r="H822" s="295"/>
      <c r="I822" s="295"/>
      <c r="J822" s="295"/>
      <c r="K822" s="295"/>
      <c r="L822" s="295"/>
      <c r="M822" s="295"/>
      <c r="N822" s="295">
        <f>N821</f>
        <v>12</v>
      </c>
      <c r="O822" s="295"/>
      <c r="P822" s="295"/>
      <c r="Q822" s="295"/>
      <c r="R822" s="295"/>
      <c r="S822" s="295"/>
      <c r="T822" s="295"/>
      <c r="U822" s="295"/>
      <c r="V822" s="295"/>
      <c r="W822" s="295"/>
      <c r="X822" s="295"/>
      <c r="Y822" s="411">
        <f>Y821</f>
        <v>0</v>
      </c>
      <c r="Z822" s="411">
        <f t="shared" ref="Z822" si="2423">Z821</f>
        <v>0</v>
      </c>
      <c r="AA822" s="411">
        <f t="shared" ref="AA822" si="2424">AA821</f>
        <v>0</v>
      </c>
      <c r="AB822" s="411">
        <f t="shared" ref="AB822" si="2425">AB821</f>
        <v>0</v>
      </c>
      <c r="AC822" s="411">
        <f t="shared" ref="AC822" si="2426">AC821</f>
        <v>0</v>
      </c>
      <c r="AD822" s="411">
        <f t="shared" ref="AD822" si="2427">AD821</f>
        <v>0</v>
      </c>
      <c r="AE822" s="411">
        <f t="shared" ref="AE822" si="2428">AE821</f>
        <v>0</v>
      </c>
      <c r="AF822" s="411">
        <f t="shared" ref="AF822" si="2429">AF821</f>
        <v>0</v>
      </c>
      <c r="AG822" s="411">
        <f t="shared" ref="AG822" si="2430">AG821</f>
        <v>0</v>
      </c>
      <c r="AH822" s="411">
        <f t="shared" ref="AH822" si="2431">AH821</f>
        <v>0</v>
      </c>
      <c r="AI822" s="411">
        <f t="shared" ref="AI822" si="2432">AI821</f>
        <v>0</v>
      </c>
      <c r="AJ822" s="411">
        <f t="shared" ref="AJ822" si="2433">AJ821</f>
        <v>0</v>
      </c>
      <c r="AK822" s="411">
        <f t="shared" ref="AK822" si="2434">AK821</f>
        <v>0</v>
      </c>
      <c r="AL822" s="411">
        <f t="shared" ref="AL822" si="2435">AL821</f>
        <v>0</v>
      </c>
      <c r="AM822" s="297"/>
    </row>
    <row r="823" spans="1:39" ht="15.5" outlineLevel="1">
      <c r="A823" s="532"/>
      <c r="B823" s="315"/>
      <c r="C823" s="305"/>
      <c r="D823" s="291"/>
      <c r="E823" s="291"/>
      <c r="F823" s="291"/>
      <c r="G823" s="291"/>
      <c r="H823" s="291"/>
      <c r="I823" s="291"/>
      <c r="J823" s="291"/>
      <c r="K823" s="291"/>
      <c r="L823" s="291"/>
      <c r="M823" s="291"/>
      <c r="N823" s="291"/>
      <c r="O823" s="291"/>
      <c r="P823" s="291"/>
      <c r="Q823" s="291"/>
      <c r="R823" s="291"/>
      <c r="S823" s="291"/>
      <c r="T823" s="291"/>
      <c r="U823" s="291"/>
      <c r="V823" s="291"/>
      <c r="W823" s="291"/>
      <c r="X823" s="291"/>
      <c r="Y823" s="412"/>
      <c r="Z823" s="421"/>
      <c r="AA823" s="421"/>
      <c r="AB823" s="421"/>
      <c r="AC823" s="421"/>
      <c r="AD823" s="421"/>
      <c r="AE823" s="421"/>
      <c r="AF823" s="421"/>
      <c r="AG823" s="421"/>
      <c r="AH823" s="421"/>
      <c r="AI823" s="421"/>
      <c r="AJ823" s="421"/>
      <c r="AK823" s="421"/>
      <c r="AL823" s="421"/>
      <c r="AM823" s="306"/>
    </row>
    <row r="824" spans="1:39" ht="31" outlineLevel="1">
      <c r="A824" s="532">
        <v>12</v>
      </c>
      <c r="B824" s="428" t="s">
        <v>105</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10"/>
      <c r="Z824" s="415"/>
      <c r="AA824" s="415"/>
      <c r="AB824" s="415"/>
      <c r="AC824" s="415"/>
      <c r="AD824" s="415"/>
      <c r="AE824" s="415"/>
      <c r="AF824" s="415"/>
      <c r="AG824" s="415"/>
      <c r="AH824" s="415"/>
      <c r="AI824" s="415"/>
      <c r="AJ824" s="415"/>
      <c r="AK824" s="415"/>
      <c r="AL824" s="415"/>
      <c r="AM824" s="296">
        <f>SUM(Y824:AL824)</f>
        <v>0</v>
      </c>
    </row>
    <row r="825" spans="1:39" ht="15.5" outlineLevel="1">
      <c r="A825" s="532"/>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 si="2436">Z824</f>
        <v>0</v>
      </c>
      <c r="AA825" s="411">
        <f t="shared" ref="AA825" si="2437">AA824</f>
        <v>0</v>
      </c>
      <c r="AB825" s="411">
        <f t="shared" ref="AB825" si="2438">AB824</f>
        <v>0</v>
      </c>
      <c r="AC825" s="411">
        <f t="shared" ref="AC825" si="2439">AC824</f>
        <v>0</v>
      </c>
      <c r="AD825" s="411">
        <f t="shared" ref="AD825" si="2440">AD824</f>
        <v>0</v>
      </c>
      <c r="AE825" s="411">
        <f t="shared" ref="AE825" si="2441">AE824</f>
        <v>0</v>
      </c>
      <c r="AF825" s="411">
        <f t="shared" ref="AF825" si="2442">AF824</f>
        <v>0</v>
      </c>
      <c r="AG825" s="411">
        <f t="shared" ref="AG825" si="2443">AG824</f>
        <v>0</v>
      </c>
      <c r="AH825" s="411">
        <f t="shared" ref="AH825" si="2444">AH824</f>
        <v>0</v>
      </c>
      <c r="AI825" s="411">
        <f t="shared" ref="AI825" si="2445">AI824</f>
        <v>0</v>
      </c>
      <c r="AJ825" s="411">
        <f t="shared" ref="AJ825" si="2446">AJ824</f>
        <v>0</v>
      </c>
      <c r="AK825" s="411">
        <f t="shared" ref="AK825" si="2447">AK824</f>
        <v>0</v>
      </c>
      <c r="AL825" s="411">
        <f t="shared" ref="AL825" si="2448">AL824</f>
        <v>0</v>
      </c>
      <c r="AM825" s="297"/>
    </row>
    <row r="826" spans="1:39" ht="15.5" outlineLevel="1">
      <c r="A826" s="532"/>
      <c r="B826" s="315"/>
      <c r="C826" s="305"/>
      <c r="D826" s="291"/>
      <c r="E826" s="291"/>
      <c r="F826" s="291"/>
      <c r="G826" s="291"/>
      <c r="H826" s="291"/>
      <c r="I826" s="291"/>
      <c r="J826" s="291"/>
      <c r="K826" s="291"/>
      <c r="L826" s="291"/>
      <c r="M826" s="291"/>
      <c r="N826" s="291"/>
      <c r="O826" s="291"/>
      <c r="P826" s="291"/>
      <c r="Q826" s="291"/>
      <c r="R826" s="291"/>
      <c r="S826" s="291"/>
      <c r="T826" s="291"/>
      <c r="U826" s="291"/>
      <c r="V826" s="291"/>
      <c r="W826" s="291"/>
      <c r="X826" s="291"/>
      <c r="Y826" s="422"/>
      <c r="Z826" s="422"/>
      <c r="AA826" s="412"/>
      <c r="AB826" s="412"/>
      <c r="AC826" s="412"/>
      <c r="AD826" s="412"/>
      <c r="AE826" s="412"/>
      <c r="AF826" s="412"/>
      <c r="AG826" s="412"/>
      <c r="AH826" s="412"/>
      <c r="AI826" s="412"/>
      <c r="AJ826" s="412"/>
      <c r="AK826" s="412"/>
      <c r="AL826" s="412"/>
      <c r="AM826" s="306"/>
    </row>
    <row r="827" spans="1:39" ht="31" outlineLevel="1">
      <c r="A827" s="532">
        <v>13</v>
      </c>
      <c r="B827" s="428" t="s">
        <v>106</v>
      </c>
      <c r="C827" s="291" t="s">
        <v>25</v>
      </c>
      <c r="D827" s="295"/>
      <c r="E827" s="295"/>
      <c r="F827" s="295"/>
      <c r="G827" s="295"/>
      <c r="H827" s="295"/>
      <c r="I827" s="295"/>
      <c r="J827" s="295"/>
      <c r="K827" s="295"/>
      <c r="L827" s="295"/>
      <c r="M827" s="295"/>
      <c r="N827" s="295">
        <v>12</v>
      </c>
      <c r="O827" s="295"/>
      <c r="P827" s="295"/>
      <c r="Q827" s="295"/>
      <c r="R827" s="295"/>
      <c r="S827" s="295"/>
      <c r="T827" s="295"/>
      <c r="U827" s="295"/>
      <c r="V827" s="295"/>
      <c r="W827" s="295"/>
      <c r="X827" s="295"/>
      <c r="Y827" s="410"/>
      <c r="Z827" s="415"/>
      <c r="AA827" s="415"/>
      <c r="AB827" s="415"/>
      <c r="AC827" s="415"/>
      <c r="AD827" s="415"/>
      <c r="AE827" s="415"/>
      <c r="AF827" s="415"/>
      <c r="AG827" s="415"/>
      <c r="AH827" s="415"/>
      <c r="AI827" s="415"/>
      <c r="AJ827" s="415"/>
      <c r="AK827" s="415"/>
      <c r="AL827" s="415"/>
      <c r="AM827" s="296">
        <f>SUM(Y827:AL827)</f>
        <v>0</v>
      </c>
    </row>
    <row r="828" spans="1:39" ht="15.5" outlineLevel="1">
      <c r="A828" s="532"/>
      <c r="B828" s="294" t="s">
        <v>342</v>
      </c>
      <c r="C828" s="291" t="s">
        <v>163</v>
      </c>
      <c r="D828" s="295"/>
      <c r="E828" s="295"/>
      <c r="F828" s="295"/>
      <c r="G828" s="295"/>
      <c r="H828" s="295"/>
      <c r="I828" s="295"/>
      <c r="J828" s="295"/>
      <c r="K828" s="295"/>
      <c r="L828" s="295"/>
      <c r="M828" s="295"/>
      <c r="N828" s="295">
        <f>N827</f>
        <v>12</v>
      </c>
      <c r="O828" s="295"/>
      <c r="P828" s="295"/>
      <c r="Q828" s="295"/>
      <c r="R828" s="295"/>
      <c r="S828" s="295"/>
      <c r="T828" s="295"/>
      <c r="U828" s="295"/>
      <c r="V828" s="295"/>
      <c r="W828" s="295"/>
      <c r="X828" s="295"/>
      <c r="Y828" s="411">
        <f>Y827</f>
        <v>0</v>
      </c>
      <c r="Z828" s="411">
        <f t="shared" ref="Z828" si="2449">Z827</f>
        <v>0</v>
      </c>
      <c r="AA828" s="411">
        <f t="shared" ref="AA828" si="2450">AA827</f>
        <v>0</v>
      </c>
      <c r="AB828" s="411">
        <f t="shared" ref="AB828" si="2451">AB827</f>
        <v>0</v>
      </c>
      <c r="AC828" s="411">
        <f t="shared" ref="AC828" si="2452">AC827</f>
        <v>0</v>
      </c>
      <c r="AD828" s="411">
        <f t="shared" ref="AD828" si="2453">AD827</f>
        <v>0</v>
      </c>
      <c r="AE828" s="411">
        <f t="shared" ref="AE828" si="2454">AE827</f>
        <v>0</v>
      </c>
      <c r="AF828" s="411">
        <f t="shared" ref="AF828" si="2455">AF827</f>
        <v>0</v>
      </c>
      <c r="AG828" s="411">
        <f t="shared" ref="AG828" si="2456">AG827</f>
        <v>0</v>
      </c>
      <c r="AH828" s="411">
        <f t="shared" ref="AH828" si="2457">AH827</f>
        <v>0</v>
      </c>
      <c r="AI828" s="411">
        <f t="shared" ref="AI828" si="2458">AI827</f>
        <v>0</v>
      </c>
      <c r="AJ828" s="411">
        <f t="shared" ref="AJ828" si="2459">AJ827</f>
        <v>0</v>
      </c>
      <c r="AK828" s="411">
        <f t="shared" ref="AK828" si="2460">AK827</f>
        <v>0</v>
      </c>
      <c r="AL828" s="411">
        <f t="shared" ref="AL828" si="2461">AL827</f>
        <v>0</v>
      </c>
      <c r="AM828" s="306"/>
    </row>
    <row r="829" spans="1:39" ht="15.5" outlineLevel="1">
      <c r="A829" s="532"/>
      <c r="B829" s="315"/>
      <c r="C829" s="305"/>
      <c r="D829" s="291"/>
      <c r="E829" s="291"/>
      <c r="F829" s="291"/>
      <c r="G829" s="291"/>
      <c r="H829" s="291"/>
      <c r="I829" s="291"/>
      <c r="J829" s="291"/>
      <c r="K829" s="291"/>
      <c r="L829" s="291"/>
      <c r="M829" s="291"/>
      <c r="N829" s="291"/>
      <c r="O829" s="291"/>
      <c r="P829" s="291"/>
      <c r="Q829" s="291"/>
      <c r="R829" s="291"/>
      <c r="S829" s="291"/>
      <c r="T829" s="291"/>
      <c r="U829" s="291"/>
      <c r="V829" s="291"/>
      <c r="W829" s="291"/>
      <c r="X829" s="291"/>
      <c r="Y829" s="412"/>
      <c r="Z829" s="412"/>
      <c r="AA829" s="412"/>
      <c r="AB829" s="412"/>
      <c r="AC829" s="412"/>
      <c r="AD829" s="412"/>
      <c r="AE829" s="412"/>
      <c r="AF829" s="412"/>
      <c r="AG829" s="412"/>
      <c r="AH829" s="412"/>
      <c r="AI829" s="412"/>
      <c r="AJ829" s="412"/>
      <c r="AK829" s="412"/>
      <c r="AL829" s="412"/>
      <c r="AM829" s="306"/>
    </row>
    <row r="830" spans="1:39" ht="15.5" outlineLevel="1">
      <c r="A830" s="532"/>
      <c r="B830" s="288" t="s">
        <v>107</v>
      </c>
      <c r="C830" s="289"/>
      <c r="D830" s="290"/>
      <c r="E830" s="290"/>
      <c r="F830" s="290"/>
      <c r="G830" s="290"/>
      <c r="H830" s="290"/>
      <c r="I830" s="290"/>
      <c r="J830" s="290"/>
      <c r="K830" s="290"/>
      <c r="L830" s="290"/>
      <c r="M830" s="290"/>
      <c r="N830" s="290"/>
      <c r="O830" s="290"/>
      <c r="P830" s="289"/>
      <c r="Q830" s="289"/>
      <c r="R830" s="289"/>
      <c r="S830" s="289"/>
      <c r="T830" s="289"/>
      <c r="U830" s="289"/>
      <c r="V830" s="289"/>
      <c r="W830" s="289"/>
      <c r="X830" s="289"/>
      <c r="Y830" s="414"/>
      <c r="Z830" s="414"/>
      <c r="AA830" s="414"/>
      <c r="AB830" s="414"/>
      <c r="AC830" s="414"/>
      <c r="AD830" s="414"/>
      <c r="AE830" s="414"/>
      <c r="AF830" s="414"/>
      <c r="AG830" s="414"/>
      <c r="AH830" s="414"/>
      <c r="AI830" s="414"/>
      <c r="AJ830" s="414"/>
      <c r="AK830" s="414"/>
      <c r="AL830" s="414"/>
      <c r="AM830" s="292"/>
    </row>
    <row r="831" spans="1:39" ht="15.5" outlineLevel="1">
      <c r="A831" s="532">
        <v>14</v>
      </c>
      <c r="B831" s="315" t="s">
        <v>108</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15"/>
      <c r="Z831" s="415"/>
      <c r="AA831" s="415"/>
      <c r="AB831" s="415"/>
      <c r="AC831" s="415"/>
      <c r="AD831" s="415"/>
      <c r="AE831" s="415"/>
      <c r="AF831" s="410"/>
      <c r="AG831" s="410"/>
      <c r="AH831" s="410"/>
      <c r="AI831" s="410"/>
      <c r="AJ831" s="410"/>
      <c r="AK831" s="410"/>
      <c r="AL831" s="410"/>
      <c r="AM831" s="296">
        <f>SUM(Y831:AL831)</f>
        <v>0</v>
      </c>
    </row>
    <row r="832" spans="1:39" ht="15.5" outlineLevel="1">
      <c r="A832" s="532"/>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1">
        <f>Y831</f>
        <v>0</v>
      </c>
      <c r="Z832" s="411">
        <f t="shared" ref="Z832" si="2462">Z831</f>
        <v>0</v>
      </c>
      <c r="AA832" s="411">
        <f t="shared" ref="AA832" si="2463">AA831</f>
        <v>0</v>
      </c>
      <c r="AB832" s="411">
        <f t="shared" ref="AB832" si="2464">AB831</f>
        <v>0</v>
      </c>
      <c r="AC832" s="411">
        <f t="shared" ref="AC832" si="2465">AC831</f>
        <v>0</v>
      </c>
      <c r="AD832" s="411">
        <f t="shared" ref="AD832" si="2466">AD831</f>
        <v>0</v>
      </c>
      <c r="AE832" s="411">
        <f t="shared" ref="AE832" si="2467">AE831</f>
        <v>0</v>
      </c>
      <c r="AF832" s="411">
        <f t="shared" ref="AF832" si="2468">AF831</f>
        <v>0</v>
      </c>
      <c r="AG832" s="411">
        <f t="shared" ref="AG832" si="2469">AG831</f>
        <v>0</v>
      </c>
      <c r="AH832" s="411">
        <f t="shared" ref="AH832" si="2470">AH831</f>
        <v>0</v>
      </c>
      <c r="AI832" s="411">
        <f t="shared" ref="AI832" si="2471">AI831</f>
        <v>0</v>
      </c>
      <c r="AJ832" s="411">
        <f t="shared" ref="AJ832" si="2472">AJ831</f>
        <v>0</v>
      </c>
      <c r="AK832" s="411">
        <f t="shared" ref="AK832" si="2473">AK831</f>
        <v>0</v>
      </c>
      <c r="AL832" s="411">
        <f t="shared" ref="AL832" si="2474">AL831</f>
        <v>0</v>
      </c>
      <c r="AM832" s="297"/>
    </row>
    <row r="833" spans="1:39" ht="15.5" outlineLevel="1">
      <c r="A833" s="532"/>
      <c r="B833" s="315"/>
      <c r="C833" s="305"/>
      <c r="D833" s="291"/>
      <c r="E833" s="291"/>
      <c r="F833" s="291"/>
      <c r="G833" s="291"/>
      <c r="H833" s="291"/>
      <c r="I833" s="291"/>
      <c r="J833" s="291"/>
      <c r="K833" s="291"/>
      <c r="L833" s="291"/>
      <c r="M833" s="291"/>
      <c r="N833" s="468"/>
      <c r="O833" s="291"/>
      <c r="P833" s="291"/>
      <c r="Q833" s="291"/>
      <c r="R833" s="291"/>
      <c r="S833" s="291"/>
      <c r="T833" s="291"/>
      <c r="U833" s="291"/>
      <c r="V833" s="291"/>
      <c r="W833" s="291"/>
      <c r="X833" s="291"/>
      <c r="Y833" s="412"/>
      <c r="Z833" s="412"/>
      <c r="AA833" s="412"/>
      <c r="AB833" s="412"/>
      <c r="AC833" s="412"/>
      <c r="AD833" s="412"/>
      <c r="AE833" s="412"/>
      <c r="AF833" s="412"/>
      <c r="AG833" s="412"/>
      <c r="AH833" s="412"/>
      <c r="AI833" s="412"/>
      <c r="AJ833" s="412"/>
      <c r="AK833" s="412"/>
      <c r="AL833" s="412"/>
      <c r="AM833" s="306"/>
    </row>
    <row r="834" spans="1:39" s="309" customFormat="1" ht="15.5" outlineLevel="1">
      <c r="A834" s="532"/>
      <c r="B834" s="288" t="s">
        <v>489</v>
      </c>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6"/>
      <c r="AF834" s="416"/>
      <c r="AG834" s="416"/>
      <c r="AH834" s="416"/>
      <c r="AI834" s="416"/>
      <c r="AJ834" s="416"/>
      <c r="AK834" s="416"/>
      <c r="AL834" s="416"/>
      <c r="AM834" s="517"/>
    </row>
    <row r="835" spans="1:39" ht="15.5" outlineLevel="1">
      <c r="A835" s="532">
        <v>15</v>
      </c>
      <c r="B835" s="294" t="s">
        <v>494</v>
      </c>
      <c r="C835" s="291" t="s">
        <v>25</v>
      </c>
      <c r="D835" s="295"/>
      <c r="E835" s="295"/>
      <c r="F835" s="295"/>
      <c r="G835" s="295"/>
      <c r="H835" s="295"/>
      <c r="I835" s="295"/>
      <c r="J835" s="295"/>
      <c r="K835" s="295"/>
      <c r="L835" s="295"/>
      <c r="M835" s="295"/>
      <c r="N835" s="295">
        <v>0</v>
      </c>
      <c r="O835" s="295"/>
      <c r="P835" s="295"/>
      <c r="Q835" s="295"/>
      <c r="R835" s="295"/>
      <c r="S835" s="295"/>
      <c r="T835" s="295"/>
      <c r="U835" s="295"/>
      <c r="V835" s="295"/>
      <c r="W835" s="295"/>
      <c r="X835" s="295"/>
      <c r="Y835" s="415"/>
      <c r="Z835" s="415"/>
      <c r="AA835" s="415"/>
      <c r="AB835" s="415"/>
      <c r="AC835" s="415"/>
      <c r="AD835" s="415"/>
      <c r="AE835" s="415"/>
      <c r="AF835" s="410"/>
      <c r="AG835" s="410"/>
      <c r="AH835" s="410"/>
      <c r="AI835" s="410"/>
      <c r="AJ835" s="410"/>
      <c r="AK835" s="410"/>
      <c r="AL835" s="410"/>
      <c r="AM835" s="296">
        <f>SUM(Y835:AL835)</f>
        <v>0</v>
      </c>
    </row>
    <row r="836" spans="1:39" ht="15.5" outlineLevel="1">
      <c r="A836" s="532"/>
      <c r="B836" s="294" t="s">
        <v>342</v>
      </c>
      <c r="C836" s="291" t="s">
        <v>163</v>
      </c>
      <c r="D836" s="295"/>
      <c r="E836" s="295"/>
      <c r="F836" s="295"/>
      <c r="G836" s="295"/>
      <c r="H836" s="295"/>
      <c r="I836" s="295"/>
      <c r="J836" s="295"/>
      <c r="K836" s="295"/>
      <c r="L836" s="295"/>
      <c r="M836" s="295"/>
      <c r="N836" s="295">
        <f>N835</f>
        <v>0</v>
      </c>
      <c r="O836" s="295"/>
      <c r="P836" s="295"/>
      <c r="Q836" s="295"/>
      <c r="R836" s="295"/>
      <c r="S836" s="295"/>
      <c r="T836" s="295"/>
      <c r="U836" s="295"/>
      <c r="V836" s="295"/>
      <c r="W836" s="295"/>
      <c r="X836" s="295"/>
      <c r="Y836" s="411">
        <f>Y835</f>
        <v>0</v>
      </c>
      <c r="Z836" s="411">
        <f t="shared" ref="Z836:AL836" si="2475">Z835</f>
        <v>0</v>
      </c>
      <c r="AA836" s="411">
        <f t="shared" si="2475"/>
        <v>0</v>
      </c>
      <c r="AB836" s="411">
        <f t="shared" si="2475"/>
        <v>0</v>
      </c>
      <c r="AC836" s="411">
        <f t="shared" si="2475"/>
        <v>0</v>
      </c>
      <c r="AD836" s="411">
        <f t="shared" si="2475"/>
        <v>0</v>
      </c>
      <c r="AE836" s="411">
        <f t="shared" si="2475"/>
        <v>0</v>
      </c>
      <c r="AF836" s="411">
        <f t="shared" si="2475"/>
        <v>0</v>
      </c>
      <c r="AG836" s="411">
        <f t="shared" si="2475"/>
        <v>0</v>
      </c>
      <c r="AH836" s="411">
        <f t="shared" si="2475"/>
        <v>0</v>
      </c>
      <c r="AI836" s="411">
        <f t="shared" si="2475"/>
        <v>0</v>
      </c>
      <c r="AJ836" s="411">
        <f t="shared" si="2475"/>
        <v>0</v>
      </c>
      <c r="AK836" s="411">
        <f t="shared" si="2475"/>
        <v>0</v>
      </c>
      <c r="AL836" s="411">
        <f t="shared" si="2475"/>
        <v>0</v>
      </c>
      <c r="AM836" s="297"/>
    </row>
    <row r="837" spans="1:39" ht="15.5" outlineLevel="1">
      <c r="A837" s="532"/>
      <c r="B837" s="315"/>
      <c r="C837" s="305"/>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s="283" customFormat="1" ht="15.5" outlineLevel="1">
      <c r="A838" s="532">
        <v>16</v>
      </c>
      <c r="B838" s="324" t="s">
        <v>490</v>
      </c>
      <c r="C838" s="291" t="s">
        <v>25</v>
      </c>
      <c r="D838" s="295"/>
      <c r="E838" s="295"/>
      <c r="F838" s="295"/>
      <c r="G838" s="295"/>
      <c r="H838" s="295"/>
      <c r="I838" s="295"/>
      <c r="J838" s="295"/>
      <c r="K838" s="295"/>
      <c r="L838" s="295"/>
      <c r="M838" s="295"/>
      <c r="N838" s="295">
        <v>0</v>
      </c>
      <c r="O838" s="295"/>
      <c r="P838" s="295"/>
      <c r="Q838" s="295"/>
      <c r="R838" s="295"/>
      <c r="S838" s="295"/>
      <c r="T838" s="295"/>
      <c r="U838" s="295"/>
      <c r="V838" s="295"/>
      <c r="W838" s="295"/>
      <c r="X838" s="295"/>
      <c r="Y838" s="415"/>
      <c r="Z838" s="415"/>
      <c r="AA838" s="415"/>
      <c r="AB838" s="415"/>
      <c r="AC838" s="415"/>
      <c r="AD838" s="415"/>
      <c r="AE838" s="415"/>
      <c r="AF838" s="410"/>
      <c r="AG838" s="410"/>
      <c r="AH838" s="410"/>
      <c r="AI838" s="410"/>
      <c r="AJ838" s="410"/>
      <c r="AK838" s="410"/>
      <c r="AL838" s="410"/>
      <c r="AM838" s="296">
        <f>SUM(Y838:AL838)</f>
        <v>0</v>
      </c>
    </row>
    <row r="839" spans="1:39" s="283" customFormat="1" ht="15.5" outlineLevel="1">
      <c r="A839" s="532"/>
      <c r="B839" s="294" t="s">
        <v>342</v>
      </c>
      <c r="C839" s="291" t="s">
        <v>163</v>
      </c>
      <c r="D839" s="295"/>
      <c r="E839" s="295"/>
      <c r="F839" s="295"/>
      <c r="G839" s="295"/>
      <c r="H839" s="295"/>
      <c r="I839" s="295"/>
      <c r="J839" s="295"/>
      <c r="K839" s="295"/>
      <c r="L839" s="295"/>
      <c r="M839" s="295"/>
      <c r="N839" s="295">
        <f>N838</f>
        <v>0</v>
      </c>
      <c r="O839" s="295"/>
      <c r="P839" s="295"/>
      <c r="Q839" s="295"/>
      <c r="R839" s="295"/>
      <c r="S839" s="295"/>
      <c r="T839" s="295"/>
      <c r="U839" s="295"/>
      <c r="V839" s="295"/>
      <c r="W839" s="295"/>
      <c r="X839" s="295"/>
      <c r="Y839" s="411">
        <f>Y838</f>
        <v>0</v>
      </c>
      <c r="Z839" s="411">
        <f t="shared" ref="Z839:AL839" si="2476">Z838</f>
        <v>0</v>
      </c>
      <c r="AA839" s="411">
        <f t="shared" si="2476"/>
        <v>0</v>
      </c>
      <c r="AB839" s="411">
        <f t="shared" si="2476"/>
        <v>0</v>
      </c>
      <c r="AC839" s="411">
        <f t="shared" si="2476"/>
        <v>0</v>
      </c>
      <c r="AD839" s="411">
        <f t="shared" si="2476"/>
        <v>0</v>
      </c>
      <c r="AE839" s="411">
        <f t="shared" si="2476"/>
        <v>0</v>
      </c>
      <c r="AF839" s="411">
        <f t="shared" si="2476"/>
        <v>0</v>
      </c>
      <c r="AG839" s="411">
        <f t="shared" si="2476"/>
        <v>0</v>
      </c>
      <c r="AH839" s="411">
        <f t="shared" si="2476"/>
        <v>0</v>
      </c>
      <c r="AI839" s="411">
        <f t="shared" si="2476"/>
        <v>0</v>
      </c>
      <c r="AJ839" s="411">
        <f t="shared" si="2476"/>
        <v>0</v>
      </c>
      <c r="AK839" s="411">
        <f t="shared" si="2476"/>
        <v>0</v>
      </c>
      <c r="AL839" s="411">
        <f t="shared" si="2476"/>
        <v>0</v>
      </c>
      <c r="AM839" s="297"/>
    </row>
    <row r="840" spans="1:39" s="283" customFormat="1" ht="15.5" outlineLevel="1">
      <c r="A840" s="532"/>
      <c r="B840" s="324"/>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12"/>
      <c r="Z840" s="412"/>
      <c r="AA840" s="412"/>
      <c r="AB840" s="412"/>
      <c r="AC840" s="412"/>
      <c r="AD840" s="412"/>
      <c r="AE840" s="416"/>
      <c r="AF840" s="416"/>
      <c r="AG840" s="416"/>
      <c r="AH840" s="416"/>
      <c r="AI840" s="416"/>
      <c r="AJ840" s="416"/>
      <c r="AK840" s="416"/>
      <c r="AL840" s="416"/>
      <c r="AM840" s="313"/>
    </row>
    <row r="841" spans="1:39" ht="15.5" outlineLevel="1">
      <c r="A841" s="532"/>
      <c r="B841" s="519" t="s">
        <v>495</v>
      </c>
      <c r="C841" s="320"/>
      <c r="D841" s="290"/>
      <c r="E841" s="289"/>
      <c r="F841" s="289"/>
      <c r="G841" s="289"/>
      <c r="H841" s="289"/>
      <c r="I841" s="289"/>
      <c r="J841" s="289"/>
      <c r="K841" s="289"/>
      <c r="L841" s="289"/>
      <c r="M841" s="289"/>
      <c r="N841" s="290"/>
      <c r="O841" s="289"/>
      <c r="P841" s="289"/>
      <c r="Q841" s="289"/>
      <c r="R841" s="289"/>
      <c r="S841" s="289"/>
      <c r="T841" s="289"/>
      <c r="U841" s="289"/>
      <c r="V841" s="289"/>
      <c r="W841" s="289"/>
      <c r="X841" s="289"/>
      <c r="Y841" s="414"/>
      <c r="Z841" s="414"/>
      <c r="AA841" s="414"/>
      <c r="AB841" s="414"/>
      <c r="AC841" s="414"/>
      <c r="AD841" s="414"/>
      <c r="AE841" s="414"/>
      <c r="AF841" s="414"/>
      <c r="AG841" s="414"/>
      <c r="AH841" s="414"/>
      <c r="AI841" s="414"/>
      <c r="AJ841" s="414"/>
      <c r="AK841" s="414"/>
      <c r="AL841" s="414"/>
      <c r="AM841" s="292"/>
    </row>
    <row r="842" spans="1:39" ht="15.5" outlineLevel="1">
      <c r="A842" s="532">
        <v>17</v>
      </c>
      <c r="B842" s="428" t="s">
        <v>112</v>
      </c>
      <c r="C842" s="291" t="s">
        <v>25</v>
      </c>
      <c r="D842" s="295"/>
      <c r="E842" s="295"/>
      <c r="F842" s="295"/>
      <c r="G842" s="295"/>
      <c r="H842" s="295"/>
      <c r="I842" s="295"/>
      <c r="J842" s="295"/>
      <c r="K842" s="295"/>
      <c r="L842" s="295"/>
      <c r="M842" s="295"/>
      <c r="N842" s="295">
        <v>12</v>
      </c>
      <c r="O842" s="295"/>
      <c r="P842" s="295"/>
      <c r="Q842" s="295"/>
      <c r="R842" s="295"/>
      <c r="S842" s="295"/>
      <c r="T842" s="295"/>
      <c r="U842" s="295"/>
      <c r="V842" s="295"/>
      <c r="W842" s="295"/>
      <c r="X842" s="295"/>
      <c r="Y842" s="426"/>
      <c r="Z842" s="410"/>
      <c r="AA842" s="410"/>
      <c r="AB842" s="410"/>
      <c r="AC842" s="410"/>
      <c r="AD842" s="410"/>
      <c r="AE842" s="410"/>
      <c r="AF842" s="415"/>
      <c r="AG842" s="415"/>
      <c r="AH842" s="415"/>
      <c r="AI842" s="415"/>
      <c r="AJ842" s="415"/>
      <c r="AK842" s="415"/>
      <c r="AL842" s="415"/>
      <c r="AM842" s="296">
        <f>SUM(Y842:AL842)</f>
        <v>0</v>
      </c>
    </row>
    <row r="843" spans="1:39" ht="15.5" outlineLevel="1">
      <c r="A843" s="532"/>
      <c r="B843" s="294" t="s">
        <v>342</v>
      </c>
      <c r="C843" s="291" t="s">
        <v>163</v>
      </c>
      <c r="D843" s="295"/>
      <c r="E843" s="295"/>
      <c r="F843" s="295"/>
      <c r="G843" s="295"/>
      <c r="H843" s="295"/>
      <c r="I843" s="295"/>
      <c r="J843" s="295"/>
      <c r="K843" s="295"/>
      <c r="L843" s="295"/>
      <c r="M843" s="295"/>
      <c r="N843" s="295">
        <f>N842</f>
        <v>12</v>
      </c>
      <c r="O843" s="295"/>
      <c r="P843" s="295"/>
      <c r="Q843" s="295"/>
      <c r="R843" s="295"/>
      <c r="S843" s="295"/>
      <c r="T843" s="295"/>
      <c r="U843" s="295"/>
      <c r="V843" s="295"/>
      <c r="W843" s="295"/>
      <c r="X843" s="295"/>
      <c r="Y843" s="411">
        <f>Y842</f>
        <v>0</v>
      </c>
      <c r="Z843" s="411">
        <f t="shared" ref="Z843:AL843" si="2477">Z842</f>
        <v>0</v>
      </c>
      <c r="AA843" s="411">
        <f t="shared" si="2477"/>
        <v>0</v>
      </c>
      <c r="AB843" s="411">
        <f t="shared" si="2477"/>
        <v>0</v>
      </c>
      <c r="AC843" s="411">
        <f t="shared" si="2477"/>
        <v>0</v>
      </c>
      <c r="AD843" s="411">
        <f t="shared" si="2477"/>
        <v>0</v>
      </c>
      <c r="AE843" s="411">
        <f t="shared" si="2477"/>
        <v>0</v>
      </c>
      <c r="AF843" s="411">
        <f t="shared" si="2477"/>
        <v>0</v>
      </c>
      <c r="AG843" s="411">
        <f t="shared" si="2477"/>
        <v>0</v>
      </c>
      <c r="AH843" s="411">
        <f t="shared" si="2477"/>
        <v>0</v>
      </c>
      <c r="AI843" s="411">
        <f t="shared" si="2477"/>
        <v>0</v>
      </c>
      <c r="AJ843" s="411">
        <f t="shared" si="2477"/>
        <v>0</v>
      </c>
      <c r="AK843" s="411">
        <f t="shared" si="2477"/>
        <v>0</v>
      </c>
      <c r="AL843" s="411">
        <f t="shared" si="2477"/>
        <v>0</v>
      </c>
      <c r="AM843" s="306"/>
    </row>
    <row r="844" spans="1:39" ht="15.5" outlineLevel="1">
      <c r="A844" s="532"/>
      <c r="B844" s="294"/>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22"/>
      <c r="Z844" s="425"/>
      <c r="AA844" s="425"/>
      <c r="AB844" s="425"/>
      <c r="AC844" s="425"/>
      <c r="AD844" s="425"/>
      <c r="AE844" s="425"/>
      <c r="AF844" s="425"/>
      <c r="AG844" s="425"/>
      <c r="AH844" s="425"/>
      <c r="AI844" s="425"/>
      <c r="AJ844" s="425"/>
      <c r="AK844" s="425"/>
      <c r="AL844" s="425"/>
      <c r="AM844" s="306"/>
    </row>
    <row r="845" spans="1:39" ht="15.5" outlineLevel="1">
      <c r="A845" s="532">
        <v>18</v>
      </c>
      <c r="B845" s="428" t="s">
        <v>109</v>
      </c>
      <c r="C845" s="291" t="s">
        <v>25</v>
      </c>
      <c r="D845" s="295"/>
      <c r="E845" s="295"/>
      <c r="F845" s="295"/>
      <c r="G845" s="295"/>
      <c r="H845" s="295"/>
      <c r="I845" s="295"/>
      <c r="J845" s="295"/>
      <c r="K845" s="295"/>
      <c r="L845" s="295"/>
      <c r="M845" s="295"/>
      <c r="N845" s="295">
        <v>12</v>
      </c>
      <c r="O845" s="295"/>
      <c r="P845" s="295"/>
      <c r="Q845" s="295"/>
      <c r="R845" s="295"/>
      <c r="S845" s="295"/>
      <c r="T845" s="295"/>
      <c r="U845" s="295"/>
      <c r="V845" s="295"/>
      <c r="W845" s="295"/>
      <c r="X845" s="295"/>
      <c r="Y845" s="426"/>
      <c r="Z845" s="410"/>
      <c r="AA845" s="410"/>
      <c r="AB845" s="410"/>
      <c r="AC845" s="410"/>
      <c r="AD845" s="410"/>
      <c r="AE845" s="410"/>
      <c r="AF845" s="415"/>
      <c r="AG845" s="415"/>
      <c r="AH845" s="415"/>
      <c r="AI845" s="415"/>
      <c r="AJ845" s="415"/>
      <c r="AK845" s="415"/>
      <c r="AL845" s="415"/>
      <c r="AM845" s="296">
        <f>SUM(Y845:AL845)</f>
        <v>0</v>
      </c>
    </row>
    <row r="846" spans="1:39" ht="15.5" outlineLevel="1">
      <c r="A846" s="532"/>
      <c r="B846" s="294" t="s">
        <v>342</v>
      </c>
      <c r="C846" s="291" t="s">
        <v>163</v>
      </c>
      <c r="D846" s="295"/>
      <c r="E846" s="295"/>
      <c r="F846" s="295"/>
      <c r="G846" s="295"/>
      <c r="H846" s="295"/>
      <c r="I846" s="295"/>
      <c r="J846" s="295"/>
      <c r="K846" s="295"/>
      <c r="L846" s="295"/>
      <c r="M846" s="295"/>
      <c r="N846" s="295">
        <f>N845</f>
        <v>12</v>
      </c>
      <c r="O846" s="295"/>
      <c r="P846" s="295"/>
      <c r="Q846" s="295"/>
      <c r="R846" s="295"/>
      <c r="S846" s="295"/>
      <c r="T846" s="295"/>
      <c r="U846" s="295"/>
      <c r="V846" s="295"/>
      <c r="W846" s="295"/>
      <c r="X846" s="295"/>
      <c r="Y846" s="411">
        <f>Y845</f>
        <v>0</v>
      </c>
      <c r="Z846" s="411">
        <f t="shared" ref="Z846:AL846" si="2478">Z845</f>
        <v>0</v>
      </c>
      <c r="AA846" s="411">
        <f t="shared" si="2478"/>
        <v>0</v>
      </c>
      <c r="AB846" s="411">
        <f t="shared" si="2478"/>
        <v>0</v>
      </c>
      <c r="AC846" s="411">
        <f t="shared" si="2478"/>
        <v>0</v>
      </c>
      <c r="AD846" s="411">
        <f t="shared" si="2478"/>
        <v>0</v>
      </c>
      <c r="AE846" s="411">
        <f t="shared" si="2478"/>
        <v>0</v>
      </c>
      <c r="AF846" s="411">
        <f t="shared" si="2478"/>
        <v>0</v>
      </c>
      <c r="AG846" s="411">
        <f t="shared" si="2478"/>
        <v>0</v>
      </c>
      <c r="AH846" s="411">
        <f t="shared" si="2478"/>
        <v>0</v>
      </c>
      <c r="AI846" s="411">
        <f t="shared" si="2478"/>
        <v>0</v>
      </c>
      <c r="AJ846" s="411">
        <f t="shared" si="2478"/>
        <v>0</v>
      </c>
      <c r="AK846" s="411">
        <f t="shared" si="2478"/>
        <v>0</v>
      </c>
      <c r="AL846" s="411">
        <f t="shared" si="2478"/>
        <v>0</v>
      </c>
      <c r="AM846" s="306"/>
    </row>
    <row r="847" spans="1:39" ht="15.5" outlineLevel="1">
      <c r="A847" s="532"/>
      <c r="B847" s="322"/>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3"/>
      <c r="Z847" s="424"/>
      <c r="AA847" s="424"/>
      <c r="AB847" s="424"/>
      <c r="AC847" s="424"/>
      <c r="AD847" s="424"/>
      <c r="AE847" s="424"/>
      <c r="AF847" s="424"/>
      <c r="AG847" s="424"/>
      <c r="AH847" s="424"/>
      <c r="AI847" s="424"/>
      <c r="AJ847" s="424"/>
      <c r="AK847" s="424"/>
      <c r="AL847" s="424"/>
      <c r="AM847" s="297"/>
    </row>
    <row r="848" spans="1:39" ht="15.5" outlineLevel="1">
      <c r="A848" s="532">
        <v>19</v>
      </c>
      <c r="B848" s="428" t="s">
        <v>111</v>
      </c>
      <c r="C848" s="291" t="s">
        <v>25</v>
      </c>
      <c r="D848" s="295"/>
      <c r="E848" s="295"/>
      <c r="F848" s="295"/>
      <c r="G848" s="295"/>
      <c r="H848" s="295"/>
      <c r="I848" s="295"/>
      <c r="J848" s="295"/>
      <c r="K848" s="295"/>
      <c r="L848" s="295"/>
      <c r="M848" s="295"/>
      <c r="N848" s="295">
        <v>12</v>
      </c>
      <c r="O848" s="295"/>
      <c r="P848" s="295"/>
      <c r="Q848" s="295"/>
      <c r="R848" s="295"/>
      <c r="S848" s="295"/>
      <c r="T848" s="295"/>
      <c r="U848" s="295"/>
      <c r="V848" s="295"/>
      <c r="W848" s="295"/>
      <c r="X848" s="295"/>
      <c r="Y848" s="426"/>
      <c r="Z848" s="410"/>
      <c r="AA848" s="410"/>
      <c r="AB848" s="410"/>
      <c r="AC848" s="410"/>
      <c r="AD848" s="410"/>
      <c r="AE848" s="410"/>
      <c r="AF848" s="415"/>
      <c r="AG848" s="415"/>
      <c r="AH848" s="415"/>
      <c r="AI848" s="415"/>
      <c r="AJ848" s="415"/>
      <c r="AK848" s="415"/>
      <c r="AL848" s="415"/>
      <c r="AM848" s="296">
        <f>SUM(Y848:AL848)</f>
        <v>0</v>
      </c>
    </row>
    <row r="849" spans="1:39" ht="15.5" outlineLevel="1">
      <c r="A849" s="532"/>
      <c r="B849" s="294" t="s">
        <v>342</v>
      </c>
      <c r="C849" s="291" t="s">
        <v>163</v>
      </c>
      <c r="D849" s="295"/>
      <c r="E849" s="295"/>
      <c r="F849" s="295"/>
      <c r="G849" s="295"/>
      <c r="H849" s="295"/>
      <c r="I849" s="295"/>
      <c r="J849" s="295"/>
      <c r="K849" s="295"/>
      <c r="L849" s="295"/>
      <c r="M849" s="295"/>
      <c r="N849" s="295">
        <f>N848</f>
        <v>12</v>
      </c>
      <c r="O849" s="295"/>
      <c r="P849" s="295"/>
      <c r="Q849" s="295"/>
      <c r="R849" s="295"/>
      <c r="S849" s="295"/>
      <c r="T849" s="295"/>
      <c r="U849" s="295"/>
      <c r="V849" s="295"/>
      <c r="W849" s="295"/>
      <c r="X849" s="295"/>
      <c r="Y849" s="411">
        <f>Y848</f>
        <v>0</v>
      </c>
      <c r="Z849" s="411">
        <f t="shared" ref="Z849:AL849" si="2479">Z848</f>
        <v>0</v>
      </c>
      <c r="AA849" s="411">
        <f t="shared" si="2479"/>
        <v>0</v>
      </c>
      <c r="AB849" s="411">
        <f t="shared" si="2479"/>
        <v>0</v>
      </c>
      <c r="AC849" s="411">
        <f t="shared" si="2479"/>
        <v>0</v>
      </c>
      <c r="AD849" s="411">
        <f t="shared" si="2479"/>
        <v>0</v>
      </c>
      <c r="AE849" s="411">
        <f t="shared" si="2479"/>
        <v>0</v>
      </c>
      <c r="AF849" s="411">
        <f t="shared" si="2479"/>
        <v>0</v>
      </c>
      <c r="AG849" s="411">
        <f t="shared" si="2479"/>
        <v>0</v>
      </c>
      <c r="AH849" s="411">
        <f t="shared" si="2479"/>
        <v>0</v>
      </c>
      <c r="AI849" s="411">
        <f t="shared" si="2479"/>
        <v>0</v>
      </c>
      <c r="AJ849" s="411">
        <f t="shared" si="2479"/>
        <v>0</v>
      </c>
      <c r="AK849" s="411">
        <f t="shared" si="2479"/>
        <v>0</v>
      </c>
      <c r="AL849" s="411">
        <f t="shared" si="2479"/>
        <v>0</v>
      </c>
      <c r="AM849" s="297"/>
    </row>
    <row r="850" spans="1:39" ht="15.5" outlineLevel="1">
      <c r="A850" s="532"/>
      <c r="B850" s="322"/>
      <c r="C850" s="291"/>
      <c r="D850" s="291"/>
      <c r="E850" s="291"/>
      <c r="F850" s="291"/>
      <c r="G850" s="291"/>
      <c r="H850" s="291"/>
      <c r="I850" s="291"/>
      <c r="J850" s="291"/>
      <c r="K850" s="291"/>
      <c r="L850" s="291"/>
      <c r="M850" s="291"/>
      <c r="N850" s="291"/>
      <c r="O850" s="291"/>
      <c r="P850" s="291"/>
      <c r="Q850" s="291"/>
      <c r="R850" s="291"/>
      <c r="S850" s="291"/>
      <c r="T850" s="291"/>
      <c r="U850" s="291"/>
      <c r="V850" s="291"/>
      <c r="W850" s="291"/>
      <c r="X850" s="291"/>
      <c r="Y850" s="412"/>
      <c r="Z850" s="412"/>
      <c r="AA850" s="412"/>
      <c r="AB850" s="412"/>
      <c r="AC850" s="412"/>
      <c r="AD850" s="412"/>
      <c r="AE850" s="412"/>
      <c r="AF850" s="412"/>
      <c r="AG850" s="412"/>
      <c r="AH850" s="412"/>
      <c r="AI850" s="412"/>
      <c r="AJ850" s="412"/>
      <c r="AK850" s="412"/>
      <c r="AL850" s="412"/>
      <c r="AM850" s="306"/>
    </row>
    <row r="851" spans="1:39" ht="15.5" outlineLevel="1">
      <c r="A851" s="532">
        <v>20</v>
      </c>
      <c r="B851" s="428" t="s">
        <v>110</v>
      </c>
      <c r="C851" s="291" t="s">
        <v>25</v>
      </c>
      <c r="D851" s="295"/>
      <c r="E851" s="295"/>
      <c r="F851" s="295"/>
      <c r="G851" s="295"/>
      <c r="H851" s="295"/>
      <c r="I851" s="295"/>
      <c r="J851" s="295"/>
      <c r="K851" s="295"/>
      <c r="L851" s="295"/>
      <c r="M851" s="295"/>
      <c r="N851" s="295">
        <v>12</v>
      </c>
      <c r="O851" s="295"/>
      <c r="P851" s="295"/>
      <c r="Q851" s="295"/>
      <c r="R851" s="295"/>
      <c r="S851" s="295"/>
      <c r="T851" s="295"/>
      <c r="U851" s="295"/>
      <c r="V851" s="295"/>
      <c r="W851" s="295"/>
      <c r="X851" s="295"/>
      <c r="Y851" s="426"/>
      <c r="Z851" s="410"/>
      <c r="AA851" s="410"/>
      <c r="AB851" s="410"/>
      <c r="AC851" s="410"/>
      <c r="AD851" s="410"/>
      <c r="AE851" s="410"/>
      <c r="AF851" s="415"/>
      <c r="AG851" s="415"/>
      <c r="AH851" s="415"/>
      <c r="AI851" s="415"/>
      <c r="AJ851" s="415"/>
      <c r="AK851" s="415"/>
      <c r="AL851" s="415"/>
      <c r="AM851" s="296">
        <f>SUM(Y851:AL851)</f>
        <v>0</v>
      </c>
    </row>
    <row r="852" spans="1:39" ht="15.5" outlineLevel="1">
      <c r="A852" s="532"/>
      <c r="B852" s="294" t="s">
        <v>342</v>
      </c>
      <c r="C852" s="291" t="s">
        <v>163</v>
      </c>
      <c r="D852" s="295"/>
      <c r="E852" s="295"/>
      <c r="F852" s="295"/>
      <c r="G852" s="295"/>
      <c r="H852" s="295"/>
      <c r="I852" s="295"/>
      <c r="J852" s="295"/>
      <c r="K852" s="295"/>
      <c r="L852" s="295"/>
      <c r="M852" s="295"/>
      <c r="N852" s="295">
        <f>N851</f>
        <v>12</v>
      </c>
      <c r="O852" s="295"/>
      <c r="P852" s="295"/>
      <c r="Q852" s="295"/>
      <c r="R852" s="295"/>
      <c r="S852" s="295"/>
      <c r="T852" s="295"/>
      <c r="U852" s="295"/>
      <c r="V852" s="295"/>
      <c r="W852" s="295"/>
      <c r="X852" s="295"/>
      <c r="Y852" s="411">
        <f>Y851</f>
        <v>0</v>
      </c>
      <c r="Z852" s="411">
        <f t="shared" ref="Z852:AL852" si="2480">Z851</f>
        <v>0</v>
      </c>
      <c r="AA852" s="411">
        <f t="shared" si="2480"/>
        <v>0</v>
      </c>
      <c r="AB852" s="411">
        <f t="shared" si="2480"/>
        <v>0</v>
      </c>
      <c r="AC852" s="411">
        <f t="shared" si="2480"/>
        <v>0</v>
      </c>
      <c r="AD852" s="411">
        <f t="shared" si="2480"/>
        <v>0</v>
      </c>
      <c r="AE852" s="411">
        <f t="shared" si="2480"/>
        <v>0</v>
      </c>
      <c r="AF852" s="411">
        <f t="shared" si="2480"/>
        <v>0</v>
      </c>
      <c r="AG852" s="411">
        <f t="shared" si="2480"/>
        <v>0</v>
      </c>
      <c r="AH852" s="411">
        <f t="shared" si="2480"/>
        <v>0</v>
      </c>
      <c r="AI852" s="411">
        <f t="shared" si="2480"/>
        <v>0</v>
      </c>
      <c r="AJ852" s="411">
        <f t="shared" si="2480"/>
        <v>0</v>
      </c>
      <c r="AK852" s="411">
        <f t="shared" si="2480"/>
        <v>0</v>
      </c>
      <c r="AL852" s="411">
        <f t="shared" si="2480"/>
        <v>0</v>
      </c>
      <c r="AM852" s="306"/>
    </row>
    <row r="853" spans="1:39" ht="15.5" outlineLevel="1">
      <c r="A853" s="532"/>
      <c r="B853" s="323"/>
      <c r="C853" s="300"/>
      <c r="D853" s="291"/>
      <c r="E853" s="291"/>
      <c r="F853" s="291"/>
      <c r="G853" s="291"/>
      <c r="H853" s="291"/>
      <c r="I853" s="291"/>
      <c r="J853" s="291"/>
      <c r="K853" s="291"/>
      <c r="L853" s="291"/>
      <c r="M853" s="291"/>
      <c r="N853" s="300"/>
      <c r="O853" s="291"/>
      <c r="P853" s="291"/>
      <c r="Q853" s="291"/>
      <c r="R853" s="291"/>
      <c r="S853" s="291"/>
      <c r="T853" s="291"/>
      <c r="U853" s="291"/>
      <c r="V853" s="291"/>
      <c r="W853" s="291"/>
      <c r="X853" s="291"/>
      <c r="Y853" s="412"/>
      <c r="Z853" s="412"/>
      <c r="AA853" s="412"/>
      <c r="AB853" s="412"/>
      <c r="AC853" s="412"/>
      <c r="AD853" s="412"/>
      <c r="AE853" s="412"/>
      <c r="AF853" s="412"/>
      <c r="AG853" s="412"/>
      <c r="AH853" s="412"/>
      <c r="AI853" s="412"/>
      <c r="AJ853" s="412"/>
      <c r="AK853" s="412"/>
      <c r="AL853" s="412"/>
      <c r="AM853" s="306"/>
    </row>
    <row r="854" spans="1:39" ht="15.5" outlineLevel="1">
      <c r="A854" s="532"/>
      <c r="B854" s="518" t="s">
        <v>502</v>
      </c>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22"/>
      <c r="Z854" s="425"/>
      <c r="AA854" s="425"/>
      <c r="AB854" s="425"/>
      <c r="AC854" s="425"/>
      <c r="AD854" s="425"/>
      <c r="AE854" s="425"/>
      <c r="AF854" s="425"/>
      <c r="AG854" s="425"/>
      <c r="AH854" s="425"/>
      <c r="AI854" s="425"/>
      <c r="AJ854" s="425"/>
      <c r="AK854" s="425"/>
      <c r="AL854" s="425"/>
      <c r="AM854" s="306"/>
    </row>
    <row r="855" spans="1:39" ht="15.5" outlineLevel="1">
      <c r="A855" s="532"/>
      <c r="B855" s="504" t="s">
        <v>498</v>
      </c>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2"/>
      <c r="Z855" s="425"/>
      <c r="AA855" s="425"/>
      <c r="AB855" s="425"/>
      <c r="AC855" s="425"/>
      <c r="AD855" s="425"/>
      <c r="AE855" s="425"/>
      <c r="AF855" s="425"/>
      <c r="AG855" s="425"/>
      <c r="AH855" s="425"/>
      <c r="AI855" s="425"/>
      <c r="AJ855" s="425"/>
      <c r="AK855" s="425"/>
      <c r="AL855" s="425"/>
      <c r="AM855" s="306"/>
    </row>
    <row r="856" spans="1:39" ht="15.5" outlineLevel="1">
      <c r="A856" s="532">
        <v>21</v>
      </c>
      <c r="B856" s="428" t="s">
        <v>113</v>
      </c>
      <c r="C856" s="291" t="s">
        <v>25</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5"/>
      <c r="Z856" s="415"/>
      <c r="AA856" s="415"/>
      <c r="AB856" s="415"/>
      <c r="AC856" s="415"/>
      <c r="AD856" s="415"/>
      <c r="AE856" s="415"/>
      <c r="AF856" s="410"/>
      <c r="AG856" s="410"/>
      <c r="AH856" s="410"/>
      <c r="AI856" s="410"/>
      <c r="AJ856" s="410"/>
      <c r="AK856" s="410"/>
      <c r="AL856" s="410"/>
      <c r="AM856" s="296">
        <f>SUM(Y856:AL856)</f>
        <v>0</v>
      </c>
    </row>
    <row r="857" spans="1:39" ht="15.5" outlineLevel="1">
      <c r="A857" s="532"/>
      <c r="B857" s="294" t="s">
        <v>342</v>
      </c>
      <c r="C857" s="291" t="s">
        <v>163</v>
      </c>
      <c r="D857" s="295"/>
      <c r="E857" s="295"/>
      <c r="F857" s="295"/>
      <c r="G857" s="295"/>
      <c r="H857" s="295"/>
      <c r="I857" s="295"/>
      <c r="J857" s="295"/>
      <c r="K857" s="295"/>
      <c r="L857" s="295"/>
      <c r="M857" s="295"/>
      <c r="N857" s="291"/>
      <c r="O857" s="295"/>
      <c r="P857" s="295"/>
      <c r="Q857" s="295"/>
      <c r="R857" s="295"/>
      <c r="S857" s="295"/>
      <c r="T857" s="295"/>
      <c r="U857" s="295"/>
      <c r="V857" s="295"/>
      <c r="W857" s="295"/>
      <c r="X857" s="295"/>
      <c r="Y857" s="411">
        <f>Y856</f>
        <v>0</v>
      </c>
      <c r="Z857" s="411">
        <f t="shared" ref="Z857" si="2481">Z856</f>
        <v>0</v>
      </c>
      <c r="AA857" s="411">
        <f t="shared" ref="AA857" si="2482">AA856</f>
        <v>0</v>
      </c>
      <c r="AB857" s="411">
        <f t="shared" ref="AB857" si="2483">AB856</f>
        <v>0</v>
      </c>
      <c r="AC857" s="411">
        <f t="shared" ref="AC857" si="2484">AC856</f>
        <v>0</v>
      </c>
      <c r="AD857" s="411">
        <f t="shared" ref="AD857" si="2485">AD856</f>
        <v>0</v>
      </c>
      <c r="AE857" s="411">
        <f t="shared" ref="AE857" si="2486">AE856</f>
        <v>0</v>
      </c>
      <c r="AF857" s="411">
        <f t="shared" ref="AF857" si="2487">AF856</f>
        <v>0</v>
      </c>
      <c r="AG857" s="411">
        <f t="shared" ref="AG857" si="2488">AG856</f>
        <v>0</v>
      </c>
      <c r="AH857" s="411">
        <f t="shared" ref="AH857" si="2489">AH856</f>
        <v>0</v>
      </c>
      <c r="AI857" s="411">
        <f t="shared" ref="AI857" si="2490">AI856</f>
        <v>0</v>
      </c>
      <c r="AJ857" s="411">
        <f t="shared" ref="AJ857" si="2491">AJ856</f>
        <v>0</v>
      </c>
      <c r="AK857" s="411">
        <f t="shared" ref="AK857" si="2492">AK856</f>
        <v>0</v>
      </c>
      <c r="AL857" s="411">
        <f t="shared" ref="AL857" si="2493">AL856</f>
        <v>0</v>
      </c>
      <c r="AM857" s="306"/>
    </row>
    <row r="858" spans="1:39" ht="15.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2"/>
      <c r="Z858" s="425"/>
      <c r="AA858" s="425"/>
      <c r="AB858" s="425"/>
      <c r="AC858" s="425"/>
      <c r="AD858" s="425"/>
      <c r="AE858" s="425"/>
      <c r="AF858" s="425"/>
      <c r="AG858" s="425"/>
      <c r="AH858" s="425"/>
      <c r="AI858" s="425"/>
      <c r="AJ858" s="425"/>
      <c r="AK858" s="425"/>
      <c r="AL858" s="425"/>
      <c r="AM858" s="306"/>
    </row>
    <row r="859" spans="1:39" ht="31" outlineLevel="1">
      <c r="A859" s="532">
        <v>22</v>
      </c>
      <c r="B859" s="428" t="s">
        <v>114</v>
      </c>
      <c r="C859" s="291" t="s">
        <v>25</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5"/>
      <c r="Z859" s="415"/>
      <c r="AA859" s="415"/>
      <c r="AB859" s="415"/>
      <c r="AC859" s="415"/>
      <c r="AD859" s="415"/>
      <c r="AE859" s="415"/>
      <c r="AF859" s="410"/>
      <c r="AG859" s="410"/>
      <c r="AH859" s="410"/>
      <c r="AI859" s="410"/>
      <c r="AJ859" s="410"/>
      <c r="AK859" s="410"/>
      <c r="AL859" s="410"/>
      <c r="AM859" s="296">
        <f>SUM(Y859:AL859)</f>
        <v>0</v>
      </c>
    </row>
    <row r="860" spans="1:39" ht="15.5" outlineLevel="1">
      <c r="A860" s="532"/>
      <c r="B860" s="294" t="s">
        <v>342</v>
      </c>
      <c r="C860" s="291" t="s">
        <v>163</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1">
        <f>Y859</f>
        <v>0</v>
      </c>
      <c r="Z860" s="411">
        <f t="shared" ref="Z860" si="2494">Z859</f>
        <v>0</v>
      </c>
      <c r="AA860" s="411">
        <f t="shared" ref="AA860" si="2495">AA859</f>
        <v>0</v>
      </c>
      <c r="AB860" s="411">
        <f t="shared" ref="AB860" si="2496">AB859</f>
        <v>0</v>
      </c>
      <c r="AC860" s="411">
        <f t="shared" ref="AC860" si="2497">AC859</f>
        <v>0</v>
      </c>
      <c r="AD860" s="411">
        <f t="shared" ref="AD860" si="2498">AD859</f>
        <v>0</v>
      </c>
      <c r="AE860" s="411">
        <f t="shared" ref="AE860" si="2499">AE859</f>
        <v>0</v>
      </c>
      <c r="AF860" s="411">
        <f t="shared" ref="AF860" si="2500">AF859</f>
        <v>0</v>
      </c>
      <c r="AG860" s="411">
        <f t="shared" ref="AG860" si="2501">AG859</f>
        <v>0</v>
      </c>
      <c r="AH860" s="411">
        <f t="shared" ref="AH860" si="2502">AH859</f>
        <v>0</v>
      </c>
      <c r="AI860" s="411">
        <f t="shared" ref="AI860" si="2503">AI859</f>
        <v>0</v>
      </c>
      <c r="AJ860" s="411">
        <f t="shared" ref="AJ860" si="2504">AJ859</f>
        <v>0</v>
      </c>
      <c r="AK860" s="411">
        <f t="shared" ref="AK860" si="2505">AK859</f>
        <v>0</v>
      </c>
      <c r="AL860" s="411">
        <f t="shared" ref="AL860" si="2506">AL859</f>
        <v>0</v>
      </c>
      <c r="AM860" s="306"/>
    </row>
    <row r="861" spans="1:39" ht="15.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2"/>
      <c r="Z861" s="425"/>
      <c r="AA861" s="425"/>
      <c r="AB861" s="425"/>
      <c r="AC861" s="425"/>
      <c r="AD861" s="425"/>
      <c r="AE861" s="425"/>
      <c r="AF861" s="425"/>
      <c r="AG861" s="425"/>
      <c r="AH861" s="425"/>
      <c r="AI861" s="425"/>
      <c r="AJ861" s="425"/>
      <c r="AK861" s="425"/>
      <c r="AL861" s="425"/>
      <c r="AM861" s="306"/>
    </row>
    <row r="862" spans="1:39" ht="31" outlineLevel="1">
      <c r="A862" s="532">
        <v>23</v>
      </c>
      <c r="B862" s="428" t="s">
        <v>115</v>
      </c>
      <c r="C862" s="291" t="s">
        <v>25</v>
      </c>
      <c r="D862" s="295"/>
      <c r="E862" s="295"/>
      <c r="F862" s="295"/>
      <c r="G862" s="295"/>
      <c r="H862" s="295"/>
      <c r="I862" s="295"/>
      <c r="J862" s="295"/>
      <c r="K862" s="295"/>
      <c r="L862" s="295"/>
      <c r="M862" s="295"/>
      <c r="N862" s="291"/>
      <c r="O862" s="295"/>
      <c r="P862" s="295"/>
      <c r="Q862" s="295"/>
      <c r="R862" s="295"/>
      <c r="S862" s="295"/>
      <c r="T862" s="295"/>
      <c r="U862" s="295"/>
      <c r="V862" s="295"/>
      <c r="W862" s="295"/>
      <c r="X862" s="295"/>
      <c r="Y862" s="415"/>
      <c r="Z862" s="415"/>
      <c r="AA862" s="415"/>
      <c r="AB862" s="415"/>
      <c r="AC862" s="415"/>
      <c r="AD862" s="415"/>
      <c r="AE862" s="415"/>
      <c r="AF862" s="410"/>
      <c r="AG862" s="410"/>
      <c r="AH862" s="410"/>
      <c r="AI862" s="410"/>
      <c r="AJ862" s="410"/>
      <c r="AK862" s="410"/>
      <c r="AL862" s="410"/>
      <c r="AM862" s="296">
        <f>SUM(Y862:AL862)</f>
        <v>0</v>
      </c>
    </row>
    <row r="863" spans="1:39" ht="15.5" outlineLevel="1">
      <c r="A863" s="532"/>
      <c r="B863" s="294" t="s">
        <v>342</v>
      </c>
      <c r="C863" s="291" t="s">
        <v>163</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1">
        <f>Y862</f>
        <v>0</v>
      </c>
      <c r="Z863" s="411">
        <f t="shared" ref="Z863" si="2507">Z862</f>
        <v>0</v>
      </c>
      <c r="AA863" s="411">
        <f t="shared" ref="AA863" si="2508">AA862</f>
        <v>0</v>
      </c>
      <c r="AB863" s="411">
        <f t="shared" ref="AB863" si="2509">AB862</f>
        <v>0</v>
      </c>
      <c r="AC863" s="411">
        <f t="shared" ref="AC863" si="2510">AC862</f>
        <v>0</v>
      </c>
      <c r="AD863" s="411">
        <f t="shared" ref="AD863" si="2511">AD862</f>
        <v>0</v>
      </c>
      <c r="AE863" s="411">
        <f t="shared" ref="AE863" si="2512">AE862</f>
        <v>0</v>
      </c>
      <c r="AF863" s="411">
        <f t="shared" ref="AF863" si="2513">AF862</f>
        <v>0</v>
      </c>
      <c r="AG863" s="411">
        <f t="shared" ref="AG863" si="2514">AG862</f>
        <v>0</v>
      </c>
      <c r="AH863" s="411">
        <f t="shared" ref="AH863" si="2515">AH862</f>
        <v>0</v>
      </c>
      <c r="AI863" s="411">
        <f t="shared" ref="AI863" si="2516">AI862</f>
        <v>0</v>
      </c>
      <c r="AJ863" s="411">
        <f t="shared" ref="AJ863" si="2517">AJ862</f>
        <v>0</v>
      </c>
      <c r="AK863" s="411">
        <f t="shared" ref="AK863" si="2518">AK862</f>
        <v>0</v>
      </c>
      <c r="AL863" s="411">
        <f t="shared" ref="AL863" si="2519">AL862</f>
        <v>0</v>
      </c>
      <c r="AM863" s="306"/>
    </row>
    <row r="864" spans="1:39" ht="15.5" outlineLevel="1">
      <c r="A864" s="532"/>
      <c r="B864" s="430"/>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2"/>
      <c r="Z864" s="425"/>
      <c r="AA864" s="425"/>
      <c r="AB864" s="425"/>
      <c r="AC864" s="425"/>
      <c r="AD864" s="425"/>
      <c r="AE864" s="425"/>
      <c r="AF864" s="425"/>
      <c r="AG864" s="425"/>
      <c r="AH864" s="425"/>
      <c r="AI864" s="425"/>
      <c r="AJ864" s="425"/>
      <c r="AK864" s="425"/>
      <c r="AL864" s="425"/>
      <c r="AM864" s="306"/>
    </row>
    <row r="865" spans="1:39" ht="15.5" outlineLevel="1">
      <c r="A865" s="532">
        <v>24</v>
      </c>
      <c r="B865" s="428" t="s">
        <v>116</v>
      </c>
      <c r="C865" s="291" t="s">
        <v>25</v>
      </c>
      <c r="D865" s="295"/>
      <c r="E865" s="295"/>
      <c r="F865" s="295"/>
      <c r="G865" s="295"/>
      <c r="H865" s="295"/>
      <c r="I865" s="295"/>
      <c r="J865" s="295"/>
      <c r="K865" s="295"/>
      <c r="L865" s="295"/>
      <c r="M865" s="295"/>
      <c r="N865" s="291"/>
      <c r="O865" s="295"/>
      <c r="P865" s="295"/>
      <c r="Q865" s="295"/>
      <c r="R865" s="295"/>
      <c r="S865" s="295"/>
      <c r="T865" s="295"/>
      <c r="U865" s="295"/>
      <c r="V865" s="295"/>
      <c r="W865" s="295"/>
      <c r="X865" s="295"/>
      <c r="Y865" s="415"/>
      <c r="Z865" s="415"/>
      <c r="AA865" s="415"/>
      <c r="AB865" s="415"/>
      <c r="AC865" s="415"/>
      <c r="AD865" s="415"/>
      <c r="AE865" s="415"/>
      <c r="AF865" s="410"/>
      <c r="AG865" s="410"/>
      <c r="AH865" s="410"/>
      <c r="AI865" s="410"/>
      <c r="AJ865" s="410"/>
      <c r="AK865" s="410"/>
      <c r="AL865" s="410"/>
      <c r="AM865" s="296">
        <f>SUM(Y865:AL865)</f>
        <v>0</v>
      </c>
    </row>
    <row r="866" spans="1:39" ht="15.5" outlineLevel="1">
      <c r="A866" s="532"/>
      <c r="B866" s="294" t="s">
        <v>342</v>
      </c>
      <c r="C866" s="291" t="s">
        <v>163</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1">
        <f>Y865</f>
        <v>0</v>
      </c>
      <c r="Z866" s="411">
        <f t="shared" ref="Z866" si="2520">Z865</f>
        <v>0</v>
      </c>
      <c r="AA866" s="411">
        <f t="shared" ref="AA866" si="2521">AA865</f>
        <v>0</v>
      </c>
      <c r="AB866" s="411">
        <f t="shared" ref="AB866" si="2522">AB865</f>
        <v>0</v>
      </c>
      <c r="AC866" s="411">
        <f t="shared" ref="AC866" si="2523">AC865</f>
        <v>0</v>
      </c>
      <c r="AD866" s="411">
        <f t="shared" ref="AD866" si="2524">AD865</f>
        <v>0</v>
      </c>
      <c r="AE866" s="411">
        <f t="shared" ref="AE866" si="2525">AE865</f>
        <v>0</v>
      </c>
      <c r="AF866" s="411">
        <f t="shared" ref="AF866" si="2526">AF865</f>
        <v>0</v>
      </c>
      <c r="AG866" s="411">
        <f t="shared" ref="AG866" si="2527">AG865</f>
        <v>0</v>
      </c>
      <c r="AH866" s="411">
        <f t="shared" ref="AH866" si="2528">AH865</f>
        <v>0</v>
      </c>
      <c r="AI866" s="411">
        <f t="shared" ref="AI866" si="2529">AI865</f>
        <v>0</v>
      </c>
      <c r="AJ866" s="411">
        <f t="shared" ref="AJ866" si="2530">AJ865</f>
        <v>0</v>
      </c>
      <c r="AK866" s="411">
        <f t="shared" ref="AK866" si="2531">AK865</f>
        <v>0</v>
      </c>
      <c r="AL866" s="411">
        <f t="shared" ref="AL866" si="2532">AL865</f>
        <v>0</v>
      </c>
      <c r="AM866" s="306"/>
    </row>
    <row r="867" spans="1:39" ht="15.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15.5" outlineLevel="1">
      <c r="A868" s="532"/>
      <c r="B868" s="288" t="s">
        <v>499</v>
      </c>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2"/>
      <c r="Z868" s="425"/>
      <c r="AA868" s="425"/>
      <c r="AB868" s="425"/>
      <c r="AC868" s="425"/>
      <c r="AD868" s="425"/>
      <c r="AE868" s="425"/>
      <c r="AF868" s="425"/>
      <c r="AG868" s="425"/>
      <c r="AH868" s="425"/>
      <c r="AI868" s="425"/>
      <c r="AJ868" s="425"/>
      <c r="AK868" s="425"/>
      <c r="AL868" s="425"/>
      <c r="AM868" s="306"/>
    </row>
    <row r="869" spans="1:39" ht="15.5" outlineLevel="1">
      <c r="A869" s="532">
        <v>25</v>
      </c>
      <c r="B869" s="428" t="s">
        <v>117</v>
      </c>
      <c r="C869" s="291" t="s">
        <v>25</v>
      </c>
      <c r="D869" s="295"/>
      <c r="E869" s="295"/>
      <c r="F869" s="295"/>
      <c r="G869" s="295"/>
      <c r="H869" s="295"/>
      <c r="I869" s="295"/>
      <c r="J869" s="295"/>
      <c r="K869" s="295"/>
      <c r="L869" s="295"/>
      <c r="M869" s="295"/>
      <c r="N869" s="295">
        <v>12</v>
      </c>
      <c r="O869" s="295"/>
      <c r="P869" s="295"/>
      <c r="Q869" s="295"/>
      <c r="R869" s="295"/>
      <c r="S869" s="295"/>
      <c r="T869" s="295"/>
      <c r="U869" s="295"/>
      <c r="V869" s="295"/>
      <c r="W869" s="295"/>
      <c r="X869" s="295"/>
      <c r="Y869" s="426"/>
      <c r="Z869" s="415"/>
      <c r="AA869" s="415"/>
      <c r="AB869" s="415"/>
      <c r="AC869" s="415"/>
      <c r="AD869" s="415"/>
      <c r="AE869" s="415"/>
      <c r="AF869" s="415"/>
      <c r="AG869" s="415"/>
      <c r="AH869" s="415"/>
      <c r="AI869" s="415"/>
      <c r="AJ869" s="415"/>
      <c r="AK869" s="415"/>
      <c r="AL869" s="415"/>
      <c r="AM869" s="296">
        <f>SUM(Y869:AL869)</f>
        <v>0</v>
      </c>
    </row>
    <row r="870" spans="1:39" ht="15.5" outlineLevel="1">
      <c r="A870" s="532"/>
      <c r="B870" s="294" t="s">
        <v>342</v>
      </c>
      <c r="C870" s="291" t="s">
        <v>163</v>
      </c>
      <c r="D870" s="295"/>
      <c r="E870" s="295"/>
      <c r="F870" s="295"/>
      <c r="G870" s="295"/>
      <c r="H870" s="295"/>
      <c r="I870" s="295"/>
      <c r="J870" s="295"/>
      <c r="K870" s="295"/>
      <c r="L870" s="295"/>
      <c r="M870" s="295"/>
      <c r="N870" s="295">
        <f>N869</f>
        <v>12</v>
      </c>
      <c r="O870" s="295"/>
      <c r="P870" s="295"/>
      <c r="Q870" s="295"/>
      <c r="R870" s="295"/>
      <c r="S870" s="295"/>
      <c r="T870" s="295"/>
      <c r="U870" s="295"/>
      <c r="V870" s="295"/>
      <c r="W870" s="295"/>
      <c r="X870" s="295"/>
      <c r="Y870" s="411">
        <f>Y869</f>
        <v>0</v>
      </c>
      <c r="Z870" s="411">
        <f t="shared" ref="Z870" si="2533">Z869</f>
        <v>0</v>
      </c>
      <c r="AA870" s="411">
        <f t="shared" ref="AA870" si="2534">AA869</f>
        <v>0</v>
      </c>
      <c r="AB870" s="411">
        <f t="shared" ref="AB870" si="2535">AB869</f>
        <v>0</v>
      </c>
      <c r="AC870" s="411">
        <f t="shared" ref="AC870" si="2536">AC869</f>
        <v>0</v>
      </c>
      <c r="AD870" s="411">
        <f t="shared" ref="AD870" si="2537">AD869</f>
        <v>0</v>
      </c>
      <c r="AE870" s="411">
        <f t="shared" ref="AE870" si="2538">AE869</f>
        <v>0</v>
      </c>
      <c r="AF870" s="411">
        <f t="shared" ref="AF870" si="2539">AF869</f>
        <v>0</v>
      </c>
      <c r="AG870" s="411">
        <f t="shared" ref="AG870" si="2540">AG869</f>
        <v>0</v>
      </c>
      <c r="AH870" s="411">
        <f t="shared" ref="AH870" si="2541">AH869</f>
        <v>0</v>
      </c>
      <c r="AI870" s="411">
        <f t="shared" ref="AI870" si="2542">AI869</f>
        <v>0</v>
      </c>
      <c r="AJ870" s="411">
        <f t="shared" ref="AJ870" si="2543">AJ869</f>
        <v>0</v>
      </c>
      <c r="AK870" s="411">
        <f t="shared" ref="AK870" si="2544">AK869</f>
        <v>0</v>
      </c>
      <c r="AL870" s="411">
        <f t="shared" ref="AL870" si="2545">AL869</f>
        <v>0</v>
      </c>
      <c r="AM870" s="306"/>
    </row>
    <row r="871" spans="1:39" ht="15.5" outlineLevel="1">
      <c r="A871" s="532"/>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2"/>
      <c r="Z871" s="425"/>
      <c r="AA871" s="425"/>
      <c r="AB871" s="425"/>
      <c r="AC871" s="425"/>
      <c r="AD871" s="425"/>
      <c r="AE871" s="425"/>
      <c r="AF871" s="425"/>
      <c r="AG871" s="425"/>
      <c r="AH871" s="425"/>
      <c r="AI871" s="425"/>
      <c r="AJ871" s="425"/>
      <c r="AK871" s="425"/>
      <c r="AL871" s="425"/>
      <c r="AM871" s="306"/>
    </row>
    <row r="872" spans="1:39" ht="15.5" outlineLevel="1">
      <c r="A872" s="532">
        <v>26</v>
      </c>
      <c r="B872" s="428" t="s">
        <v>118</v>
      </c>
      <c r="C872" s="291" t="s">
        <v>25</v>
      </c>
      <c r="D872" s="295"/>
      <c r="E872" s="295"/>
      <c r="F872" s="295"/>
      <c r="G872" s="295"/>
      <c r="H872" s="295"/>
      <c r="I872" s="295"/>
      <c r="J872" s="295"/>
      <c r="K872" s="295"/>
      <c r="L872" s="295"/>
      <c r="M872" s="295"/>
      <c r="N872" s="295">
        <v>12</v>
      </c>
      <c r="O872" s="295"/>
      <c r="P872" s="295"/>
      <c r="Q872" s="295"/>
      <c r="R872" s="295"/>
      <c r="S872" s="295"/>
      <c r="T872" s="295"/>
      <c r="U872" s="295"/>
      <c r="V872" s="295"/>
      <c r="W872" s="295"/>
      <c r="X872" s="295"/>
      <c r="Y872" s="426"/>
      <c r="Z872" s="415"/>
      <c r="AA872" s="415"/>
      <c r="AB872" s="415"/>
      <c r="AC872" s="415"/>
      <c r="AD872" s="415"/>
      <c r="AE872" s="415"/>
      <c r="AF872" s="415"/>
      <c r="AG872" s="415"/>
      <c r="AH872" s="415"/>
      <c r="AI872" s="415"/>
      <c r="AJ872" s="415"/>
      <c r="AK872" s="415"/>
      <c r="AL872" s="415"/>
      <c r="AM872" s="296">
        <f>SUM(Y872:AL872)</f>
        <v>0</v>
      </c>
    </row>
    <row r="873" spans="1:39" ht="15.5" outlineLevel="1">
      <c r="A873" s="532"/>
      <c r="B873" s="294" t="s">
        <v>342</v>
      </c>
      <c r="C873" s="291" t="s">
        <v>163</v>
      </c>
      <c r="D873" s="295"/>
      <c r="E873" s="295"/>
      <c r="F873" s="295"/>
      <c r="G873" s="295"/>
      <c r="H873" s="295"/>
      <c r="I873" s="295"/>
      <c r="J873" s="295"/>
      <c r="K873" s="295"/>
      <c r="L873" s="295"/>
      <c r="M873" s="295"/>
      <c r="N873" s="295">
        <f>N872</f>
        <v>12</v>
      </c>
      <c r="O873" s="295"/>
      <c r="P873" s="295"/>
      <c r="Q873" s="295"/>
      <c r="R873" s="295"/>
      <c r="S873" s="295"/>
      <c r="T873" s="295"/>
      <c r="U873" s="295"/>
      <c r="V873" s="295"/>
      <c r="W873" s="295"/>
      <c r="X873" s="295"/>
      <c r="Y873" s="411">
        <f>Y872</f>
        <v>0</v>
      </c>
      <c r="Z873" s="411">
        <f t="shared" ref="Z873" si="2546">Z872</f>
        <v>0</v>
      </c>
      <c r="AA873" s="411">
        <f t="shared" ref="AA873" si="2547">AA872</f>
        <v>0</v>
      </c>
      <c r="AB873" s="411">
        <f t="shared" ref="AB873" si="2548">AB872</f>
        <v>0</v>
      </c>
      <c r="AC873" s="411">
        <f t="shared" ref="AC873" si="2549">AC872</f>
        <v>0</v>
      </c>
      <c r="AD873" s="411">
        <f t="shared" ref="AD873" si="2550">AD872</f>
        <v>0</v>
      </c>
      <c r="AE873" s="411">
        <f t="shared" ref="AE873" si="2551">AE872</f>
        <v>0</v>
      </c>
      <c r="AF873" s="411">
        <f t="shared" ref="AF873" si="2552">AF872</f>
        <v>0</v>
      </c>
      <c r="AG873" s="411">
        <f t="shared" ref="AG873" si="2553">AG872</f>
        <v>0</v>
      </c>
      <c r="AH873" s="411">
        <f t="shared" ref="AH873" si="2554">AH872</f>
        <v>0</v>
      </c>
      <c r="AI873" s="411">
        <f t="shared" ref="AI873" si="2555">AI872</f>
        <v>0</v>
      </c>
      <c r="AJ873" s="411">
        <f t="shared" ref="AJ873" si="2556">AJ872</f>
        <v>0</v>
      </c>
      <c r="AK873" s="411">
        <f t="shared" ref="AK873" si="2557">AK872</f>
        <v>0</v>
      </c>
      <c r="AL873" s="411">
        <f t="shared" ref="AL873" si="2558">AL872</f>
        <v>0</v>
      </c>
      <c r="AM873" s="306"/>
    </row>
    <row r="874" spans="1:39" ht="15.5" outlineLevel="1">
      <c r="A874" s="532"/>
      <c r="B874" s="294"/>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31" outlineLevel="1">
      <c r="A875" s="532">
        <v>27</v>
      </c>
      <c r="B875" s="428" t="s">
        <v>119</v>
      </c>
      <c r="C875" s="291" t="s">
        <v>25</v>
      </c>
      <c r="D875" s="295"/>
      <c r="E875" s="295"/>
      <c r="F875" s="295"/>
      <c r="G875" s="295"/>
      <c r="H875" s="295"/>
      <c r="I875" s="295"/>
      <c r="J875" s="295"/>
      <c r="K875" s="295"/>
      <c r="L875" s="295"/>
      <c r="M875" s="295"/>
      <c r="N875" s="295">
        <v>12</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outlineLevel="1">
      <c r="A876" s="532"/>
      <c r="B876" s="294" t="s">
        <v>342</v>
      </c>
      <c r="C876" s="291" t="s">
        <v>163</v>
      </c>
      <c r="D876" s="295"/>
      <c r="E876" s="295"/>
      <c r="F876" s="295"/>
      <c r="G876" s="295"/>
      <c r="H876" s="295"/>
      <c r="I876" s="295"/>
      <c r="J876" s="295"/>
      <c r="K876" s="295"/>
      <c r="L876" s="295"/>
      <c r="M876" s="295"/>
      <c r="N876" s="295">
        <f>N875</f>
        <v>12</v>
      </c>
      <c r="O876" s="295"/>
      <c r="P876" s="295"/>
      <c r="Q876" s="295"/>
      <c r="R876" s="295"/>
      <c r="S876" s="295"/>
      <c r="T876" s="295"/>
      <c r="U876" s="295"/>
      <c r="V876" s="295"/>
      <c r="W876" s="295"/>
      <c r="X876" s="295"/>
      <c r="Y876" s="411">
        <f>Y875</f>
        <v>0</v>
      </c>
      <c r="Z876" s="411">
        <f t="shared" ref="Z876" si="2559">Z875</f>
        <v>0</v>
      </c>
      <c r="AA876" s="411">
        <f t="shared" ref="AA876" si="2560">AA875</f>
        <v>0</v>
      </c>
      <c r="AB876" s="411">
        <f t="shared" ref="AB876" si="2561">AB875</f>
        <v>0</v>
      </c>
      <c r="AC876" s="411">
        <f t="shared" ref="AC876" si="2562">AC875</f>
        <v>0</v>
      </c>
      <c r="AD876" s="411">
        <f t="shared" ref="AD876" si="2563">AD875</f>
        <v>0</v>
      </c>
      <c r="AE876" s="411">
        <f t="shared" ref="AE876" si="2564">AE875</f>
        <v>0</v>
      </c>
      <c r="AF876" s="411">
        <f t="shared" ref="AF876" si="2565">AF875</f>
        <v>0</v>
      </c>
      <c r="AG876" s="411">
        <f t="shared" ref="AG876" si="2566">AG875</f>
        <v>0</v>
      </c>
      <c r="AH876" s="411">
        <f t="shared" ref="AH876" si="2567">AH875</f>
        <v>0</v>
      </c>
      <c r="AI876" s="411">
        <f t="shared" ref="AI876" si="2568">AI875</f>
        <v>0</v>
      </c>
      <c r="AJ876" s="411">
        <f t="shared" ref="AJ876" si="2569">AJ875</f>
        <v>0</v>
      </c>
      <c r="AK876" s="411">
        <f t="shared" ref="AK876" si="2570">AK875</f>
        <v>0</v>
      </c>
      <c r="AL876" s="411">
        <f t="shared" ref="AL876" si="2571">AL875</f>
        <v>0</v>
      </c>
      <c r="AM876" s="306"/>
    </row>
    <row r="877" spans="1:39" ht="15.5" outlineLevel="1">
      <c r="A877" s="532"/>
      <c r="B877" s="294"/>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31" outlineLevel="1">
      <c r="A878" s="532">
        <v>28</v>
      </c>
      <c r="B878" s="428" t="s">
        <v>120</v>
      </c>
      <c r="C878" s="291" t="s">
        <v>25</v>
      </c>
      <c r="D878" s="295"/>
      <c r="E878" s="295"/>
      <c r="F878" s="295"/>
      <c r="G878" s="295"/>
      <c r="H878" s="295"/>
      <c r="I878" s="295"/>
      <c r="J878" s="295"/>
      <c r="K878" s="295"/>
      <c r="L878" s="295"/>
      <c r="M878" s="295"/>
      <c r="N878" s="295">
        <v>12</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outlineLevel="1">
      <c r="A879" s="532"/>
      <c r="B879" s="294" t="s">
        <v>342</v>
      </c>
      <c r="C879" s="291" t="s">
        <v>163</v>
      </c>
      <c r="D879" s="295"/>
      <c r="E879" s="295"/>
      <c r="F879" s="295"/>
      <c r="G879" s="295"/>
      <c r="H879" s="295"/>
      <c r="I879" s="295"/>
      <c r="J879" s="295"/>
      <c r="K879" s="295"/>
      <c r="L879" s="295"/>
      <c r="M879" s="295"/>
      <c r="N879" s="295">
        <f>N878</f>
        <v>12</v>
      </c>
      <c r="O879" s="295"/>
      <c r="P879" s="295"/>
      <c r="Q879" s="295"/>
      <c r="R879" s="295"/>
      <c r="S879" s="295"/>
      <c r="T879" s="295"/>
      <c r="U879" s="295"/>
      <c r="V879" s="295"/>
      <c r="W879" s="295"/>
      <c r="X879" s="295"/>
      <c r="Y879" s="411">
        <f>Y878</f>
        <v>0</v>
      </c>
      <c r="Z879" s="411">
        <f t="shared" ref="Z879" si="2572">Z878</f>
        <v>0</v>
      </c>
      <c r="AA879" s="411">
        <f t="shared" ref="AA879" si="2573">AA878</f>
        <v>0</v>
      </c>
      <c r="AB879" s="411">
        <f t="shared" ref="AB879" si="2574">AB878</f>
        <v>0</v>
      </c>
      <c r="AC879" s="411">
        <f t="shared" ref="AC879" si="2575">AC878</f>
        <v>0</v>
      </c>
      <c r="AD879" s="411">
        <f t="shared" ref="AD879" si="2576">AD878</f>
        <v>0</v>
      </c>
      <c r="AE879" s="411">
        <f t="shared" ref="AE879" si="2577">AE878</f>
        <v>0</v>
      </c>
      <c r="AF879" s="411">
        <f t="shared" ref="AF879" si="2578">AF878</f>
        <v>0</v>
      </c>
      <c r="AG879" s="411">
        <f t="shared" ref="AG879" si="2579">AG878</f>
        <v>0</v>
      </c>
      <c r="AH879" s="411">
        <f t="shared" ref="AH879" si="2580">AH878</f>
        <v>0</v>
      </c>
      <c r="AI879" s="411">
        <f t="shared" ref="AI879" si="2581">AI878</f>
        <v>0</v>
      </c>
      <c r="AJ879" s="411">
        <f t="shared" ref="AJ879" si="2582">AJ878</f>
        <v>0</v>
      </c>
      <c r="AK879" s="411">
        <f t="shared" ref="AK879" si="2583">AK878</f>
        <v>0</v>
      </c>
      <c r="AL879" s="411">
        <f t="shared" ref="AL879" si="2584">AL878</f>
        <v>0</v>
      </c>
      <c r="AM879" s="306"/>
    </row>
    <row r="880" spans="1:39" ht="15.5" outlineLevel="1">
      <c r="A880" s="532"/>
      <c r="B880" s="294"/>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31" outlineLevel="1">
      <c r="A881" s="532">
        <v>29</v>
      </c>
      <c r="B881" s="428" t="s">
        <v>121</v>
      </c>
      <c r="C881" s="291" t="s">
        <v>25</v>
      </c>
      <c r="D881" s="295"/>
      <c r="E881" s="295"/>
      <c r="F881" s="295"/>
      <c r="G881" s="295"/>
      <c r="H881" s="295"/>
      <c r="I881" s="295"/>
      <c r="J881" s="295"/>
      <c r="K881" s="295"/>
      <c r="L881" s="295"/>
      <c r="M881" s="295"/>
      <c r="N881" s="295">
        <v>3</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outlineLevel="1">
      <c r="A882" s="532"/>
      <c r="B882" s="294" t="s">
        <v>342</v>
      </c>
      <c r="C882" s="291" t="s">
        <v>163</v>
      </c>
      <c r="D882" s="295"/>
      <c r="E882" s="295"/>
      <c r="F882" s="295"/>
      <c r="G882" s="295"/>
      <c r="H882" s="295"/>
      <c r="I882" s="295"/>
      <c r="J882" s="295"/>
      <c r="K882" s="295"/>
      <c r="L882" s="295"/>
      <c r="M882" s="295"/>
      <c r="N882" s="295">
        <f>N881</f>
        <v>3</v>
      </c>
      <c r="O882" s="295"/>
      <c r="P882" s="295"/>
      <c r="Q882" s="295"/>
      <c r="R882" s="295"/>
      <c r="S882" s="295"/>
      <c r="T882" s="295"/>
      <c r="U882" s="295"/>
      <c r="V882" s="295"/>
      <c r="W882" s="295"/>
      <c r="X882" s="295"/>
      <c r="Y882" s="411">
        <f>Y881</f>
        <v>0</v>
      </c>
      <c r="Z882" s="411">
        <f t="shared" ref="Z882" si="2585">Z881</f>
        <v>0</v>
      </c>
      <c r="AA882" s="411">
        <f t="shared" ref="AA882" si="2586">AA881</f>
        <v>0</v>
      </c>
      <c r="AB882" s="411">
        <f t="shared" ref="AB882" si="2587">AB881</f>
        <v>0</v>
      </c>
      <c r="AC882" s="411">
        <f t="shared" ref="AC882" si="2588">AC881</f>
        <v>0</v>
      </c>
      <c r="AD882" s="411">
        <f t="shared" ref="AD882" si="2589">AD881</f>
        <v>0</v>
      </c>
      <c r="AE882" s="411">
        <f t="shared" ref="AE882" si="2590">AE881</f>
        <v>0</v>
      </c>
      <c r="AF882" s="411">
        <f t="shared" ref="AF882" si="2591">AF881</f>
        <v>0</v>
      </c>
      <c r="AG882" s="411">
        <f t="shared" ref="AG882" si="2592">AG881</f>
        <v>0</v>
      </c>
      <c r="AH882" s="411">
        <f t="shared" ref="AH882" si="2593">AH881</f>
        <v>0</v>
      </c>
      <c r="AI882" s="411">
        <f t="shared" ref="AI882" si="2594">AI881</f>
        <v>0</v>
      </c>
      <c r="AJ882" s="411">
        <f t="shared" ref="AJ882" si="2595">AJ881</f>
        <v>0</v>
      </c>
      <c r="AK882" s="411">
        <f t="shared" ref="AK882" si="2596">AK881</f>
        <v>0</v>
      </c>
      <c r="AL882" s="411">
        <f t="shared" ref="AL882" si="2597">AL881</f>
        <v>0</v>
      </c>
      <c r="AM882" s="306"/>
    </row>
    <row r="883" spans="1:39" ht="15.5" outlineLevel="1">
      <c r="A883" s="532"/>
      <c r="B883" s="294"/>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31" outlineLevel="1">
      <c r="A884" s="532">
        <v>30</v>
      </c>
      <c r="B884" s="428" t="s">
        <v>122</v>
      </c>
      <c r="C884" s="291" t="s">
        <v>25</v>
      </c>
      <c r="D884" s="295"/>
      <c r="E884" s="295"/>
      <c r="F884" s="295"/>
      <c r="G884" s="295"/>
      <c r="H884" s="295"/>
      <c r="I884" s="295"/>
      <c r="J884" s="295"/>
      <c r="K884" s="295"/>
      <c r="L884" s="295"/>
      <c r="M884" s="295"/>
      <c r="N884" s="295">
        <v>12</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5" outlineLevel="1">
      <c r="A885" s="532"/>
      <c r="B885" s="294" t="s">
        <v>342</v>
      </c>
      <c r="C885" s="291" t="s">
        <v>163</v>
      </c>
      <c r="D885" s="295"/>
      <c r="E885" s="295"/>
      <c r="F885" s="295"/>
      <c r="G885" s="295"/>
      <c r="H885" s="295"/>
      <c r="I885" s="295"/>
      <c r="J885" s="295"/>
      <c r="K885" s="295"/>
      <c r="L885" s="295"/>
      <c r="M885" s="295"/>
      <c r="N885" s="295">
        <f>N884</f>
        <v>12</v>
      </c>
      <c r="O885" s="295"/>
      <c r="P885" s="295"/>
      <c r="Q885" s="295"/>
      <c r="R885" s="295"/>
      <c r="S885" s="295"/>
      <c r="T885" s="295"/>
      <c r="U885" s="295"/>
      <c r="V885" s="295"/>
      <c r="W885" s="295"/>
      <c r="X885" s="295"/>
      <c r="Y885" s="411">
        <f>Y884</f>
        <v>0</v>
      </c>
      <c r="Z885" s="411">
        <f t="shared" ref="Z885" si="2598">Z884</f>
        <v>0</v>
      </c>
      <c r="AA885" s="411">
        <f t="shared" ref="AA885" si="2599">AA884</f>
        <v>0</v>
      </c>
      <c r="AB885" s="411">
        <f t="shared" ref="AB885" si="2600">AB884</f>
        <v>0</v>
      </c>
      <c r="AC885" s="411">
        <f t="shared" ref="AC885" si="2601">AC884</f>
        <v>0</v>
      </c>
      <c r="AD885" s="411">
        <f t="shared" ref="AD885" si="2602">AD884</f>
        <v>0</v>
      </c>
      <c r="AE885" s="411">
        <f t="shared" ref="AE885" si="2603">AE884</f>
        <v>0</v>
      </c>
      <c r="AF885" s="411">
        <f t="shared" ref="AF885" si="2604">AF884</f>
        <v>0</v>
      </c>
      <c r="AG885" s="411">
        <f t="shared" ref="AG885" si="2605">AG884</f>
        <v>0</v>
      </c>
      <c r="AH885" s="411">
        <f t="shared" ref="AH885" si="2606">AH884</f>
        <v>0</v>
      </c>
      <c r="AI885" s="411">
        <f t="shared" ref="AI885" si="2607">AI884</f>
        <v>0</v>
      </c>
      <c r="AJ885" s="411">
        <f t="shared" ref="AJ885" si="2608">AJ884</f>
        <v>0</v>
      </c>
      <c r="AK885" s="411">
        <f t="shared" ref="AK885" si="2609">AK884</f>
        <v>0</v>
      </c>
      <c r="AL885" s="411">
        <f t="shared" ref="AL885" si="2610">AL884</f>
        <v>0</v>
      </c>
      <c r="AM885" s="306"/>
    </row>
    <row r="886" spans="1:39" ht="15.5" outlineLevel="1">
      <c r="A886" s="532"/>
      <c r="B886" s="294"/>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31" outlineLevel="1">
      <c r="A887" s="532">
        <v>31</v>
      </c>
      <c r="B887" s="428" t="s">
        <v>123</v>
      </c>
      <c r="C887" s="291" t="s">
        <v>25</v>
      </c>
      <c r="D887" s="295"/>
      <c r="E887" s="295"/>
      <c r="F887" s="295"/>
      <c r="G887" s="295"/>
      <c r="H887" s="295"/>
      <c r="I887" s="295"/>
      <c r="J887" s="295"/>
      <c r="K887" s="295"/>
      <c r="L887" s="295"/>
      <c r="M887" s="295"/>
      <c r="N887" s="295">
        <v>12</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t="15.5" outlineLevel="1">
      <c r="A888" s="532"/>
      <c r="B888" s="294" t="s">
        <v>342</v>
      </c>
      <c r="C888" s="291" t="s">
        <v>163</v>
      </c>
      <c r="D888" s="295"/>
      <c r="E888" s="295"/>
      <c r="F888" s="295"/>
      <c r="G888" s="295"/>
      <c r="H888" s="295"/>
      <c r="I888" s="295"/>
      <c r="J888" s="295"/>
      <c r="K888" s="295"/>
      <c r="L888" s="295"/>
      <c r="M888" s="295"/>
      <c r="N888" s="295">
        <f>N887</f>
        <v>12</v>
      </c>
      <c r="O888" s="295"/>
      <c r="P888" s="295"/>
      <c r="Q888" s="295"/>
      <c r="R888" s="295"/>
      <c r="S888" s="295"/>
      <c r="T888" s="295"/>
      <c r="U888" s="295"/>
      <c r="V888" s="295"/>
      <c r="W888" s="295"/>
      <c r="X888" s="295"/>
      <c r="Y888" s="411">
        <f>Y887</f>
        <v>0</v>
      </c>
      <c r="Z888" s="411">
        <f t="shared" ref="Z888" si="2611">Z887</f>
        <v>0</v>
      </c>
      <c r="AA888" s="411">
        <f t="shared" ref="AA888" si="2612">AA887</f>
        <v>0</v>
      </c>
      <c r="AB888" s="411">
        <f t="shared" ref="AB888" si="2613">AB887</f>
        <v>0</v>
      </c>
      <c r="AC888" s="411">
        <f t="shared" ref="AC888" si="2614">AC887</f>
        <v>0</v>
      </c>
      <c r="AD888" s="411">
        <f t="shared" ref="AD888" si="2615">AD887</f>
        <v>0</v>
      </c>
      <c r="AE888" s="411">
        <f t="shared" ref="AE888" si="2616">AE887</f>
        <v>0</v>
      </c>
      <c r="AF888" s="411">
        <f t="shared" ref="AF888" si="2617">AF887</f>
        <v>0</v>
      </c>
      <c r="AG888" s="411">
        <f t="shared" ref="AG888" si="2618">AG887</f>
        <v>0</v>
      </c>
      <c r="AH888" s="411">
        <f t="shared" ref="AH888" si="2619">AH887</f>
        <v>0</v>
      </c>
      <c r="AI888" s="411">
        <f t="shared" ref="AI888" si="2620">AI887</f>
        <v>0</v>
      </c>
      <c r="AJ888" s="411">
        <f t="shared" ref="AJ888" si="2621">AJ887</f>
        <v>0</v>
      </c>
      <c r="AK888" s="411">
        <f t="shared" ref="AK888" si="2622">AK887</f>
        <v>0</v>
      </c>
      <c r="AL888" s="411">
        <f t="shared" ref="AL888" si="2623">AL887</f>
        <v>0</v>
      </c>
      <c r="AM888" s="306"/>
    </row>
    <row r="889" spans="1:39" ht="15.5" outlineLevel="1">
      <c r="A889" s="532"/>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t="15.5" outlineLevel="1">
      <c r="A890" s="532">
        <v>32</v>
      </c>
      <c r="B890" s="428" t="s">
        <v>124</v>
      </c>
      <c r="C890" s="291" t="s">
        <v>25</v>
      </c>
      <c r="D890" s="295"/>
      <c r="E890" s="295"/>
      <c r="F890" s="295"/>
      <c r="G890" s="295"/>
      <c r="H890" s="295"/>
      <c r="I890" s="295"/>
      <c r="J890" s="295"/>
      <c r="K890" s="295"/>
      <c r="L890" s="295"/>
      <c r="M890" s="295"/>
      <c r="N890" s="295">
        <v>12</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t="15.5" outlineLevel="1">
      <c r="A891" s="532"/>
      <c r="B891" s="294" t="s">
        <v>342</v>
      </c>
      <c r="C891" s="291" t="s">
        <v>163</v>
      </c>
      <c r="D891" s="295"/>
      <c r="E891" s="295"/>
      <c r="F891" s="295"/>
      <c r="G891" s="295"/>
      <c r="H891" s="295"/>
      <c r="I891" s="295"/>
      <c r="J891" s="295"/>
      <c r="K891" s="295"/>
      <c r="L891" s="295"/>
      <c r="M891" s="295"/>
      <c r="N891" s="295">
        <f>N890</f>
        <v>12</v>
      </c>
      <c r="O891" s="295"/>
      <c r="P891" s="295"/>
      <c r="Q891" s="295"/>
      <c r="R891" s="295"/>
      <c r="S891" s="295"/>
      <c r="T891" s="295"/>
      <c r="U891" s="295"/>
      <c r="V891" s="295"/>
      <c r="W891" s="295"/>
      <c r="X891" s="295"/>
      <c r="Y891" s="411">
        <f>Y890</f>
        <v>0</v>
      </c>
      <c r="Z891" s="411">
        <f t="shared" ref="Z891" si="2624">Z890</f>
        <v>0</v>
      </c>
      <c r="AA891" s="411">
        <f t="shared" ref="AA891" si="2625">AA890</f>
        <v>0</v>
      </c>
      <c r="AB891" s="411">
        <f t="shared" ref="AB891" si="2626">AB890</f>
        <v>0</v>
      </c>
      <c r="AC891" s="411">
        <f t="shared" ref="AC891" si="2627">AC890</f>
        <v>0</v>
      </c>
      <c r="AD891" s="411">
        <f t="shared" ref="AD891" si="2628">AD890</f>
        <v>0</v>
      </c>
      <c r="AE891" s="411">
        <f t="shared" ref="AE891" si="2629">AE890</f>
        <v>0</v>
      </c>
      <c r="AF891" s="411">
        <f t="shared" ref="AF891" si="2630">AF890</f>
        <v>0</v>
      </c>
      <c r="AG891" s="411">
        <f t="shared" ref="AG891" si="2631">AG890</f>
        <v>0</v>
      </c>
      <c r="AH891" s="411">
        <f t="shared" ref="AH891" si="2632">AH890</f>
        <v>0</v>
      </c>
      <c r="AI891" s="411">
        <f t="shared" ref="AI891" si="2633">AI890</f>
        <v>0</v>
      </c>
      <c r="AJ891" s="411">
        <f t="shared" ref="AJ891" si="2634">AJ890</f>
        <v>0</v>
      </c>
      <c r="AK891" s="411">
        <f t="shared" ref="AK891" si="2635">AK890</f>
        <v>0</v>
      </c>
      <c r="AL891" s="411">
        <f>AL890</f>
        <v>0</v>
      </c>
      <c r="AM891" s="306"/>
    </row>
    <row r="892" spans="1:39" ht="15.5" outlineLevel="1">
      <c r="A892" s="532"/>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t="15.5" outlineLevel="1">
      <c r="A893" s="532"/>
      <c r="B893" s="288" t="s">
        <v>500</v>
      </c>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5" outlineLevel="1">
      <c r="A894" s="532">
        <v>33</v>
      </c>
      <c r="B894" s="428" t="s">
        <v>125</v>
      </c>
      <c r="C894" s="291" t="s">
        <v>25</v>
      </c>
      <c r="D894" s="295"/>
      <c r="E894" s="295"/>
      <c r="F894" s="295"/>
      <c r="G894" s="295"/>
      <c r="H894" s="295"/>
      <c r="I894" s="295"/>
      <c r="J894" s="295"/>
      <c r="K894" s="295"/>
      <c r="L894" s="295"/>
      <c r="M894" s="295"/>
      <c r="N894" s="295">
        <v>0</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outlineLevel="1">
      <c r="A895" s="532"/>
      <c r="B895" s="294" t="s">
        <v>342</v>
      </c>
      <c r="C895" s="291" t="s">
        <v>163</v>
      </c>
      <c r="D895" s="295"/>
      <c r="E895" s="295"/>
      <c r="F895" s="295"/>
      <c r="G895" s="295"/>
      <c r="H895" s="295"/>
      <c r="I895" s="295"/>
      <c r="J895" s="295"/>
      <c r="K895" s="295"/>
      <c r="L895" s="295"/>
      <c r="M895" s="295"/>
      <c r="N895" s="295">
        <f>N894</f>
        <v>0</v>
      </c>
      <c r="O895" s="295"/>
      <c r="P895" s="295"/>
      <c r="Q895" s="295"/>
      <c r="R895" s="295"/>
      <c r="S895" s="295"/>
      <c r="T895" s="295"/>
      <c r="U895" s="295"/>
      <c r="V895" s="295"/>
      <c r="W895" s="295"/>
      <c r="X895" s="295"/>
      <c r="Y895" s="411">
        <f>Y894</f>
        <v>0</v>
      </c>
      <c r="Z895" s="411">
        <f t="shared" ref="Z895" si="2636">Z894</f>
        <v>0</v>
      </c>
      <c r="AA895" s="411">
        <f t="shared" ref="AA895" si="2637">AA894</f>
        <v>0</v>
      </c>
      <c r="AB895" s="411">
        <f t="shared" ref="AB895" si="2638">AB894</f>
        <v>0</v>
      </c>
      <c r="AC895" s="411">
        <f t="shared" ref="AC895" si="2639">AC894</f>
        <v>0</v>
      </c>
      <c r="AD895" s="411">
        <f t="shared" ref="AD895" si="2640">AD894</f>
        <v>0</v>
      </c>
      <c r="AE895" s="411">
        <f t="shared" ref="AE895" si="2641">AE894</f>
        <v>0</v>
      </c>
      <c r="AF895" s="411">
        <f t="shared" ref="AF895" si="2642">AF894</f>
        <v>0</v>
      </c>
      <c r="AG895" s="411">
        <f t="shared" ref="AG895" si="2643">AG894</f>
        <v>0</v>
      </c>
      <c r="AH895" s="411">
        <f t="shared" ref="AH895" si="2644">AH894</f>
        <v>0</v>
      </c>
      <c r="AI895" s="411">
        <f t="shared" ref="AI895" si="2645">AI894</f>
        <v>0</v>
      </c>
      <c r="AJ895" s="411">
        <f t="shared" ref="AJ895" si="2646">AJ894</f>
        <v>0</v>
      </c>
      <c r="AK895" s="411">
        <f t="shared" ref="AK895" si="2647">AK894</f>
        <v>0</v>
      </c>
      <c r="AL895" s="411">
        <f t="shared" ref="AL895" si="2648">AL894</f>
        <v>0</v>
      </c>
      <c r="AM895" s="306"/>
    </row>
    <row r="896" spans="1:39" ht="15.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15.5" outlineLevel="1">
      <c r="A897" s="532">
        <v>34</v>
      </c>
      <c r="B897" s="428" t="s">
        <v>126</v>
      </c>
      <c r="C897" s="291" t="s">
        <v>25</v>
      </c>
      <c r="D897" s="295"/>
      <c r="E897" s="295"/>
      <c r="F897" s="295"/>
      <c r="G897" s="295"/>
      <c r="H897" s="295"/>
      <c r="I897" s="295"/>
      <c r="J897" s="295"/>
      <c r="K897" s="295"/>
      <c r="L897" s="295"/>
      <c r="M897" s="295"/>
      <c r="N897" s="295">
        <v>0</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outlineLevel="1">
      <c r="A898" s="532"/>
      <c r="B898" s="294" t="s">
        <v>342</v>
      </c>
      <c r="C898" s="291" t="s">
        <v>163</v>
      </c>
      <c r="D898" s="295"/>
      <c r="E898" s="295"/>
      <c r="F898" s="295"/>
      <c r="G898" s="295"/>
      <c r="H898" s="295"/>
      <c r="I898" s="295"/>
      <c r="J898" s="295"/>
      <c r="K898" s="295"/>
      <c r="L898" s="295"/>
      <c r="M898" s="295"/>
      <c r="N898" s="295">
        <f>N897</f>
        <v>0</v>
      </c>
      <c r="O898" s="295"/>
      <c r="P898" s="295"/>
      <c r="Q898" s="295"/>
      <c r="R898" s="295"/>
      <c r="S898" s="295"/>
      <c r="T898" s="295"/>
      <c r="U898" s="295"/>
      <c r="V898" s="295"/>
      <c r="W898" s="295"/>
      <c r="X898" s="295"/>
      <c r="Y898" s="411">
        <f>Y897</f>
        <v>0</v>
      </c>
      <c r="Z898" s="411">
        <f t="shared" ref="Z898" si="2649">Z897</f>
        <v>0</v>
      </c>
      <c r="AA898" s="411">
        <f t="shared" ref="AA898" si="2650">AA897</f>
        <v>0</v>
      </c>
      <c r="AB898" s="411">
        <f t="shared" ref="AB898" si="2651">AB897</f>
        <v>0</v>
      </c>
      <c r="AC898" s="411">
        <f t="shared" ref="AC898" si="2652">AC897</f>
        <v>0</v>
      </c>
      <c r="AD898" s="411">
        <f t="shared" ref="AD898" si="2653">AD897</f>
        <v>0</v>
      </c>
      <c r="AE898" s="411">
        <f t="shared" ref="AE898" si="2654">AE897</f>
        <v>0</v>
      </c>
      <c r="AF898" s="411">
        <f t="shared" ref="AF898" si="2655">AF897</f>
        <v>0</v>
      </c>
      <c r="AG898" s="411">
        <f t="shared" ref="AG898" si="2656">AG897</f>
        <v>0</v>
      </c>
      <c r="AH898" s="411">
        <f t="shared" ref="AH898" si="2657">AH897</f>
        <v>0</v>
      </c>
      <c r="AI898" s="411">
        <f t="shared" ref="AI898" si="2658">AI897</f>
        <v>0</v>
      </c>
      <c r="AJ898" s="411">
        <f t="shared" ref="AJ898" si="2659">AJ897</f>
        <v>0</v>
      </c>
      <c r="AK898" s="411">
        <f t="shared" ref="AK898" si="2660">AK897</f>
        <v>0</v>
      </c>
      <c r="AL898" s="411">
        <f t="shared" ref="AL898" si="2661">AL897</f>
        <v>0</v>
      </c>
      <c r="AM898" s="306"/>
    </row>
    <row r="899" spans="1:39" ht="15.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15.5" outlineLevel="1">
      <c r="A900" s="532">
        <v>35</v>
      </c>
      <c r="B900" s="428" t="s">
        <v>127</v>
      </c>
      <c r="C900" s="291" t="s">
        <v>25</v>
      </c>
      <c r="D900" s="295"/>
      <c r="E900" s="295"/>
      <c r="F900" s="295"/>
      <c r="G900" s="295"/>
      <c r="H900" s="295"/>
      <c r="I900" s="295"/>
      <c r="J900" s="295"/>
      <c r="K900" s="295"/>
      <c r="L900" s="295"/>
      <c r="M900" s="295"/>
      <c r="N900" s="295">
        <v>0</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outlineLevel="1">
      <c r="A901" s="532"/>
      <c r="B901" s="294" t="s">
        <v>342</v>
      </c>
      <c r="C901" s="291" t="s">
        <v>163</v>
      </c>
      <c r="D901" s="295"/>
      <c r="E901" s="295"/>
      <c r="F901" s="295"/>
      <c r="G901" s="295"/>
      <c r="H901" s="295"/>
      <c r="I901" s="295"/>
      <c r="J901" s="295"/>
      <c r="K901" s="295"/>
      <c r="L901" s="295"/>
      <c r="M901" s="295"/>
      <c r="N901" s="295">
        <f>N900</f>
        <v>0</v>
      </c>
      <c r="O901" s="295"/>
      <c r="P901" s="295"/>
      <c r="Q901" s="295"/>
      <c r="R901" s="295"/>
      <c r="S901" s="295"/>
      <c r="T901" s="295"/>
      <c r="U901" s="295"/>
      <c r="V901" s="295"/>
      <c r="W901" s="295"/>
      <c r="X901" s="295"/>
      <c r="Y901" s="411">
        <f>Y900</f>
        <v>0</v>
      </c>
      <c r="Z901" s="411">
        <f t="shared" ref="Z901" si="2662">Z900</f>
        <v>0</v>
      </c>
      <c r="AA901" s="411">
        <f t="shared" ref="AA901" si="2663">AA900</f>
        <v>0</v>
      </c>
      <c r="AB901" s="411">
        <f t="shared" ref="AB901" si="2664">AB900</f>
        <v>0</v>
      </c>
      <c r="AC901" s="411">
        <f t="shared" ref="AC901" si="2665">AC900</f>
        <v>0</v>
      </c>
      <c r="AD901" s="411">
        <f t="shared" ref="AD901" si="2666">AD900</f>
        <v>0</v>
      </c>
      <c r="AE901" s="411">
        <f t="shared" ref="AE901" si="2667">AE900</f>
        <v>0</v>
      </c>
      <c r="AF901" s="411">
        <f t="shared" ref="AF901" si="2668">AF900</f>
        <v>0</v>
      </c>
      <c r="AG901" s="411">
        <f t="shared" ref="AG901" si="2669">AG900</f>
        <v>0</v>
      </c>
      <c r="AH901" s="411">
        <f t="shared" ref="AH901" si="2670">AH900</f>
        <v>0</v>
      </c>
      <c r="AI901" s="411">
        <f t="shared" ref="AI901" si="2671">AI900</f>
        <v>0</v>
      </c>
      <c r="AJ901" s="411">
        <f t="shared" ref="AJ901" si="2672">AJ900</f>
        <v>0</v>
      </c>
      <c r="AK901" s="411">
        <f t="shared" ref="AK901" si="2673">AK900</f>
        <v>0</v>
      </c>
      <c r="AL901" s="411">
        <f t="shared" ref="AL901" si="2674">AL900</f>
        <v>0</v>
      </c>
      <c r="AM901" s="306"/>
    </row>
    <row r="902" spans="1:39" ht="15.5" outlineLevel="1">
      <c r="A902" s="532"/>
      <c r="B902" s="431"/>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15.5" outlineLevel="1">
      <c r="A903" s="532"/>
      <c r="B903" s="288" t="s">
        <v>501</v>
      </c>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2"/>
      <c r="Z903" s="425"/>
      <c r="AA903" s="425"/>
      <c r="AB903" s="425"/>
      <c r="AC903" s="425"/>
      <c r="AD903" s="425"/>
      <c r="AE903" s="425"/>
      <c r="AF903" s="425"/>
      <c r="AG903" s="425"/>
      <c r="AH903" s="425"/>
      <c r="AI903" s="425"/>
      <c r="AJ903" s="425"/>
      <c r="AK903" s="425"/>
      <c r="AL903" s="425"/>
      <c r="AM903" s="306"/>
    </row>
    <row r="904" spans="1:39" ht="46.5" outlineLevel="1">
      <c r="A904" s="532">
        <v>36</v>
      </c>
      <c r="B904" s="428" t="s">
        <v>128</v>
      </c>
      <c r="C904" s="291" t="s">
        <v>25</v>
      </c>
      <c r="D904" s="295"/>
      <c r="E904" s="295"/>
      <c r="F904" s="295"/>
      <c r="G904" s="295"/>
      <c r="H904" s="295"/>
      <c r="I904" s="295"/>
      <c r="J904" s="295"/>
      <c r="K904" s="295"/>
      <c r="L904" s="295"/>
      <c r="M904" s="295"/>
      <c r="N904" s="295">
        <v>12</v>
      </c>
      <c r="O904" s="295"/>
      <c r="P904" s="295"/>
      <c r="Q904" s="295"/>
      <c r="R904" s="295"/>
      <c r="S904" s="295"/>
      <c r="T904" s="295"/>
      <c r="U904" s="295"/>
      <c r="V904" s="295"/>
      <c r="W904" s="295"/>
      <c r="X904" s="295"/>
      <c r="Y904" s="426"/>
      <c r="Z904" s="415"/>
      <c r="AA904" s="415"/>
      <c r="AB904" s="415"/>
      <c r="AC904" s="415"/>
      <c r="AD904" s="415"/>
      <c r="AE904" s="415"/>
      <c r="AF904" s="415"/>
      <c r="AG904" s="415"/>
      <c r="AH904" s="415"/>
      <c r="AI904" s="415"/>
      <c r="AJ904" s="415"/>
      <c r="AK904" s="415"/>
      <c r="AL904" s="415"/>
      <c r="AM904" s="296">
        <f>SUM(Y904:AL904)</f>
        <v>0</v>
      </c>
    </row>
    <row r="905" spans="1:39" ht="15.5" outlineLevel="1">
      <c r="A905" s="532"/>
      <c r="B905" s="294" t="s">
        <v>342</v>
      </c>
      <c r="C905" s="291" t="s">
        <v>163</v>
      </c>
      <c r="D905" s="295"/>
      <c r="E905" s="295"/>
      <c r="F905" s="295"/>
      <c r="G905" s="295"/>
      <c r="H905" s="295"/>
      <c r="I905" s="295"/>
      <c r="J905" s="295"/>
      <c r="K905" s="295"/>
      <c r="L905" s="295"/>
      <c r="M905" s="295"/>
      <c r="N905" s="295">
        <f>N904</f>
        <v>12</v>
      </c>
      <c r="O905" s="295"/>
      <c r="P905" s="295"/>
      <c r="Q905" s="295"/>
      <c r="R905" s="295"/>
      <c r="S905" s="295"/>
      <c r="T905" s="295"/>
      <c r="U905" s="295"/>
      <c r="V905" s="295"/>
      <c r="W905" s="295"/>
      <c r="X905" s="295"/>
      <c r="Y905" s="411">
        <f>Y904</f>
        <v>0</v>
      </c>
      <c r="Z905" s="411">
        <f t="shared" ref="Z905" si="2675">Z904</f>
        <v>0</v>
      </c>
      <c r="AA905" s="411">
        <f t="shared" ref="AA905" si="2676">AA904</f>
        <v>0</v>
      </c>
      <c r="AB905" s="411">
        <f t="shared" ref="AB905" si="2677">AB904</f>
        <v>0</v>
      </c>
      <c r="AC905" s="411">
        <f t="shared" ref="AC905" si="2678">AC904</f>
        <v>0</v>
      </c>
      <c r="AD905" s="411">
        <f t="shared" ref="AD905" si="2679">AD904</f>
        <v>0</v>
      </c>
      <c r="AE905" s="411">
        <f t="shared" ref="AE905" si="2680">AE904</f>
        <v>0</v>
      </c>
      <c r="AF905" s="411">
        <f t="shared" ref="AF905" si="2681">AF904</f>
        <v>0</v>
      </c>
      <c r="AG905" s="411">
        <f t="shared" ref="AG905" si="2682">AG904</f>
        <v>0</v>
      </c>
      <c r="AH905" s="411">
        <f t="shared" ref="AH905" si="2683">AH904</f>
        <v>0</v>
      </c>
      <c r="AI905" s="411">
        <f t="shared" ref="AI905" si="2684">AI904</f>
        <v>0</v>
      </c>
      <c r="AJ905" s="411">
        <f t="shared" ref="AJ905" si="2685">AJ904</f>
        <v>0</v>
      </c>
      <c r="AK905" s="411">
        <f t="shared" ref="AK905" si="2686">AK904</f>
        <v>0</v>
      </c>
      <c r="AL905" s="411">
        <f t="shared" ref="AL905" si="2687">AL904</f>
        <v>0</v>
      </c>
      <c r="AM905" s="306"/>
    </row>
    <row r="906" spans="1:39" ht="15.5" outlineLevel="1">
      <c r="A906" s="532"/>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2"/>
      <c r="Z906" s="425"/>
      <c r="AA906" s="425"/>
      <c r="AB906" s="425"/>
      <c r="AC906" s="425"/>
      <c r="AD906" s="425"/>
      <c r="AE906" s="425"/>
      <c r="AF906" s="425"/>
      <c r="AG906" s="425"/>
      <c r="AH906" s="425"/>
      <c r="AI906" s="425"/>
      <c r="AJ906" s="425"/>
      <c r="AK906" s="425"/>
      <c r="AL906" s="425"/>
      <c r="AM906" s="306"/>
    </row>
    <row r="907" spans="1:39" ht="31" outlineLevel="1">
      <c r="A907" s="532">
        <v>37</v>
      </c>
      <c r="B907" s="428" t="s">
        <v>129</v>
      </c>
      <c r="C907" s="291" t="s">
        <v>25</v>
      </c>
      <c r="D907" s="295"/>
      <c r="E907" s="295"/>
      <c r="F907" s="295"/>
      <c r="G907" s="295"/>
      <c r="H907" s="295"/>
      <c r="I907" s="295"/>
      <c r="J907" s="295"/>
      <c r="K907" s="295"/>
      <c r="L907" s="295"/>
      <c r="M907" s="295"/>
      <c r="N907" s="295">
        <v>12</v>
      </c>
      <c r="O907" s="295"/>
      <c r="P907" s="295"/>
      <c r="Q907" s="295"/>
      <c r="R907" s="295"/>
      <c r="S907" s="295"/>
      <c r="T907" s="295"/>
      <c r="U907" s="295"/>
      <c r="V907" s="295"/>
      <c r="W907" s="295"/>
      <c r="X907" s="295"/>
      <c r="Y907" s="426"/>
      <c r="Z907" s="415"/>
      <c r="AA907" s="415"/>
      <c r="AB907" s="415"/>
      <c r="AC907" s="415"/>
      <c r="AD907" s="415"/>
      <c r="AE907" s="415"/>
      <c r="AF907" s="415"/>
      <c r="AG907" s="415"/>
      <c r="AH907" s="415"/>
      <c r="AI907" s="415"/>
      <c r="AJ907" s="415"/>
      <c r="AK907" s="415"/>
      <c r="AL907" s="415"/>
      <c r="AM907" s="296">
        <f>SUM(Y907:AL907)</f>
        <v>0</v>
      </c>
    </row>
    <row r="908" spans="1:39" ht="15.5" outlineLevel="1">
      <c r="A908" s="532"/>
      <c r="B908" s="294" t="s">
        <v>342</v>
      </c>
      <c r="C908" s="291" t="s">
        <v>163</v>
      </c>
      <c r="D908" s="295"/>
      <c r="E908" s="295"/>
      <c r="F908" s="295"/>
      <c r="G908" s="295"/>
      <c r="H908" s="295"/>
      <c r="I908" s="295"/>
      <c r="J908" s="295"/>
      <c r="K908" s="295"/>
      <c r="L908" s="295"/>
      <c r="M908" s="295"/>
      <c r="N908" s="295">
        <f>N907</f>
        <v>12</v>
      </c>
      <c r="O908" s="295"/>
      <c r="P908" s="295"/>
      <c r="Q908" s="295"/>
      <c r="R908" s="295"/>
      <c r="S908" s="295"/>
      <c r="T908" s="295"/>
      <c r="U908" s="295"/>
      <c r="V908" s="295"/>
      <c r="W908" s="295"/>
      <c r="X908" s="295"/>
      <c r="Y908" s="411">
        <f>Y907</f>
        <v>0</v>
      </c>
      <c r="Z908" s="411">
        <f t="shared" ref="Z908" si="2688">Z907</f>
        <v>0</v>
      </c>
      <c r="AA908" s="411">
        <f t="shared" ref="AA908" si="2689">AA907</f>
        <v>0</v>
      </c>
      <c r="AB908" s="411">
        <f t="shared" ref="AB908" si="2690">AB907</f>
        <v>0</v>
      </c>
      <c r="AC908" s="411">
        <f t="shared" ref="AC908" si="2691">AC907</f>
        <v>0</v>
      </c>
      <c r="AD908" s="411">
        <f t="shared" ref="AD908" si="2692">AD907</f>
        <v>0</v>
      </c>
      <c r="AE908" s="411">
        <f t="shared" ref="AE908" si="2693">AE907</f>
        <v>0</v>
      </c>
      <c r="AF908" s="411">
        <f t="shared" ref="AF908" si="2694">AF907</f>
        <v>0</v>
      </c>
      <c r="AG908" s="411">
        <f t="shared" ref="AG908" si="2695">AG907</f>
        <v>0</v>
      </c>
      <c r="AH908" s="411">
        <f t="shared" ref="AH908" si="2696">AH907</f>
        <v>0</v>
      </c>
      <c r="AI908" s="411">
        <f t="shared" ref="AI908" si="2697">AI907</f>
        <v>0</v>
      </c>
      <c r="AJ908" s="411">
        <f t="shared" ref="AJ908" si="2698">AJ907</f>
        <v>0</v>
      </c>
      <c r="AK908" s="411">
        <f t="shared" ref="AK908" si="2699">AK907</f>
        <v>0</v>
      </c>
      <c r="AL908" s="411">
        <f t="shared" ref="AL908" si="2700">AL907</f>
        <v>0</v>
      </c>
      <c r="AM908" s="306"/>
    </row>
    <row r="909" spans="1:39" ht="15.5" outlineLevel="1">
      <c r="A909" s="532"/>
      <c r="B909" s="428"/>
      <c r="C909" s="291"/>
      <c r="D909" s="291"/>
      <c r="E909" s="291"/>
      <c r="F909" s="291"/>
      <c r="G909" s="291"/>
      <c r="H909" s="291"/>
      <c r="I909" s="291"/>
      <c r="J909" s="291"/>
      <c r="K909" s="291"/>
      <c r="L909" s="291"/>
      <c r="M909" s="291"/>
      <c r="N909" s="291"/>
      <c r="O909" s="291"/>
      <c r="P909" s="291"/>
      <c r="Q909" s="291"/>
      <c r="R909" s="291"/>
      <c r="S909" s="291"/>
      <c r="T909" s="291"/>
      <c r="U909" s="291"/>
      <c r="V909" s="291"/>
      <c r="W909" s="291"/>
      <c r="X909" s="291"/>
      <c r="Y909" s="412"/>
      <c r="Z909" s="425"/>
      <c r="AA909" s="425"/>
      <c r="AB909" s="425"/>
      <c r="AC909" s="425"/>
      <c r="AD909" s="425"/>
      <c r="AE909" s="425"/>
      <c r="AF909" s="425"/>
      <c r="AG909" s="425"/>
      <c r="AH909" s="425"/>
      <c r="AI909" s="425"/>
      <c r="AJ909" s="425"/>
      <c r="AK909" s="425"/>
      <c r="AL909" s="425"/>
      <c r="AM909" s="306"/>
    </row>
    <row r="910" spans="1:39" ht="15.5" outlineLevel="1">
      <c r="A910" s="532">
        <v>38</v>
      </c>
      <c r="B910" s="428" t="s">
        <v>130</v>
      </c>
      <c r="C910" s="291" t="s">
        <v>25</v>
      </c>
      <c r="D910" s="295"/>
      <c r="E910" s="295"/>
      <c r="F910" s="295"/>
      <c r="G910" s="295"/>
      <c r="H910" s="295"/>
      <c r="I910" s="295"/>
      <c r="J910" s="295"/>
      <c r="K910" s="295"/>
      <c r="L910" s="295"/>
      <c r="M910" s="295"/>
      <c r="N910" s="295">
        <v>12</v>
      </c>
      <c r="O910" s="295"/>
      <c r="P910" s="295"/>
      <c r="Q910" s="295"/>
      <c r="R910" s="295"/>
      <c r="S910" s="295"/>
      <c r="T910" s="295"/>
      <c r="U910" s="295"/>
      <c r="V910" s="295"/>
      <c r="W910" s="295"/>
      <c r="X910" s="295"/>
      <c r="Y910" s="426"/>
      <c r="Z910" s="415"/>
      <c r="AA910" s="415"/>
      <c r="AB910" s="415"/>
      <c r="AC910" s="415"/>
      <c r="AD910" s="415"/>
      <c r="AE910" s="415"/>
      <c r="AF910" s="415"/>
      <c r="AG910" s="415"/>
      <c r="AH910" s="415"/>
      <c r="AI910" s="415"/>
      <c r="AJ910" s="415"/>
      <c r="AK910" s="415"/>
      <c r="AL910" s="415"/>
      <c r="AM910" s="296">
        <f>SUM(Y910:AL910)</f>
        <v>0</v>
      </c>
    </row>
    <row r="911" spans="1:39" ht="15.5" outlineLevel="1">
      <c r="A911" s="532"/>
      <c r="B911" s="294" t="s">
        <v>342</v>
      </c>
      <c r="C911" s="291" t="s">
        <v>163</v>
      </c>
      <c r="D911" s="295"/>
      <c r="E911" s="295"/>
      <c r="F911" s="295"/>
      <c r="G911" s="295"/>
      <c r="H911" s="295"/>
      <c r="I911" s="295"/>
      <c r="J911" s="295"/>
      <c r="K911" s="295"/>
      <c r="L911" s="295"/>
      <c r="M911" s="295"/>
      <c r="N911" s="295">
        <f>N910</f>
        <v>12</v>
      </c>
      <c r="O911" s="295"/>
      <c r="P911" s="295"/>
      <c r="Q911" s="295"/>
      <c r="R911" s="295"/>
      <c r="S911" s="295"/>
      <c r="T911" s="295"/>
      <c r="U911" s="295"/>
      <c r="V911" s="295"/>
      <c r="W911" s="295"/>
      <c r="X911" s="295"/>
      <c r="Y911" s="411">
        <f>Y910</f>
        <v>0</v>
      </c>
      <c r="Z911" s="411">
        <f t="shared" ref="Z911" si="2701">Z910</f>
        <v>0</v>
      </c>
      <c r="AA911" s="411">
        <f t="shared" ref="AA911" si="2702">AA910</f>
        <v>0</v>
      </c>
      <c r="AB911" s="411">
        <f t="shared" ref="AB911" si="2703">AB910</f>
        <v>0</v>
      </c>
      <c r="AC911" s="411">
        <f t="shared" ref="AC911" si="2704">AC910</f>
        <v>0</v>
      </c>
      <c r="AD911" s="411">
        <f t="shared" ref="AD911" si="2705">AD910</f>
        <v>0</v>
      </c>
      <c r="AE911" s="411">
        <f t="shared" ref="AE911" si="2706">AE910</f>
        <v>0</v>
      </c>
      <c r="AF911" s="411">
        <f t="shared" ref="AF911" si="2707">AF910</f>
        <v>0</v>
      </c>
      <c r="AG911" s="411">
        <f t="shared" ref="AG911" si="2708">AG910</f>
        <v>0</v>
      </c>
      <c r="AH911" s="411">
        <f t="shared" ref="AH911" si="2709">AH910</f>
        <v>0</v>
      </c>
      <c r="AI911" s="411">
        <f t="shared" ref="AI911" si="2710">AI910</f>
        <v>0</v>
      </c>
      <c r="AJ911" s="411">
        <f t="shared" ref="AJ911" si="2711">AJ910</f>
        <v>0</v>
      </c>
      <c r="AK911" s="411">
        <f t="shared" ref="AK911" si="2712">AK910</f>
        <v>0</v>
      </c>
      <c r="AL911" s="411">
        <f t="shared" ref="AL911" si="2713">AL910</f>
        <v>0</v>
      </c>
      <c r="AM911" s="306"/>
    </row>
    <row r="912" spans="1:39" ht="15.5" outlineLevel="1">
      <c r="A912" s="532"/>
      <c r="B912" s="428"/>
      <c r="C912" s="291"/>
      <c r="D912" s="291"/>
      <c r="E912" s="291"/>
      <c r="F912" s="291"/>
      <c r="G912" s="291"/>
      <c r="H912" s="291"/>
      <c r="I912" s="291"/>
      <c r="J912" s="291"/>
      <c r="K912" s="291"/>
      <c r="L912" s="291"/>
      <c r="M912" s="291"/>
      <c r="N912" s="291"/>
      <c r="O912" s="291"/>
      <c r="P912" s="291"/>
      <c r="Q912" s="291"/>
      <c r="R912" s="291"/>
      <c r="S912" s="291"/>
      <c r="T912" s="291"/>
      <c r="U912" s="291"/>
      <c r="V912" s="291"/>
      <c r="W912" s="291"/>
      <c r="X912" s="291"/>
      <c r="Y912" s="412"/>
      <c r="Z912" s="425"/>
      <c r="AA912" s="425"/>
      <c r="AB912" s="425"/>
      <c r="AC912" s="425"/>
      <c r="AD912" s="425"/>
      <c r="AE912" s="425"/>
      <c r="AF912" s="425"/>
      <c r="AG912" s="425"/>
      <c r="AH912" s="425"/>
      <c r="AI912" s="425"/>
      <c r="AJ912" s="425"/>
      <c r="AK912" s="425"/>
      <c r="AL912" s="425"/>
      <c r="AM912" s="306"/>
    </row>
    <row r="913" spans="1:39" ht="31" outlineLevel="1">
      <c r="A913" s="532">
        <v>39</v>
      </c>
      <c r="B913" s="428" t="s">
        <v>131</v>
      </c>
      <c r="C913" s="291" t="s">
        <v>25</v>
      </c>
      <c r="D913" s="295"/>
      <c r="E913" s="295"/>
      <c r="F913" s="295"/>
      <c r="G913" s="295"/>
      <c r="H913" s="295"/>
      <c r="I913" s="295"/>
      <c r="J913" s="295"/>
      <c r="K913" s="295"/>
      <c r="L913" s="295"/>
      <c r="M913" s="295"/>
      <c r="N913" s="295">
        <v>12</v>
      </c>
      <c r="O913" s="295"/>
      <c r="P913" s="295"/>
      <c r="Q913" s="295"/>
      <c r="R913" s="295"/>
      <c r="S913" s="295"/>
      <c r="T913" s="295"/>
      <c r="U913" s="295"/>
      <c r="V913" s="295"/>
      <c r="W913" s="295"/>
      <c r="X913" s="295"/>
      <c r="Y913" s="426"/>
      <c r="Z913" s="415"/>
      <c r="AA913" s="415"/>
      <c r="AB913" s="415"/>
      <c r="AC913" s="415"/>
      <c r="AD913" s="415"/>
      <c r="AE913" s="415"/>
      <c r="AF913" s="415"/>
      <c r="AG913" s="415"/>
      <c r="AH913" s="415"/>
      <c r="AI913" s="415"/>
      <c r="AJ913" s="415"/>
      <c r="AK913" s="415"/>
      <c r="AL913" s="415"/>
      <c r="AM913" s="296">
        <f>SUM(Y913:AL913)</f>
        <v>0</v>
      </c>
    </row>
    <row r="914" spans="1:39" ht="15.5" outlineLevel="1">
      <c r="A914" s="532"/>
      <c r="B914" s="294" t="s">
        <v>342</v>
      </c>
      <c r="C914" s="291" t="s">
        <v>163</v>
      </c>
      <c r="D914" s="295"/>
      <c r="E914" s="295"/>
      <c r="F914" s="295"/>
      <c r="G914" s="295"/>
      <c r="H914" s="295"/>
      <c r="I914" s="295"/>
      <c r="J914" s="295"/>
      <c r="K914" s="295"/>
      <c r="L914" s="295"/>
      <c r="M914" s="295"/>
      <c r="N914" s="295">
        <f>N913</f>
        <v>12</v>
      </c>
      <c r="O914" s="295"/>
      <c r="P914" s="295"/>
      <c r="Q914" s="295"/>
      <c r="R914" s="295"/>
      <c r="S914" s="295"/>
      <c r="T914" s="295"/>
      <c r="U914" s="295"/>
      <c r="V914" s="295"/>
      <c r="W914" s="295"/>
      <c r="X914" s="295"/>
      <c r="Y914" s="411">
        <f>Y913</f>
        <v>0</v>
      </c>
      <c r="Z914" s="411">
        <f t="shared" ref="Z914" si="2714">Z913</f>
        <v>0</v>
      </c>
      <c r="AA914" s="411">
        <f t="shared" ref="AA914" si="2715">AA913</f>
        <v>0</v>
      </c>
      <c r="AB914" s="411">
        <f t="shared" ref="AB914" si="2716">AB913</f>
        <v>0</v>
      </c>
      <c r="AC914" s="411">
        <f t="shared" ref="AC914" si="2717">AC913</f>
        <v>0</v>
      </c>
      <c r="AD914" s="411">
        <f t="shared" ref="AD914" si="2718">AD913</f>
        <v>0</v>
      </c>
      <c r="AE914" s="411">
        <f t="shared" ref="AE914" si="2719">AE913</f>
        <v>0</v>
      </c>
      <c r="AF914" s="411">
        <f t="shared" ref="AF914" si="2720">AF913</f>
        <v>0</v>
      </c>
      <c r="AG914" s="411">
        <f t="shared" ref="AG914" si="2721">AG913</f>
        <v>0</v>
      </c>
      <c r="AH914" s="411">
        <f t="shared" ref="AH914" si="2722">AH913</f>
        <v>0</v>
      </c>
      <c r="AI914" s="411">
        <f t="shared" ref="AI914" si="2723">AI913</f>
        <v>0</v>
      </c>
      <c r="AJ914" s="411">
        <f t="shared" ref="AJ914" si="2724">AJ913</f>
        <v>0</v>
      </c>
      <c r="AK914" s="411">
        <f t="shared" ref="AK914" si="2725">AK913</f>
        <v>0</v>
      </c>
      <c r="AL914" s="411">
        <f t="shared" ref="AL914" si="2726">AL913</f>
        <v>0</v>
      </c>
      <c r="AM914" s="306"/>
    </row>
    <row r="915" spans="1:39" ht="15.5" outlineLevel="1">
      <c r="A915" s="532"/>
      <c r="B915" s="428"/>
      <c r="C915" s="291"/>
      <c r="D915" s="291"/>
      <c r="E915" s="291"/>
      <c r="F915" s="291"/>
      <c r="G915" s="291"/>
      <c r="H915" s="291"/>
      <c r="I915" s="291"/>
      <c r="J915" s="291"/>
      <c r="K915" s="291"/>
      <c r="L915" s="291"/>
      <c r="M915" s="291"/>
      <c r="N915" s="291"/>
      <c r="O915" s="291"/>
      <c r="P915" s="291"/>
      <c r="Q915" s="291"/>
      <c r="R915" s="291"/>
      <c r="S915" s="291"/>
      <c r="T915" s="291"/>
      <c r="U915" s="291"/>
      <c r="V915" s="291"/>
      <c r="W915" s="291"/>
      <c r="X915" s="291"/>
      <c r="Y915" s="412"/>
      <c r="Z915" s="425"/>
      <c r="AA915" s="425"/>
      <c r="AB915" s="425"/>
      <c r="AC915" s="425"/>
      <c r="AD915" s="425"/>
      <c r="AE915" s="425"/>
      <c r="AF915" s="425"/>
      <c r="AG915" s="425"/>
      <c r="AH915" s="425"/>
      <c r="AI915" s="425"/>
      <c r="AJ915" s="425"/>
      <c r="AK915" s="425"/>
      <c r="AL915" s="425"/>
      <c r="AM915" s="306"/>
    </row>
    <row r="916" spans="1:39" ht="31" outlineLevel="1">
      <c r="A916" s="532">
        <v>40</v>
      </c>
      <c r="B916" s="428" t="s">
        <v>132</v>
      </c>
      <c r="C916" s="291" t="s">
        <v>25</v>
      </c>
      <c r="D916" s="295"/>
      <c r="E916" s="295"/>
      <c r="F916" s="295"/>
      <c r="G916" s="295"/>
      <c r="H916" s="295"/>
      <c r="I916" s="295"/>
      <c r="J916" s="295"/>
      <c r="K916" s="295"/>
      <c r="L916" s="295"/>
      <c r="M916" s="295"/>
      <c r="N916" s="295">
        <v>12</v>
      </c>
      <c r="O916" s="295"/>
      <c r="P916" s="295"/>
      <c r="Q916" s="295"/>
      <c r="R916" s="295"/>
      <c r="S916" s="295"/>
      <c r="T916" s="295"/>
      <c r="U916" s="295"/>
      <c r="V916" s="295"/>
      <c r="W916" s="295"/>
      <c r="X916" s="295"/>
      <c r="Y916" s="426"/>
      <c r="Z916" s="415"/>
      <c r="AA916" s="415"/>
      <c r="AB916" s="415"/>
      <c r="AC916" s="415"/>
      <c r="AD916" s="415"/>
      <c r="AE916" s="415"/>
      <c r="AF916" s="415"/>
      <c r="AG916" s="415"/>
      <c r="AH916" s="415"/>
      <c r="AI916" s="415"/>
      <c r="AJ916" s="415"/>
      <c r="AK916" s="415"/>
      <c r="AL916" s="415"/>
      <c r="AM916" s="296">
        <f>SUM(Y916:AL916)</f>
        <v>0</v>
      </c>
    </row>
    <row r="917" spans="1:39" ht="15.5" outlineLevel="1">
      <c r="A917" s="532"/>
      <c r="B917" s="294" t="s">
        <v>342</v>
      </c>
      <c r="C917" s="291" t="s">
        <v>163</v>
      </c>
      <c r="D917" s="295"/>
      <c r="E917" s="295"/>
      <c r="F917" s="295"/>
      <c r="G917" s="295"/>
      <c r="H917" s="295"/>
      <c r="I917" s="295"/>
      <c r="J917" s="295"/>
      <c r="K917" s="295"/>
      <c r="L917" s="295"/>
      <c r="M917" s="295"/>
      <c r="N917" s="295">
        <f>N916</f>
        <v>12</v>
      </c>
      <c r="O917" s="295"/>
      <c r="P917" s="295"/>
      <c r="Q917" s="295"/>
      <c r="R917" s="295"/>
      <c r="S917" s="295"/>
      <c r="T917" s="295"/>
      <c r="U917" s="295"/>
      <c r="V917" s="295"/>
      <c r="W917" s="295"/>
      <c r="X917" s="295"/>
      <c r="Y917" s="411">
        <f>Y916</f>
        <v>0</v>
      </c>
      <c r="Z917" s="411">
        <f t="shared" ref="Z917" si="2727">Z916</f>
        <v>0</v>
      </c>
      <c r="AA917" s="411">
        <f t="shared" ref="AA917" si="2728">AA916</f>
        <v>0</v>
      </c>
      <c r="AB917" s="411">
        <f t="shared" ref="AB917" si="2729">AB916</f>
        <v>0</v>
      </c>
      <c r="AC917" s="411">
        <f t="shared" ref="AC917" si="2730">AC916</f>
        <v>0</v>
      </c>
      <c r="AD917" s="411">
        <f t="shared" ref="AD917" si="2731">AD916</f>
        <v>0</v>
      </c>
      <c r="AE917" s="411">
        <f t="shared" ref="AE917" si="2732">AE916</f>
        <v>0</v>
      </c>
      <c r="AF917" s="411">
        <f t="shared" ref="AF917" si="2733">AF916</f>
        <v>0</v>
      </c>
      <c r="AG917" s="411">
        <f t="shared" ref="AG917" si="2734">AG916</f>
        <v>0</v>
      </c>
      <c r="AH917" s="411">
        <f t="shared" ref="AH917" si="2735">AH916</f>
        <v>0</v>
      </c>
      <c r="AI917" s="411">
        <f t="shared" ref="AI917" si="2736">AI916</f>
        <v>0</v>
      </c>
      <c r="AJ917" s="411">
        <f t="shared" ref="AJ917" si="2737">AJ916</f>
        <v>0</v>
      </c>
      <c r="AK917" s="411">
        <f t="shared" ref="AK917" si="2738">AK916</f>
        <v>0</v>
      </c>
      <c r="AL917" s="411">
        <f t="shared" ref="AL917" si="2739">AL916</f>
        <v>0</v>
      </c>
      <c r="AM917" s="306"/>
    </row>
    <row r="918" spans="1:39" ht="15.5" outlineLevel="1">
      <c r="A918" s="532"/>
      <c r="B918" s="428"/>
      <c r="C918" s="291"/>
      <c r="D918" s="291"/>
      <c r="E918" s="291"/>
      <c r="F918" s="291"/>
      <c r="G918" s="291"/>
      <c r="H918" s="291"/>
      <c r="I918" s="291"/>
      <c r="J918" s="291"/>
      <c r="K918" s="291"/>
      <c r="L918" s="291"/>
      <c r="M918" s="291"/>
      <c r="N918" s="291"/>
      <c r="O918" s="291"/>
      <c r="P918" s="291"/>
      <c r="Q918" s="291"/>
      <c r="R918" s="291"/>
      <c r="S918" s="291"/>
      <c r="T918" s="291"/>
      <c r="U918" s="291"/>
      <c r="V918" s="291"/>
      <c r="W918" s="291"/>
      <c r="X918" s="291"/>
      <c r="Y918" s="412"/>
      <c r="Z918" s="425"/>
      <c r="AA918" s="425"/>
      <c r="AB918" s="425"/>
      <c r="AC918" s="425"/>
      <c r="AD918" s="425"/>
      <c r="AE918" s="425"/>
      <c r="AF918" s="425"/>
      <c r="AG918" s="425"/>
      <c r="AH918" s="425"/>
      <c r="AI918" s="425"/>
      <c r="AJ918" s="425"/>
      <c r="AK918" s="425"/>
      <c r="AL918" s="425"/>
      <c r="AM918" s="306"/>
    </row>
    <row r="919" spans="1:39" ht="46.5" outlineLevel="1">
      <c r="A919" s="532">
        <v>41</v>
      </c>
      <c r="B919" s="428" t="s">
        <v>133</v>
      </c>
      <c r="C919" s="291" t="s">
        <v>25</v>
      </c>
      <c r="D919" s="295"/>
      <c r="E919" s="295"/>
      <c r="F919" s="295"/>
      <c r="G919" s="295"/>
      <c r="H919" s="295"/>
      <c r="I919" s="295"/>
      <c r="J919" s="295"/>
      <c r="K919" s="295"/>
      <c r="L919" s="295"/>
      <c r="M919" s="295"/>
      <c r="N919" s="295">
        <v>12</v>
      </c>
      <c r="O919" s="295"/>
      <c r="P919" s="295"/>
      <c r="Q919" s="295"/>
      <c r="R919" s="295"/>
      <c r="S919" s="295"/>
      <c r="T919" s="295"/>
      <c r="U919" s="295"/>
      <c r="V919" s="295"/>
      <c r="W919" s="295"/>
      <c r="X919" s="295"/>
      <c r="Y919" s="426"/>
      <c r="Z919" s="415"/>
      <c r="AA919" s="415"/>
      <c r="AB919" s="415"/>
      <c r="AC919" s="415"/>
      <c r="AD919" s="415"/>
      <c r="AE919" s="415"/>
      <c r="AF919" s="415"/>
      <c r="AG919" s="415"/>
      <c r="AH919" s="415"/>
      <c r="AI919" s="415"/>
      <c r="AJ919" s="415"/>
      <c r="AK919" s="415"/>
      <c r="AL919" s="415"/>
      <c r="AM919" s="296">
        <f>SUM(Y919:AL919)</f>
        <v>0</v>
      </c>
    </row>
    <row r="920" spans="1:39" ht="15.5" outlineLevel="1">
      <c r="A920" s="532"/>
      <c r="B920" s="294" t="s">
        <v>342</v>
      </c>
      <c r="C920" s="291" t="s">
        <v>163</v>
      </c>
      <c r="D920" s="295"/>
      <c r="E920" s="295"/>
      <c r="F920" s="295"/>
      <c r="G920" s="295"/>
      <c r="H920" s="295"/>
      <c r="I920" s="295"/>
      <c r="J920" s="295"/>
      <c r="K920" s="295"/>
      <c r="L920" s="295"/>
      <c r="M920" s="295"/>
      <c r="N920" s="295">
        <f>N919</f>
        <v>12</v>
      </c>
      <c r="O920" s="295"/>
      <c r="P920" s="295"/>
      <c r="Q920" s="295"/>
      <c r="R920" s="295"/>
      <c r="S920" s="295"/>
      <c r="T920" s="295"/>
      <c r="U920" s="295"/>
      <c r="V920" s="295"/>
      <c r="W920" s="295"/>
      <c r="X920" s="295"/>
      <c r="Y920" s="411">
        <f>Y919</f>
        <v>0</v>
      </c>
      <c r="Z920" s="411">
        <f t="shared" ref="Z920" si="2740">Z919</f>
        <v>0</v>
      </c>
      <c r="AA920" s="411">
        <f t="shared" ref="AA920" si="2741">AA919</f>
        <v>0</v>
      </c>
      <c r="AB920" s="411">
        <f t="shared" ref="AB920" si="2742">AB919</f>
        <v>0</v>
      </c>
      <c r="AC920" s="411">
        <f t="shared" ref="AC920" si="2743">AC919</f>
        <v>0</v>
      </c>
      <c r="AD920" s="411">
        <f t="shared" ref="AD920" si="2744">AD919</f>
        <v>0</v>
      </c>
      <c r="AE920" s="411">
        <f t="shared" ref="AE920" si="2745">AE919</f>
        <v>0</v>
      </c>
      <c r="AF920" s="411">
        <f t="shared" ref="AF920" si="2746">AF919</f>
        <v>0</v>
      </c>
      <c r="AG920" s="411">
        <f t="shared" ref="AG920" si="2747">AG919</f>
        <v>0</v>
      </c>
      <c r="AH920" s="411">
        <f t="shared" ref="AH920" si="2748">AH919</f>
        <v>0</v>
      </c>
      <c r="AI920" s="411">
        <f t="shared" ref="AI920" si="2749">AI919</f>
        <v>0</v>
      </c>
      <c r="AJ920" s="411">
        <f t="shared" ref="AJ920" si="2750">AJ919</f>
        <v>0</v>
      </c>
      <c r="AK920" s="411">
        <f t="shared" ref="AK920" si="2751">AK919</f>
        <v>0</v>
      </c>
      <c r="AL920" s="411">
        <f t="shared" ref="AL920" si="2752">AL919</f>
        <v>0</v>
      </c>
      <c r="AM920" s="306"/>
    </row>
    <row r="921" spans="1:39" ht="15.5" outlineLevel="1">
      <c r="A921" s="532"/>
      <c r="B921" s="428"/>
      <c r="C921" s="291"/>
      <c r="D921" s="291"/>
      <c r="E921" s="291"/>
      <c r="F921" s="291"/>
      <c r="G921" s="291"/>
      <c r="H921" s="291"/>
      <c r="I921" s="291"/>
      <c r="J921" s="291"/>
      <c r="K921" s="291"/>
      <c r="L921" s="291"/>
      <c r="M921" s="291"/>
      <c r="N921" s="291"/>
      <c r="O921" s="291"/>
      <c r="P921" s="291"/>
      <c r="Q921" s="291"/>
      <c r="R921" s="291"/>
      <c r="S921" s="291"/>
      <c r="T921" s="291"/>
      <c r="U921" s="291"/>
      <c r="V921" s="291"/>
      <c r="W921" s="291"/>
      <c r="X921" s="291"/>
      <c r="Y921" s="412"/>
      <c r="Z921" s="425"/>
      <c r="AA921" s="425"/>
      <c r="AB921" s="425"/>
      <c r="AC921" s="425"/>
      <c r="AD921" s="425"/>
      <c r="AE921" s="425"/>
      <c r="AF921" s="425"/>
      <c r="AG921" s="425"/>
      <c r="AH921" s="425"/>
      <c r="AI921" s="425"/>
      <c r="AJ921" s="425"/>
      <c r="AK921" s="425"/>
      <c r="AL921" s="425"/>
      <c r="AM921" s="306"/>
    </row>
    <row r="922" spans="1:39" ht="31" outlineLevel="1">
      <c r="A922" s="532">
        <v>42</v>
      </c>
      <c r="B922" s="428" t="s">
        <v>134</v>
      </c>
      <c r="C922" s="291" t="s">
        <v>25</v>
      </c>
      <c r="D922" s="295"/>
      <c r="E922" s="295"/>
      <c r="F922" s="295"/>
      <c r="G922" s="295"/>
      <c r="H922" s="295"/>
      <c r="I922" s="295"/>
      <c r="J922" s="295"/>
      <c r="K922" s="295"/>
      <c r="L922" s="295"/>
      <c r="M922" s="295"/>
      <c r="N922" s="291"/>
      <c r="O922" s="295"/>
      <c r="P922" s="295"/>
      <c r="Q922" s="295"/>
      <c r="R922" s="295"/>
      <c r="S922" s="295"/>
      <c r="T922" s="295"/>
      <c r="U922" s="295"/>
      <c r="V922" s="295"/>
      <c r="W922" s="295"/>
      <c r="X922" s="295"/>
      <c r="Y922" s="426"/>
      <c r="Z922" s="415"/>
      <c r="AA922" s="415"/>
      <c r="AB922" s="415"/>
      <c r="AC922" s="415"/>
      <c r="AD922" s="415"/>
      <c r="AE922" s="415"/>
      <c r="AF922" s="415"/>
      <c r="AG922" s="415"/>
      <c r="AH922" s="415"/>
      <c r="AI922" s="415"/>
      <c r="AJ922" s="415"/>
      <c r="AK922" s="415"/>
      <c r="AL922" s="415"/>
      <c r="AM922" s="296">
        <f>SUM(Y922:AL922)</f>
        <v>0</v>
      </c>
    </row>
    <row r="923" spans="1:39" ht="15.5" outlineLevel="1">
      <c r="A923" s="532"/>
      <c r="B923" s="294" t="s">
        <v>342</v>
      </c>
      <c r="C923" s="291" t="s">
        <v>163</v>
      </c>
      <c r="D923" s="295"/>
      <c r="E923" s="295"/>
      <c r="F923" s="295"/>
      <c r="G923" s="295"/>
      <c r="H923" s="295"/>
      <c r="I923" s="295"/>
      <c r="J923" s="295"/>
      <c r="K923" s="295"/>
      <c r="L923" s="295"/>
      <c r="M923" s="295"/>
      <c r="N923" s="468"/>
      <c r="O923" s="295"/>
      <c r="P923" s="295"/>
      <c r="Q923" s="295"/>
      <c r="R923" s="295"/>
      <c r="S923" s="295"/>
      <c r="T923" s="295"/>
      <c r="U923" s="295"/>
      <c r="V923" s="295"/>
      <c r="W923" s="295"/>
      <c r="X923" s="295"/>
      <c r="Y923" s="411">
        <f>Y922</f>
        <v>0</v>
      </c>
      <c r="Z923" s="411">
        <f t="shared" ref="Z923" si="2753">Z922</f>
        <v>0</v>
      </c>
      <c r="AA923" s="411">
        <f t="shared" ref="AA923" si="2754">AA922</f>
        <v>0</v>
      </c>
      <c r="AB923" s="411">
        <f t="shared" ref="AB923" si="2755">AB922</f>
        <v>0</v>
      </c>
      <c r="AC923" s="411">
        <f t="shared" ref="AC923" si="2756">AC922</f>
        <v>0</v>
      </c>
      <c r="AD923" s="411">
        <f t="shared" ref="AD923" si="2757">AD922</f>
        <v>0</v>
      </c>
      <c r="AE923" s="411">
        <f t="shared" ref="AE923" si="2758">AE922</f>
        <v>0</v>
      </c>
      <c r="AF923" s="411">
        <f t="shared" ref="AF923" si="2759">AF922</f>
        <v>0</v>
      </c>
      <c r="AG923" s="411">
        <f t="shared" ref="AG923" si="2760">AG922</f>
        <v>0</v>
      </c>
      <c r="AH923" s="411">
        <f t="shared" ref="AH923" si="2761">AH922</f>
        <v>0</v>
      </c>
      <c r="AI923" s="411">
        <f t="shared" ref="AI923" si="2762">AI922</f>
        <v>0</v>
      </c>
      <c r="AJ923" s="411">
        <f t="shared" ref="AJ923" si="2763">AJ922</f>
        <v>0</v>
      </c>
      <c r="AK923" s="411">
        <f t="shared" ref="AK923" si="2764">AK922</f>
        <v>0</v>
      </c>
      <c r="AL923" s="411">
        <f t="shared" ref="AL923" si="2765">AL922</f>
        <v>0</v>
      </c>
      <c r="AM923" s="306"/>
    </row>
    <row r="924" spans="1:39" ht="15.5" outlineLevel="1">
      <c r="A924" s="532"/>
      <c r="B924" s="428"/>
      <c r="C924" s="291"/>
      <c r="D924" s="291"/>
      <c r="E924" s="291"/>
      <c r="F924" s="291"/>
      <c r="G924" s="291"/>
      <c r="H924" s="291"/>
      <c r="I924" s="291"/>
      <c r="J924" s="291"/>
      <c r="K924" s="291"/>
      <c r="L924" s="291"/>
      <c r="M924" s="291"/>
      <c r="N924" s="291"/>
      <c r="O924" s="291"/>
      <c r="P924" s="291"/>
      <c r="Q924" s="291"/>
      <c r="R924" s="291"/>
      <c r="S924" s="291"/>
      <c r="T924" s="291"/>
      <c r="U924" s="291"/>
      <c r="V924" s="291"/>
      <c r="W924" s="291"/>
      <c r="X924" s="291"/>
      <c r="Y924" s="412"/>
      <c r="Z924" s="425"/>
      <c r="AA924" s="425"/>
      <c r="AB924" s="425"/>
      <c r="AC924" s="425"/>
      <c r="AD924" s="425"/>
      <c r="AE924" s="425"/>
      <c r="AF924" s="425"/>
      <c r="AG924" s="425"/>
      <c r="AH924" s="425"/>
      <c r="AI924" s="425"/>
      <c r="AJ924" s="425"/>
      <c r="AK924" s="425"/>
      <c r="AL924" s="425"/>
      <c r="AM924" s="306"/>
    </row>
    <row r="925" spans="1:39" ht="15.5" outlineLevel="1">
      <c r="A925" s="532">
        <v>43</v>
      </c>
      <c r="B925" s="428" t="s">
        <v>135</v>
      </c>
      <c r="C925" s="291" t="s">
        <v>25</v>
      </c>
      <c r="D925" s="295"/>
      <c r="E925" s="295"/>
      <c r="F925" s="295"/>
      <c r="G925" s="295"/>
      <c r="H925" s="295"/>
      <c r="I925" s="295"/>
      <c r="J925" s="295"/>
      <c r="K925" s="295"/>
      <c r="L925" s="295"/>
      <c r="M925" s="295"/>
      <c r="N925" s="295">
        <v>12</v>
      </c>
      <c r="O925" s="295"/>
      <c r="P925" s="295"/>
      <c r="Q925" s="295"/>
      <c r="R925" s="295"/>
      <c r="S925" s="295"/>
      <c r="T925" s="295"/>
      <c r="U925" s="295"/>
      <c r="V925" s="295"/>
      <c r="W925" s="295"/>
      <c r="X925" s="295"/>
      <c r="Y925" s="426"/>
      <c r="Z925" s="415"/>
      <c r="AA925" s="415"/>
      <c r="AB925" s="415"/>
      <c r="AC925" s="415"/>
      <c r="AD925" s="415"/>
      <c r="AE925" s="415"/>
      <c r="AF925" s="415"/>
      <c r="AG925" s="415"/>
      <c r="AH925" s="415"/>
      <c r="AI925" s="415"/>
      <c r="AJ925" s="415"/>
      <c r="AK925" s="415"/>
      <c r="AL925" s="415"/>
      <c r="AM925" s="296">
        <f>SUM(Y925:AL925)</f>
        <v>0</v>
      </c>
    </row>
    <row r="926" spans="1:39" ht="15.5" outlineLevel="1">
      <c r="A926" s="532"/>
      <c r="B926" s="294" t="s">
        <v>342</v>
      </c>
      <c r="C926" s="291" t="s">
        <v>163</v>
      </c>
      <c r="D926" s="295"/>
      <c r="E926" s="295"/>
      <c r="F926" s="295"/>
      <c r="G926" s="295"/>
      <c r="H926" s="295"/>
      <c r="I926" s="295"/>
      <c r="J926" s="295"/>
      <c r="K926" s="295"/>
      <c r="L926" s="295"/>
      <c r="M926" s="295"/>
      <c r="N926" s="295">
        <f>N925</f>
        <v>12</v>
      </c>
      <c r="O926" s="295"/>
      <c r="P926" s="295"/>
      <c r="Q926" s="295"/>
      <c r="R926" s="295"/>
      <c r="S926" s="295"/>
      <c r="T926" s="295"/>
      <c r="U926" s="295"/>
      <c r="V926" s="295"/>
      <c r="W926" s="295"/>
      <c r="X926" s="295"/>
      <c r="Y926" s="411">
        <f>Y925</f>
        <v>0</v>
      </c>
      <c r="Z926" s="411">
        <f t="shared" ref="Z926" si="2766">Z925</f>
        <v>0</v>
      </c>
      <c r="AA926" s="411">
        <f t="shared" ref="AA926" si="2767">AA925</f>
        <v>0</v>
      </c>
      <c r="AB926" s="411">
        <f t="shared" ref="AB926" si="2768">AB925</f>
        <v>0</v>
      </c>
      <c r="AC926" s="411">
        <f t="shared" ref="AC926" si="2769">AC925</f>
        <v>0</v>
      </c>
      <c r="AD926" s="411">
        <f t="shared" ref="AD926" si="2770">AD925</f>
        <v>0</v>
      </c>
      <c r="AE926" s="411">
        <f t="shared" ref="AE926" si="2771">AE925</f>
        <v>0</v>
      </c>
      <c r="AF926" s="411">
        <f t="shared" ref="AF926" si="2772">AF925</f>
        <v>0</v>
      </c>
      <c r="AG926" s="411">
        <f t="shared" ref="AG926" si="2773">AG925</f>
        <v>0</v>
      </c>
      <c r="AH926" s="411">
        <f t="shared" ref="AH926" si="2774">AH925</f>
        <v>0</v>
      </c>
      <c r="AI926" s="411">
        <f t="shared" ref="AI926" si="2775">AI925</f>
        <v>0</v>
      </c>
      <c r="AJ926" s="411">
        <f t="shared" ref="AJ926" si="2776">AJ925</f>
        <v>0</v>
      </c>
      <c r="AK926" s="411">
        <f t="shared" ref="AK926" si="2777">AK925</f>
        <v>0</v>
      </c>
      <c r="AL926" s="411">
        <f t="shared" ref="AL926" si="2778">AL925</f>
        <v>0</v>
      </c>
      <c r="AM926" s="306"/>
    </row>
    <row r="927" spans="1:39" ht="15.5" outlineLevel="1">
      <c r="A927" s="532"/>
      <c r="B927" s="428"/>
      <c r="C927" s="291"/>
      <c r="D927" s="291"/>
      <c r="E927" s="291"/>
      <c r="F927" s="291"/>
      <c r="G927" s="291"/>
      <c r="H927" s="291"/>
      <c r="I927" s="291"/>
      <c r="J927" s="291"/>
      <c r="K927" s="291"/>
      <c r="L927" s="291"/>
      <c r="M927" s="291"/>
      <c r="N927" s="291"/>
      <c r="O927" s="291"/>
      <c r="P927" s="291"/>
      <c r="Q927" s="291"/>
      <c r="R927" s="291"/>
      <c r="S927" s="291"/>
      <c r="T927" s="291"/>
      <c r="U927" s="291"/>
      <c r="V927" s="291"/>
      <c r="W927" s="291"/>
      <c r="X927" s="291"/>
      <c r="Y927" s="412"/>
      <c r="Z927" s="425"/>
      <c r="AA927" s="425"/>
      <c r="AB927" s="425"/>
      <c r="AC927" s="425"/>
      <c r="AD927" s="425"/>
      <c r="AE927" s="425"/>
      <c r="AF927" s="425"/>
      <c r="AG927" s="425"/>
      <c r="AH927" s="425"/>
      <c r="AI927" s="425"/>
      <c r="AJ927" s="425"/>
      <c r="AK927" s="425"/>
      <c r="AL927" s="425"/>
      <c r="AM927" s="306"/>
    </row>
    <row r="928" spans="1:39" ht="46.5" outlineLevel="1">
      <c r="A928" s="532">
        <v>44</v>
      </c>
      <c r="B928" s="428" t="s">
        <v>136</v>
      </c>
      <c r="C928" s="291" t="s">
        <v>25</v>
      </c>
      <c r="D928" s="295"/>
      <c r="E928" s="295"/>
      <c r="F928" s="295"/>
      <c r="G928" s="295"/>
      <c r="H928" s="295"/>
      <c r="I928" s="295"/>
      <c r="J928" s="295"/>
      <c r="K928" s="295"/>
      <c r="L928" s="295"/>
      <c r="M928" s="295"/>
      <c r="N928" s="295">
        <v>12</v>
      </c>
      <c r="O928" s="295"/>
      <c r="P928" s="295"/>
      <c r="Q928" s="295"/>
      <c r="R928" s="295"/>
      <c r="S928" s="295"/>
      <c r="T928" s="295"/>
      <c r="U928" s="295"/>
      <c r="V928" s="295"/>
      <c r="W928" s="295"/>
      <c r="X928" s="295"/>
      <c r="Y928" s="426"/>
      <c r="Z928" s="415"/>
      <c r="AA928" s="415"/>
      <c r="AB928" s="415"/>
      <c r="AC928" s="415"/>
      <c r="AD928" s="415"/>
      <c r="AE928" s="415"/>
      <c r="AF928" s="415"/>
      <c r="AG928" s="415"/>
      <c r="AH928" s="415"/>
      <c r="AI928" s="415"/>
      <c r="AJ928" s="415"/>
      <c r="AK928" s="415"/>
      <c r="AL928" s="415"/>
      <c r="AM928" s="296">
        <f>SUM(Y928:AL928)</f>
        <v>0</v>
      </c>
    </row>
    <row r="929" spans="1:39" ht="15.5" outlineLevel="1">
      <c r="A929" s="532"/>
      <c r="B929" s="294" t="s">
        <v>342</v>
      </c>
      <c r="C929" s="291" t="s">
        <v>163</v>
      </c>
      <c r="D929" s="295"/>
      <c r="E929" s="295"/>
      <c r="F929" s="295"/>
      <c r="G929" s="295"/>
      <c r="H929" s="295"/>
      <c r="I929" s="295"/>
      <c r="J929" s="295"/>
      <c r="K929" s="295"/>
      <c r="L929" s="295"/>
      <c r="M929" s="295"/>
      <c r="N929" s="295">
        <f>N928</f>
        <v>12</v>
      </c>
      <c r="O929" s="295"/>
      <c r="P929" s="295"/>
      <c r="Q929" s="295"/>
      <c r="R929" s="295"/>
      <c r="S929" s="295"/>
      <c r="T929" s="295"/>
      <c r="U929" s="295"/>
      <c r="V929" s="295"/>
      <c r="W929" s="295"/>
      <c r="X929" s="295"/>
      <c r="Y929" s="411">
        <f>Y928</f>
        <v>0</v>
      </c>
      <c r="Z929" s="411">
        <f t="shared" ref="Z929" si="2779">Z928</f>
        <v>0</v>
      </c>
      <c r="AA929" s="411">
        <f t="shared" ref="AA929" si="2780">AA928</f>
        <v>0</v>
      </c>
      <c r="AB929" s="411">
        <f t="shared" ref="AB929" si="2781">AB928</f>
        <v>0</v>
      </c>
      <c r="AC929" s="411">
        <f t="shared" ref="AC929" si="2782">AC928</f>
        <v>0</v>
      </c>
      <c r="AD929" s="411">
        <f t="shared" ref="AD929" si="2783">AD928</f>
        <v>0</v>
      </c>
      <c r="AE929" s="411">
        <f t="shared" ref="AE929" si="2784">AE928</f>
        <v>0</v>
      </c>
      <c r="AF929" s="411">
        <f t="shared" ref="AF929" si="2785">AF928</f>
        <v>0</v>
      </c>
      <c r="AG929" s="411">
        <f t="shared" ref="AG929" si="2786">AG928</f>
        <v>0</v>
      </c>
      <c r="AH929" s="411">
        <f t="shared" ref="AH929" si="2787">AH928</f>
        <v>0</v>
      </c>
      <c r="AI929" s="411">
        <f t="shared" ref="AI929" si="2788">AI928</f>
        <v>0</v>
      </c>
      <c r="AJ929" s="411">
        <f t="shared" ref="AJ929" si="2789">AJ928</f>
        <v>0</v>
      </c>
      <c r="AK929" s="411">
        <f t="shared" ref="AK929" si="2790">AK928</f>
        <v>0</v>
      </c>
      <c r="AL929" s="411">
        <f t="shared" ref="AL929" si="2791">AL928</f>
        <v>0</v>
      </c>
      <c r="AM929" s="306"/>
    </row>
    <row r="930" spans="1:39" ht="15.5" outlineLevel="1">
      <c r="A930" s="532"/>
      <c r="B930" s="428"/>
      <c r="C930" s="291"/>
      <c r="D930" s="291"/>
      <c r="E930" s="291"/>
      <c r="F930" s="291"/>
      <c r="G930" s="291"/>
      <c r="H930" s="291"/>
      <c r="I930" s="291"/>
      <c r="J930" s="291"/>
      <c r="K930" s="291"/>
      <c r="L930" s="291"/>
      <c r="M930" s="291"/>
      <c r="N930" s="291"/>
      <c r="O930" s="291"/>
      <c r="P930" s="291"/>
      <c r="Q930" s="291"/>
      <c r="R930" s="291"/>
      <c r="S930" s="291"/>
      <c r="T930" s="291"/>
      <c r="U930" s="291"/>
      <c r="V930" s="291"/>
      <c r="W930" s="291"/>
      <c r="X930" s="291"/>
      <c r="Y930" s="412"/>
      <c r="Z930" s="425"/>
      <c r="AA930" s="425"/>
      <c r="AB930" s="425"/>
      <c r="AC930" s="425"/>
      <c r="AD930" s="425"/>
      <c r="AE930" s="425"/>
      <c r="AF930" s="425"/>
      <c r="AG930" s="425"/>
      <c r="AH930" s="425"/>
      <c r="AI930" s="425"/>
      <c r="AJ930" s="425"/>
      <c r="AK930" s="425"/>
      <c r="AL930" s="425"/>
      <c r="AM930" s="306"/>
    </row>
    <row r="931" spans="1:39" ht="31" outlineLevel="1">
      <c r="A931" s="532">
        <v>45</v>
      </c>
      <c r="B931" s="428" t="s">
        <v>137</v>
      </c>
      <c r="C931" s="291" t="s">
        <v>25</v>
      </c>
      <c r="D931" s="295"/>
      <c r="E931" s="295"/>
      <c r="F931" s="295"/>
      <c r="G931" s="295"/>
      <c r="H931" s="295"/>
      <c r="I931" s="295"/>
      <c r="J931" s="295"/>
      <c r="K931" s="295"/>
      <c r="L931" s="295"/>
      <c r="M931" s="295"/>
      <c r="N931" s="295">
        <v>12</v>
      </c>
      <c r="O931" s="295"/>
      <c r="P931" s="295"/>
      <c r="Q931" s="295"/>
      <c r="R931" s="295"/>
      <c r="S931" s="295"/>
      <c r="T931" s="295"/>
      <c r="U931" s="295"/>
      <c r="V931" s="295"/>
      <c r="W931" s="295"/>
      <c r="X931" s="295"/>
      <c r="Y931" s="426"/>
      <c r="Z931" s="415"/>
      <c r="AA931" s="415"/>
      <c r="AB931" s="415"/>
      <c r="AC931" s="415"/>
      <c r="AD931" s="415"/>
      <c r="AE931" s="415"/>
      <c r="AF931" s="415"/>
      <c r="AG931" s="415"/>
      <c r="AH931" s="415"/>
      <c r="AI931" s="415"/>
      <c r="AJ931" s="415"/>
      <c r="AK931" s="415"/>
      <c r="AL931" s="415"/>
      <c r="AM931" s="296">
        <f>SUM(Y931:AL931)</f>
        <v>0</v>
      </c>
    </row>
    <row r="932" spans="1:39" ht="15.5" outlineLevel="1">
      <c r="A932" s="532"/>
      <c r="B932" s="294" t="s">
        <v>342</v>
      </c>
      <c r="C932" s="291" t="s">
        <v>163</v>
      </c>
      <c r="D932" s="295"/>
      <c r="E932" s="295"/>
      <c r="F932" s="295"/>
      <c r="G932" s="295"/>
      <c r="H932" s="295"/>
      <c r="I932" s="295"/>
      <c r="J932" s="295"/>
      <c r="K932" s="295"/>
      <c r="L932" s="295"/>
      <c r="M932" s="295"/>
      <c r="N932" s="295">
        <f>N931</f>
        <v>12</v>
      </c>
      <c r="O932" s="295"/>
      <c r="P932" s="295"/>
      <c r="Q932" s="295"/>
      <c r="R932" s="295"/>
      <c r="S932" s="295"/>
      <c r="T932" s="295"/>
      <c r="U932" s="295"/>
      <c r="V932" s="295"/>
      <c r="W932" s="295"/>
      <c r="X932" s="295"/>
      <c r="Y932" s="411">
        <f>Y931</f>
        <v>0</v>
      </c>
      <c r="Z932" s="411">
        <f t="shared" ref="Z932" si="2792">Z931</f>
        <v>0</v>
      </c>
      <c r="AA932" s="411">
        <f t="shared" ref="AA932" si="2793">AA931</f>
        <v>0</v>
      </c>
      <c r="AB932" s="411">
        <f t="shared" ref="AB932" si="2794">AB931</f>
        <v>0</v>
      </c>
      <c r="AC932" s="411">
        <f t="shared" ref="AC932" si="2795">AC931</f>
        <v>0</v>
      </c>
      <c r="AD932" s="411">
        <f t="shared" ref="AD932" si="2796">AD931</f>
        <v>0</v>
      </c>
      <c r="AE932" s="411">
        <f t="shared" ref="AE932" si="2797">AE931</f>
        <v>0</v>
      </c>
      <c r="AF932" s="411">
        <f t="shared" ref="AF932" si="2798">AF931</f>
        <v>0</v>
      </c>
      <c r="AG932" s="411">
        <f t="shared" ref="AG932" si="2799">AG931</f>
        <v>0</v>
      </c>
      <c r="AH932" s="411">
        <f t="shared" ref="AH932" si="2800">AH931</f>
        <v>0</v>
      </c>
      <c r="AI932" s="411">
        <f t="shared" ref="AI932" si="2801">AI931</f>
        <v>0</v>
      </c>
      <c r="AJ932" s="411">
        <f t="shared" ref="AJ932" si="2802">AJ931</f>
        <v>0</v>
      </c>
      <c r="AK932" s="411">
        <f t="shared" ref="AK932" si="2803">AK931</f>
        <v>0</v>
      </c>
      <c r="AL932" s="411">
        <f t="shared" ref="AL932" si="2804">AL931</f>
        <v>0</v>
      </c>
      <c r="AM932" s="306"/>
    </row>
    <row r="933" spans="1:39" ht="15.5" outlineLevel="1">
      <c r="A933" s="532"/>
      <c r="B933" s="428"/>
      <c r="C933" s="291"/>
      <c r="D933" s="291"/>
      <c r="E933" s="291"/>
      <c r="F933" s="291"/>
      <c r="G933" s="291"/>
      <c r="H933" s="291"/>
      <c r="I933" s="291"/>
      <c r="J933" s="291"/>
      <c r="K933" s="291"/>
      <c r="L933" s="291"/>
      <c r="M933" s="291"/>
      <c r="N933" s="291"/>
      <c r="O933" s="291"/>
      <c r="P933" s="291"/>
      <c r="Q933" s="291"/>
      <c r="R933" s="291"/>
      <c r="S933" s="291"/>
      <c r="T933" s="291"/>
      <c r="U933" s="291"/>
      <c r="V933" s="291"/>
      <c r="W933" s="291"/>
      <c r="X933" s="291"/>
      <c r="Y933" s="412"/>
      <c r="Z933" s="425"/>
      <c r="AA933" s="425"/>
      <c r="AB933" s="425"/>
      <c r="AC933" s="425"/>
      <c r="AD933" s="425"/>
      <c r="AE933" s="425"/>
      <c r="AF933" s="425"/>
      <c r="AG933" s="425"/>
      <c r="AH933" s="425"/>
      <c r="AI933" s="425"/>
      <c r="AJ933" s="425"/>
      <c r="AK933" s="425"/>
      <c r="AL933" s="425"/>
      <c r="AM933" s="306"/>
    </row>
    <row r="934" spans="1:39" ht="31" outlineLevel="1">
      <c r="A934" s="532">
        <v>46</v>
      </c>
      <c r="B934" s="428" t="s">
        <v>138</v>
      </c>
      <c r="C934" s="291" t="s">
        <v>25</v>
      </c>
      <c r="D934" s="295"/>
      <c r="E934" s="295"/>
      <c r="F934" s="295"/>
      <c r="G934" s="295"/>
      <c r="H934" s="295"/>
      <c r="I934" s="295"/>
      <c r="J934" s="295"/>
      <c r="K934" s="295"/>
      <c r="L934" s="295"/>
      <c r="M934" s="295"/>
      <c r="N934" s="295">
        <v>12</v>
      </c>
      <c r="O934" s="295"/>
      <c r="P934" s="295"/>
      <c r="Q934" s="295"/>
      <c r="R934" s="295"/>
      <c r="S934" s="295"/>
      <c r="T934" s="295"/>
      <c r="U934" s="295"/>
      <c r="V934" s="295"/>
      <c r="W934" s="295"/>
      <c r="X934" s="295"/>
      <c r="Y934" s="426"/>
      <c r="Z934" s="415"/>
      <c r="AA934" s="415"/>
      <c r="AB934" s="415"/>
      <c r="AC934" s="415"/>
      <c r="AD934" s="415"/>
      <c r="AE934" s="415"/>
      <c r="AF934" s="415"/>
      <c r="AG934" s="415"/>
      <c r="AH934" s="415"/>
      <c r="AI934" s="415"/>
      <c r="AJ934" s="415"/>
      <c r="AK934" s="415"/>
      <c r="AL934" s="415"/>
      <c r="AM934" s="296">
        <f>SUM(Y934:AL934)</f>
        <v>0</v>
      </c>
    </row>
    <row r="935" spans="1:39" ht="15.5" outlineLevel="1">
      <c r="A935" s="532"/>
      <c r="B935" s="294" t="s">
        <v>342</v>
      </c>
      <c r="C935" s="291" t="s">
        <v>163</v>
      </c>
      <c r="D935" s="295"/>
      <c r="E935" s="295"/>
      <c r="F935" s="295"/>
      <c r="G935" s="295"/>
      <c r="H935" s="295"/>
      <c r="I935" s="295"/>
      <c r="J935" s="295"/>
      <c r="K935" s="295"/>
      <c r="L935" s="295"/>
      <c r="M935" s="295"/>
      <c r="N935" s="295">
        <f>N934</f>
        <v>12</v>
      </c>
      <c r="O935" s="295"/>
      <c r="P935" s="295"/>
      <c r="Q935" s="295"/>
      <c r="R935" s="295"/>
      <c r="S935" s="295"/>
      <c r="T935" s="295"/>
      <c r="U935" s="295"/>
      <c r="V935" s="295"/>
      <c r="W935" s="295"/>
      <c r="X935" s="295"/>
      <c r="Y935" s="411">
        <f>Y934</f>
        <v>0</v>
      </c>
      <c r="Z935" s="411">
        <f t="shared" ref="Z935" si="2805">Z934</f>
        <v>0</v>
      </c>
      <c r="AA935" s="411">
        <f t="shared" ref="AA935" si="2806">AA934</f>
        <v>0</v>
      </c>
      <c r="AB935" s="411">
        <f t="shared" ref="AB935" si="2807">AB934</f>
        <v>0</v>
      </c>
      <c r="AC935" s="411">
        <f t="shared" ref="AC935" si="2808">AC934</f>
        <v>0</v>
      </c>
      <c r="AD935" s="411">
        <f t="shared" ref="AD935" si="2809">AD934</f>
        <v>0</v>
      </c>
      <c r="AE935" s="411">
        <f t="shared" ref="AE935" si="2810">AE934</f>
        <v>0</v>
      </c>
      <c r="AF935" s="411">
        <f t="shared" ref="AF935" si="2811">AF934</f>
        <v>0</v>
      </c>
      <c r="AG935" s="411">
        <f t="shared" ref="AG935" si="2812">AG934</f>
        <v>0</v>
      </c>
      <c r="AH935" s="411">
        <f t="shared" ref="AH935" si="2813">AH934</f>
        <v>0</v>
      </c>
      <c r="AI935" s="411">
        <f t="shared" ref="AI935" si="2814">AI934</f>
        <v>0</v>
      </c>
      <c r="AJ935" s="411">
        <f t="shared" ref="AJ935" si="2815">AJ934</f>
        <v>0</v>
      </c>
      <c r="AK935" s="411">
        <f t="shared" ref="AK935" si="2816">AK934</f>
        <v>0</v>
      </c>
      <c r="AL935" s="411">
        <f t="shared" ref="AL935" si="2817">AL934</f>
        <v>0</v>
      </c>
      <c r="AM935" s="306"/>
    </row>
    <row r="936" spans="1:39" ht="15.5" outlineLevel="1">
      <c r="A936" s="532"/>
      <c r="B936" s="428"/>
      <c r="C936" s="291"/>
      <c r="D936" s="291"/>
      <c r="E936" s="291"/>
      <c r="F936" s="291"/>
      <c r="G936" s="291"/>
      <c r="H936" s="291"/>
      <c r="I936" s="291"/>
      <c r="J936" s="291"/>
      <c r="K936" s="291"/>
      <c r="L936" s="291"/>
      <c r="M936" s="291"/>
      <c r="N936" s="291"/>
      <c r="O936" s="291"/>
      <c r="P936" s="291"/>
      <c r="Q936" s="291"/>
      <c r="R936" s="291"/>
      <c r="S936" s="291"/>
      <c r="T936" s="291"/>
      <c r="U936" s="291"/>
      <c r="V936" s="291"/>
      <c r="W936" s="291"/>
      <c r="X936" s="291"/>
      <c r="Y936" s="412"/>
      <c r="Z936" s="425"/>
      <c r="AA936" s="425"/>
      <c r="AB936" s="425"/>
      <c r="AC936" s="425"/>
      <c r="AD936" s="425"/>
      <c r="AE936" s="425"/>
      <c r="AF936" s="425"/>
      <c r="AG936" s="425"/>
      <c r="AH936" s="425"/>
      <c r="AI936" s="425"/>
      <c r="AJ936" s="425"/>
      <c r="AK936" s="425"/>
      <c r="AL936" s="425"/>
      <c r="AM936" s="306"/>
    </row>
    <row r="937" spans="1:39" ht="31" outlineLevel="1">
      <c r="A937" s="532">
        <v>47</v>
      </c>
      <c r="B937" s="428" t="s">
        <v>139</v>
      </c>
      <c r="C937" s="291" t="s">
        <v>25</v>
      </c>
      <c r="D937" s="295"/>
      <c r="E937" s="295"/>
      <c r="F937" s="295"/>
      <c r="G937" s="295"/>
      <c r="H937" s="295"/>
      <c r="I937" s="295"/>
      <c r="J937" s="295"/>
      <c r="K937" s="295"/>
      <c r="L937" s="295"/>
      <c r="M937" s="295"/>
      <c r="N937" s="295">
        <v>12</v>
      </c>
      <c r="O937" s="295"/>
      <c r="P937" s="295"/>
      <c r="Q937" s="295"/>
      <c r="R937" s="295"/>
      <c r="S937" s="295"/>
      <c r="T937" s="295"/>
      <c r="U937" s="295"/>
      <c r="V937" s="295"/>
      <c r="W937" s="295"/>
      <c r="X937" s="295"/>
      <c r="Y937" s="426"/>
      <c r="Z937" s="415"/>
      <c r="AA937" s="415"/>
      <c r="AB937" s="415"/>
      <c r="AC937" s="415"/>
      <c r="AD937" s="415"/>
      <c r="AE937" s="415"/>
      <c r="AF937" s="415"/>
      <c r="AG937" s="415"/>
      <c r="AH937" s="415"/>
      <c r="AI937" s="415"/>
      <c r="AJ937" s="415"/>
      <c r="AK937" s="415"/>
      <c r="AL937" s="415"/>
      <c r="AM937" s="296">
        <f>SUM(Y937:AL937)</f>
        <v>0</v>
      </c>
    </row>
    <row r="938" spans="1:39" ht="15.5" outlineLevel="1">
      <c r="A938" s="532"/>
      <c r="B938" s="294" t="s">
        <v>342</v>
      </c>
      <c r="C938" s="291" t="s">
        <v>163</v>
      </c>
      <c r="D938" s="295"/>
      <c r="E938" s="295"/>
      <c r="F938" s="295"/>
      <c r="G938" s="295"/>
      <c r="H938" s="295"/>
      <c r="I938" s="295"/>
      <c r="J938" s="295"/>
      <c r="K938" s="295"/>
      <c r="L938" s="295"/>
      <c r="M938" s="295"/>
      <c r="N938" s="295">
        <f>N937</f>
        <v>12</v>
      </c>
      <c r="O938" s="295"/>
      <c r="P938" s="295"/>
      <c r="Q938" s="295"/>
      <c r="R938" s="295"/>
      <c r="S938" s="295"/>
      <c r="T938" s="295"/>
      <c r="U938" s="295"/>
      <c r="V938" s="295"/>
      <c r="W938" s="295"/>
      <c r="X938" s="295"/>
      <c r="Y938" s="411">
        <f>Y937</f>
        <v>0</v>
      </c>
      <c r="Z938" s="411">
        <f t="shared" ref="Z938" si="2818">Z937</f>
        <v>0</v>
      </c>
      <c r="AA938" s="411">
        <f t="shared" ref="AA938" si="2819">AA937</f>
        <v>0</v>
      </c>
      <c r="AB938" s="411">
        <f t="shared" ref="AB938" si="2820">AB937</f>
        <v>0</v>
      </c>
      <c r="AC938" s="411">
        <f t="shared" ref="AC938" si="2821">AC937</f>
        <v>0</v>
      </c>
      <c r="AD938" s="411">
        <f t="shared" ref="AD938" si="2822">AD937</f>
        <v>0</v>
      </c>
      <c r="AE938" s="411">
        <f t="shared" ref="AE938" si="2823">AE937</f>
        <v>0</v>
      </c>
      <c r="AF938" s="411">
        <f t="shared" ref="AF938" si="2824">AF937</f>
        <v>0</v>
      </c>
      <c r="AG938" s="411">
        <f t="shared" ref="AG938" si="2825">AG937</f>
        <v>0</v>
      </c>
      <c r="AH938" s="411">
        <f t="shared" ref="AH938" si="2826">AH937</f>
        <v>0</v>
      </c>
      <c r="AI938" s="411">
        <f t="shared" ref="AI938" si="2827">AI937</f>
        <v>0</v>
      </c>
      <c r="AJ938" s="411">
        <f t="shared" ref="AJ938" si="2828">AJ937</f>
        <v>0</v>
      </c>
      <c r="AK938" s="411">
        <f t="shared" ref="AK938" si="2829">AK937</f>
        <v>0</v>
      </c>
      <c r="AL938" s="411">
        <f t="shared" ref="AL938" si="2830">AL937</f>
        <v>0</v>
      </c>
      <c r="AM938" s="306"/>
    </row>
    <row r="939" spans="1:39" ht="15.5" outlineLevel="1">
      <c r="A939" s="532"/>
      <c r="B939" s="428"/>
      <c r="C939" s="291"/>
      <c r="D939" s="291"/>
      <c r="E939" s="291"/>
      <c r="F939" s="291"/>
      <c r="G939" s="291"/>
      <c r="H939" s="291"/>
      <c r="I939" s="291"/>
      <c r="J939" s="291"/>
      <c r="K939" s="291"/>
      <c r="L939" s="291"/>
      <c r="M939" s="291"/>
      <c r="N939" s="291"/>
      <c r="O939" s="291"/>
      <c r="P939" s="291"/>
      <c r="Q939" s="291"/>
      <c r="R939" s="291"/>
      <c r="S939" s="291"/>
      <c r="T939" s="291"/>
      <c r="U939" s="291"/>
      <c r="V939" s="291"/>
      <c r="W939" s="291"/>
      <c r="X939" s="291"/>
      <c r="Y939" s="412"/>
      <c r="Z939" s="425"/>
      <c r="AA939" s="425"/>
      <c r="AB939" s="425"/>
      <c r="AC939" s="425"/>
      <c r="AD939" s="425"/>
      <c r="AE939" s="425"/>
      <c r="AF939" s="425"/>
      <c r="AG939" s="425"/>
      <c r="AH939" s="425"/>
      <c r="AI939" s="425"/>
      <c r="AJ939" s="425"/>
      <c r="AK939" s="425"/>
      <c r="AL939" s="425"/>
      <c r="AM939" s="306"/>
    </row>
    <row r="940" spans="1:39" ht="31" outlineLevel="1">
      <c r="A940" s="532">
        <v>48</v>
      </c>
      <c r="B940" s="428" t="s">
        <v>140</v>
      </c>
      <c r="C940" s="291" t="s">
        <v>25</v>
      </c>
      <c r="D940" s="295"/>
      <c r="E940" s="295"/>
      <c r="F940" s="295"/>
      <c r="G940" s="295"/>
      <c r="H940" s="295"/>
      <c r="I940" s="295"/>
      <c r="J940" s="295"/>
      <c r="K940" s="295"/>
      <c r="L940" s="295"/>
      <c r="M940" s="295"/>
      <c r="N940" s="295">
        <v>12</v>
      </c>
      <c r="O940" s="295"/>
      <c r="P940" s="295"/>
      <c r="Q940" s="295"/>
      <c r="R940" s="295"/>
      <c r="S940" s="295"/>
      <c r="T940" s="295"/>
      <c r="U940" s="295"/>
      <c r="V940" s="295"/>
      <c r="W940" s="295"/>
      <c r="X940" s="295"/>
      <c r="Y940" s="426"/>
      <c r="Z940" s="415"/>
      <c r="AA940" s="415"/>
      <c r="AB940" s="415"/>
      <c r="AC940" s="415"/>
      <c r="AD940" s="415"/>
      <c r="AE940" s="415"/>
      <c r="AF940" s="415"/>
      <c r="AG940" s="415"/>
      <c r="AH940" s="415"/>
      <c r="AI940" s="415"/>
      <c r="AJ940" s="415"/>
      <c r="AK940" s="415"/>
      <c r="AL940" s="415"/>
      <c r="AM940" s="296">
        <f>SUM(Y940:AL940)</f>
        <v>0</v>
      </c>
    </row>
    <row r="941" spans="1:39" ht="15.5" outlineLevel="1">
      <c r="A941" s="532"/>
      <c r="B941" s="294" t="s">
        <v>342</v>
      </c>
      <c r="C941" s="291" t="s">
        <v>163</v>
      </c>
      <c r="D941" s="295"/>
      <c r="E941" s="295"/>
      <c r="F941" s="295"/>
      <c r="G941" s="295"/>
      <c r="H941" s="295"/>
      <c r="I941" s="295"/>
      <c r="J941" s="295"/>
      <c r="K941" s="295"/>
      <c r="L941" s="295"/>
      <c r="M941" s="295"/>
      <c r="N941" s="295">
        <f>N940</f>
        <v>12</v>
      </c>
      <c r="O941" s="295"/>
      <c r="P941" s="295"/>
      <c r="Q941" s="295"/>
      <c r="R941" s="295"/>
      <c r="S941" s="295"/>
      <c r="T941" s="295"/>
      <c r="U941" s="295"/>
      <c r="V941" s="295"/>
      <c r="W941" s="295"/>
      <c r="X941" s="295"/>
      <c r="Y941" s="411">
        <f>Y940</f>
        <v>0</v>
      </c>
      <c r="Z941" s="411">
        <f t="shared" ref="Z941" si="2831">Z940</f>
        <v>0</v>
      </c>
      <c r="AA941" s="411">
        <f t="shared" ref="AA941" si="2832">AA940</f>
        <v>0</v>
      </c>
      <c r="AB941" s="411">
        <f t="shared" ref="AB941" si="2833">AB940</f>
        <v>0</v>
      </c>
      <c r="AC941" s="411">
        <f t="shared" ref="AC941" si="2834">AC940</f>
        <v>0</v>
      </c>
      <c r="AD941" s="411">
        <f t="shared" ref="AD941" si="2835">AD940</f>
        <v>0</v>
      </c>
      <c r="AE941" s="411">
        <f t="shared" ref="AE941" si="2836">AE940</f>
        <v>0</v>
      </c>
      <c r="AF941" s="411">
        <f t="shared" ref="AF941" si="2837">AF940</f>
        <v>0</v>
      </c>
      <c r="AG941" s="411">
        <f t="shared" ref="AG941" si="2838">AG940</f>
        <v>0</v>
      </c>
      <c r="AH941" s="411">
        <f t="shared" ref="AH941" si="2839">AH940</f>
        <v>0</v>
      </c>
      <c r="AI941" s="411">
        <f t="shared" ref="AI941" si="2840">AI940</f>
        <v>0</v>
      </c>
      <c r="AJ941" s="411">
        <f t="shared" ref="AJ941" si="2841">AJ940</f>
        <v>0</v>
      </c>
      <c r="AK941" s="411">
        <f t="shared" ref="AK941" si="2842">AK940</f>
        <v>0</v>
      </c>
      <c r="AL941" s="411">
        <f t="shared" ref="AL941" si="2843">AL940</f>
        <v>0</v>
      </c>
      <c r="AM941" s="306"/>
    </row>
    <row r="942" spans="1:39" ht="15.5" outlineLevel="1">
      <c r="A942" s="532"/>
      <c r="B942" s="428"/>
      <c r="C942" s="291"/>
      <c r="D942" s="291"/>
      <c r="E942" s="291"/>
      <c r="F942" s="291"/>
      <c r="G942" s="291"/>
      <c r="H942" s="291"/>
      <c r="I942" s="291"/>
      <c r="J942" s="291"/>
      <c r="K942" s="291"/>
      <c r="L942" s="291"/>
      <c r="M942" s="291"/>
      <c r="N942" s="291"/>
      <c r="O942" s="291"/>
      <c r="P942" s="291"/>
      <c r="Q942" s="291"/>
      <c r="R942" s="291"/>
      <c r="S942" s="291"/>
      <c r="T942" s="291"/>
      <c r="U942" s="291"/>
      <c r="V942" s="291"/>
      <c r="W942" s="291"/>
      <c r="X942" s="291"/>
      <c r="Y942" s="412"/>
      <c r="Z942" s="425"/>
      <c r="AA942" s="425"/>
      <c r="AB942" s="425"/>
      <c r="AC942" s="425"/>
      <c r="AD942" s="425"/>
      <c r="AE942" s="425"/>
      <c r="AF942" s="425"/>
      <c r="AG942" s="425"/>
      <c r="AH942" s="425"/>
      <c r="AI942" s="425"/>
      <c r="AJ942" s="425"/>
      <c r="AK942" s="425"/>
      <c r="AL942" s="425"/>
      <c r="AM942" s="306"/>
    </row>
    <row r="943" spans="1:39" ht="31" outlineLevel="1">
      <c r="A943" s="532">
        <v>49</v>
      </c>
      <c r="B943" s="428" t="s">
        <v>141</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t="15.5" outlineLevel="1">
      <c r="A944" s="532"/>
      <c r="B944" s="294" t="s">
        <v>342</v>
      </c>
      <c r="C944" s="291" t="s">
        <v>163</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Y943</f>
        <v>0</v>
      </c>
      <c r="Z944" s="411">
        <f t="shared" ref="Z944" si="2844">Z943</f>
        <v>0</v>
      </c>
      <c r="AA944" s="411">
        <f t="shared" ref="AA944" si="2845">AA943</f>
        <v>0</v>
      </c>
      <c r="AB944" s="411">
        <f t="shared" ref="AB944" si="2846">AB943</f>
        <v>0</v>
      </c>
      <c r="AC944" s="411">
        <f t="shared" ref="AC944" si="2847">AC943</f>
        <v>0</v>
      </c>
      <c r="AD944" s="411">
        <f t="shared" ref="AD944" si="2848">AD943</f>
        <v>0</v>
      </c>
      <c r="AE944" s="411">
        <f t="shared" ref="AE944" si="2849">AE943</f>
        <v>0</v>
      </c>
      <c r="AF944" s="411">
        <f t="shared" ref="AF944" si="2850">AF943</f>
        <v>0</v>
      </c>
      <c r="AG944" s="411">
        <f t="shared" ref="AG944" si="2851">AG943</f>
        <v>0</v>
      </c>
      <c r="AH944" s="411">
        <f t="shared" ref="AH944" si="2852">AH943</f>
        <v>0</v>
      </c>
      <c r="AI944" s="411">
        <f t="shared" ref="AI944" si="2853">AI943</f>
        <v>0</v>
      </c>
      <c r="AJ944" s="411">
        <f t="shared" ref="AJ944" si="2854">AJ943</f>
        <v>0</v>
      </c>
      <c r="AK944" s="411">
        <f t="shared" ref="AK944" si="2855">AK943</f>
        <v>0</v>
      </c>
      <c r="AL944" s="411">
        <f t="shared" ref="AL944" si="2856">AL943</f>
        <v>0</v>
      </c>
      <c r="AM944" s="306"/>
    </row>
    <row r="945" spans="1:39" ht="15.5" outlineLevel="1">
      <c r="A945" s="532"/>
      <c r="B945" s="294"/>
      <c r="C945" s="305"/>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301"/>
      <c r="Z945" s="301"/>
      <c r="AA945" s="301"/>
      <c r="AB945" s="301"/>
      <c r="AC945" s="301"/>
      <c r="AD945" s="301"/>
      <c r="AE945" s="301"/>
      <c r="AF945" s="301"/>
      <c r="AG945" s="301"/>
      <c r="AH945" s="301"/>
      <c r="AI945" s="301"/>
      <c r="AJ945" s="301"/>
      <c r="AK945" s="301"/>
      <c r="AL945" s="301"/>
      <c r="AM945" s="306"/>
    </row>
    <row r="946" spans="1:39" ht="15.5">
      <c r="B946" s="327" t="s">
        <v>328</v>
      </c>
      <c r="C946" s="329"/>
      <c r="D946" s="329">
        <f>SUM(D789:D944)</f>
        <v>0</v>
      </c>
      <c r="E946" s="329"/>
      <c r="F946" s="329"/>
      <c r="G946" s="329"/>
      <c r="H946" s="329"/>
      <c r="I946" s="329"/>
      <c r="J946" s="329"/>
      <c r="K946" s="329"/>
      <c r="L946" s="329"/>
      <c r="M946" s="329"/>
      <c r="N946" s="329"/>
      <c r="O946" s="329">
        <f>SUM(O789:O944)</f>
        <v>0</v>
      </c>
      <c r="P946" s="329"/>
      <c r="Q946" s="329"/>
      <c r="R946" s="329"/>
      <c r="S946" s="329"/>
      <c r="T946" s="329"/>
      <c r="U946" s="329"/>
      <c r="V946" s="329"/>
      <c r="W946" s="329"/>
      <c r="X946" s="329"/>
      <c r="Y946" s="329">
        <f>IF(Y787="kWh",SUMPRODUCT(D789:D944,Y789:Y944))</f>
        <v>0</v>
      </c>
      <c r="Z946" s="329">
        <f>IF(Z787="kWh",SUMPRODUCT(D789:D944,Z789:Z944))</f>
        <v>0</v>
      </c>
      <c r="AA946" s="329">
        <f>IF(AA787="kw",SUMPRODUCT(N789:N944,O789:O944,AA789:AA944),SUMPRODUCT(D789:D944,AA789:AA944))</f>
        <v>0</v>
      </c>
      <c r="AB946" s="329">
        <f>IF(AB787="kw",SUMPRODUCT(N789:N944,O789:O944,AB789:AB944),SUMPRODUCT(D789:D944,AB789:AB944))</f>
        <v>0</v>
      </c>
      <c r="AC946" s="329">
        <f>IF(AC787="kw",SUMPRODUCT(N789:N944,O789:O944,AC789:AC944),SUMPRODUCT(D789:D944,AC789:AC944))</f>
        <v>0</v>
      </c>
      <c r="AD946" s="329">
        <f>IF(AD787="kw",SUMPRODUCT(N789:N944,O789:O944,AD789:AD944),SUMPRODUCT(D789:D944,AD789:AD944))</f>
        <v>0</v>
      </c>
      <c r="AE946" s="329">
        <f>IF(AE787="kw",SUMPRODUCT(N789:N944,O789:O944,AE789:AE944),SUMPRODUCT(D789:D944,AE789:AE944))</f>
        <v>0</v>
      </c>
      <c r="AF946" s="329">
        <f>IF(AF787="kw",SUMPRODUCT(N789:N944,O789:O944,AF789:AF944),SUMPRODUCT(D789:D944,AF789:AF944))</f>
        <v>0</v>
      </c>
      <c r="AG946" s="329">
        <f>IF(AG787="kw",SUMPRODUCT(N789:N944,O789:O944,AG789:AG944),SUMPRODUCT(D789:D944,AG789:AG944))</f>
        <v>0</v>
      </c>
      <c r="AH946" s="329">
        <f>IF(AH787="kw",SUMPRODUCT(N789:N944,O789:O944,AH789:AH944),SUMPRODUCT(D789:D944,AH789:AH944))</f>
        <v>0</v>
      </c>
      <c r="AI946" s="329">
        <f>IF(AI787="kw",SUMPRODUCT(N789:N944,O789:O944,AI789:AI944),SUMPRODUCT(D789:D944,AI789:AI944))</f>
        <v>0</v>
      </c>
      <c r="AJ946" s="329">
        <f>IF(AJ787="kw",SUMPRODUCT(N789:N944,O789:O944,AJ789:AJ944),SUMPRODUCT(D789:D944,AJ789:AJ944))</f>
        <v>0</v>
      </c>
      <c r="AK946" s="329">
        <f>IF(AK787="kw",SUMPRODUCT(N789:N944,O789:O944,AK789:AK944),SUMPRODUCT(D789:D944,AK789:AK944))</f>
        <v>0</v>
      </c>
      <c r="AL946" s="329">
        <f>IF(AL787="kw",SUMPRODUCT(N789:N944,O789:O944,AL789:AL944),SUMPRODUCT(D789:D944,AL789:AL944))</f>
        <v>0</v>
      </c>
      <c r="AM946" s="330"/>
    </row>
    <row r="947" spans="1:39" ht="15.5">
      <c r="B947" s="391" t="s">
        <v>329</v>
      </c>
      <c r="C947" s="392"/>
      <c r="D947" s="392"/>
      <c r="E947" s="392"/>
      <c r="F947" s="392"/>
      <c r="G947" s="392"/>
      <c r="H947" s="392"/>
      <c r="I947" s="392"/>
      <c r="J947" s="392"/>
      <c r="K947" s="392"/>
      <c r="L947" s="392"/>
      <c r="M947" s="392"/>
      <c r="N947" s="392"/>
      <c r="O947" s="392"/>
      <c r="P947" s="392"/>
      <c r="Q947" s="392"/>
      <c r="R947" s="392"/>
      <c r="S947" s="392"/>
      <c r="T947" s="392"/>
      <c r="U947" s="392"/>
      <c r="V947" s="392"/>
      <c r="W947" s="392"/>
      <c r="X947" s="392"/>
      <c r="Y947" s="392">
        <f>HLOOKUP(Y600,'2. LRAMVA Threshold'!$B$42:$Q$53,11,FALSE)</f>
        <v>9641185</v>
      </c>
      <c r="Z947" s="392">
        <f>HLOOKUP(Z600,'2. LRAMVA Threshold'!$B$42:$Q$53,11,FALSE)</f>
        <v>27433333</v>
      </c>
      <c r="AA947" s="392">
        <f>HLOOKUP(AA600,'2. LRAMVA Threshold'!$B$42:$Q$53,11,FALSE)</f>
        <v>10470.299999999999</v>
      </c>
      <c r="AB947" s="392">
        <f>HLOOKUP(AB600,'2. LRAMVA Threshold'!$B$42:$Q$53,11,FALSE)</f>
        <v>0</v>
      </c>
      <c r="AC947" s="392">
        <f>HLOOKUP(AC600,'2. LRAMVA Threshold'!$B$42:$Q$53,11,FALSE)</f>
        <v>44916.67</v>
      </c>
      <c r="AD947" s="392">
        <f>HLOOKUP(AD600,'2. LRAMVA Threshold'!$B$42:$Q$53,11,FALSE)</f>
        <v>15680</v>
      </c>
      <c r="AE947" s="392">
        <f>HLOOKUP(AE600,'2. LRAMVA Threshold'!$B$42:$Q$53,11,FALSE)</f>
        <v>0</v>
      </c>
      <c r="AF947" s="392">
        <f>HLOOKUP(AF600,'2. LRAMVA Threshold'!$B$42:$Q$53,11,FALSE)</f>
        <v>0</v>
      </c>
      <c r="AG947" s="392">
        <f>HLOOKUP(AG600,'2. LRAMVA Threshold'!$B$42:$Q$53,11,FALSE)</f>
        <v>0</v>
      </c>
      <c r="AH947" s="392">
        <f>HLOOKUP(AH600,'2. LRAMVA Threshold'!$B$42:$Q$53,11,FALSE)</f>
        <v>0</v>
      </c>
      <c r="AI947" s="392">
        <f>HLOOKUP(AI600,'2. LRAMVA Threshold'!$B$42:$Q$53,11,FALSE)</f>
        <v>0</v>
      </c>
      <c r="AJ947" s="392">
        <f>HLOOKUP(AJ600,'2. LRAMVA Threshold'!$B$42:$Q$53,11,FALSE)</f>
        <v>0</v>
      </c>
      <c r="AK947" s="392">
        <f>HLOOKUP(AK600,'2. LRAMVA Threshold'!$B$42:$Q$53,11,FALSE)</f>
        <v>0</v>
      </c>
      <c r="AL947" s="392">
        <f>HLOOKUP(AL600,'2. LRAMVA Threshold'!$B$42:$Q$53,11,FALSE)</f>
        <v>0</v>
      </c>
      <c r="AM947" s="442"/>
    </row>
    <row r="948" spans="1:39" ht="15.5">
      <c r="B948" s="394"/>
      <c r="C948" s="432"/>
      <c r="D948" s="433"/>
      <c r="E948" s="433"/>
      <c r="F948" s="433"/>
      <c r="G948" s="433"/>
      <c r="H948" s="433"/>
      <c r="I948" s="433"/>
      <c r="J948" s="433"/>
      <c r="K948" s="433"/>
      <c r="L948" s="433"/>
      <c r="M948" s="433"/>
      <c r="N948" s="433"/>
      <c r="O948" s="434"/>
      <c r="P948" s="433"/>
      <c r="Q948" s="433"/>
      <c r="R948" s="433"/>
      <c r="S948" s="435"/>
      <c r="T948" s="435"/>
      <c r="U948" s="435"/>
      <c r="V948" s="435"/>
      <c r="W948" s="433"/>
      <c r="X948" s="433"/>
      <c r="Y948" s="436"/>
      <c r="Z948" s="436"/>
      <c r="AA948" s="436"/>
      <c r="AB948" s="436"/>
      <c r="AC948" s="436"/>
      <c r="AD948" s="436"/>
      <c r="AE948" s="436"/>
      <c r="AF948" s="399"/>
      <c r="AG948" s="399"/>
      <c r="AH948" s="399"/>
      <c r="AI948" s="399"/>
      <c r="AJ948" s="399"/>
      <c r="AK948" s="399"/>
      <c r="AL948" s="399"/>
      <c r="AM948" s="400"/>
    </row>
    <row r="949" spans="1:39" ht="15.5">
      <c r="B949" s="324" t="s">
        <v>330</v>
      </c>
      <c r="C949" s="338"/>
      <c r="D949" s="338"/>
      <c r="E949" s="376"/>
      <c r="F949" s="376"/>
      <c r="G949" s="376"/>
      <c r="H949" s="376"/>
      <c r="I949" s="376"/>
      <c r="J949" s="376"/>
      <c r="K949" s="376"/>
      <c r="L949" s="376"/>
      <c r="M949" s="376"/>
      <c r="N949" s="376"/>
      <c r="O949" s="291"/>
      <c r="P949" s="340"/>
      <c r="Q949" s="340"/>
      <c r="R949" s="340"/>
      <c r="S949" s="339"/>
      <c r="T949" s="339"/>
      <c r="U949" s="339"/>
      <c r="V949" s="339"/>
      <c r="W949" s="340"/>
      <c r="X949" s="340"/>
      <c r="Y949" s="341">
        <f>HLOOKUP(Y$35,'3.  Distribution Rates'!$C$122:$P$133,11,FALSE)</f>
        <v>1.4E-3</v>
      </c>
      <c r="Z949" s="341">
        <f>HLOOKUP(Z$35,'3.  Distribution Rates'!$C$122:$P$133,11,FALSE)</f>
        <v>1.11E-2</v>
      </c>
      <c r="AA949" s="341">
        <f>HLOOKUP(AA$35,'3.  Distribution Rates'!$C$122:$P$133,11,FALSE)</f>
        <v>2.8054999999999999</v>
      </c>
      <c r="AB949" s="341">
        <f>HLOOKUP(AB$35,'3.  Distribution Rates'!$C$122:$P$133,11,FALSE)</f>
        <v>3.8752</v>
      </c>
      <c r="AC949" s="341">
        <f>HLOOKUP(AC$35,'3.  Distribution Rates'!$C$122:$P$133,11,FALSE)</f>
        <v>2.3348</v>
      </c>
      <c r="AD949" s="341">
        <f>HLOOKUP(AD$35,'3.  Distribution Rates'!$C$122:$P$133,11,FALSE)</f>
        <v>8.4646000000000008</v>
      </c>
      <c r="AE949" s="341">
        <f>HLOOKUP(AE$35,'3.  Distribution Rates'!$C$122:$P$133,11,FALSE)</f>
        <v>15.694699999999999</v>
      </c>
      <c r="AF949" s="341">
        <f>HLOOKUP(AF$35,'3.  Distribution Rates'!$C$122:$P$133,11,FALSE)</f>
        <v>2.06E-2</v>
      </c>
      <c r="AG949" s="341">
        <f>HLOOKUP(AG$35,'3.  Distribution Rates'!$C$122:$P$133,11,FALSE)</f>
        <v>0</v>
      </c>
      <c r="AH949" s="341">
        <f>HLOOKUP(AH$35,'3.  Distribution Rates'!$C$122:$P$133,11,FALSE)</f>
        <v>0</v>
      </c>
      <c r="AI949" s="341">
        <f>HLOOKUP(AI$35,'3.  Distribution Rates'!$C$122:$P$133,11,FALSE)</f>
        <v>0</v>
      </c>
      <c r="AJ949" s="341">
        <f>HLOOKUP(AJ$35,'3.  Distribution Rates'!$C$122:$P$133,11,FALSE)</f>
        <v>0</v>
      </c>
      <c r="AK949" s="341">
        <f>HLOOKUP(AK$35,'3.  Distribution Rates'!$C$122:$P$133,11,FALSE)</f>
        <v>0</v>
      </c>
      <c r="AL949" s="341">
        <f>HLOOKUP(AL$35,'3.  Distribution Rates'!$C$122:$P$133,11,FALSE)</f>
        <v>0</v>
      </c>
      <c r="AM949" s="377"/>
    </row>
    <row r="950" spans="1:39" ht="15.5">
      <c r="B950" s="324" t="s">
        <v>331</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'4.  2011-2014 LRAM'!Y142*Y949</f>
        <v>3845.4556204856463</v>
      </c>
      <c r="Z950" s="378">
        <f>'4.  2011-2014 LRAM'!Z142*Z949</f>
        <v>13235.945652746952</v>
      </c>
      <c r="AA950" s="378">
        <f>'4.  2011-2014 LRAM'!AA142*AA949</f>
        <v>66251.265676448616</v>
      </c>
      <c r="AB950" s="378">
        <f>'4.  2011-2014 LRAM'!AB142*AB949</f>
        <v>0</v>
      </c>
      <c r="AC950" s="378">
        <f>'4.  2011-2014 LRAM'!AC142*AC949</f>
        <v>0</v>
      </c>
      <c r="AD950" s="378">
        <f>'4.  2011-2014 LRAM'!AD142*AD949</f>
        <v>0</v>
      </c>
      <c r="AE950" s="378">
        <f>'4.  2011-2014 LRAM'!AE142*AE949</f>
        <v>0</v>
      </c>
      <c r="AF950" s="378">
        <f>'4.  2011-2014 LRAM'!AF142*AF949</f>
        <v>0</v>
      </c>
      <c r="AG950" s="378">
        <f>'4.  2011-2014 LRAM'!AG142*AG949</f>
        <v>0</v>
      </c>
      <c r="AH950" s="378">
        <f>'4.  2011-2014 LRAM'!AH142*AH949</f>
        <v>0</v>
      </c>
      <c r="AI950" s="378">
        <f>'4.  2011-2014 LRAM'!AI142*AI949</f>
        <v>0</v>
      </c>
      <c r="AJ950" s="378">
        <f>'4.  2011-2014 LRAM'!AJ142*AJ949</f>
        <v>0</v>
      </c>
      <c r="AK950" s="378">
        <f>'4.  2011-2014 LRAM'!AK142*AK949</f>
        <v>0</v>
      </c>
      <c r="AL950" s="378">
        <f>'4.  2011-2014 LRAM'!AL142*AL949</f>
        <v>0</v>
      </c>
      <c r="AM950" s="629">
        <f t="shared" ref="AM950:AM958" si="2857">SUM(Y950:AL950)</f>
        <v>83332.66694968121</v>
      </c>
    </row>
    <row r="951" spans="1:39" ht="15.5">
      <c r="B951" s="324" t="s">
        <v>332</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'4.  2011-2014 LRAM'!Y271*Y949</f>
        <v>2532.4673933466074</v>
      </c>
      <c r="Z951" s="378">
        <f>'4.  2011-2014 LRAM'!Z271*Z949</f>
        <v>9642.1348751114328</v>
      </c>
      <c r="AA951" s="378">
        <f>'4.  2011-2014 LRAM'!AA271*AA949</f>
        <v>61376.98800706616</v>
      </c>
      <c r="AB951" s="378">
        <f>'4.  2011-2014 LRAM'!AB271*AB949</f>
        <v>0</v>
      </c>
      <c r="AC951" s="378">
        <f>'4.  2011-2014 LRAM'!AC271*AC949</f>
        <v>0</v>
      </c>
      <c r="AD951" s="378">
        <f>'4.  2011-2014 LRAM'!AD271*AD949</f>
        <v>0</v>
      </c>
      <c r="AE951" s="378">
        <f>'4.  2011-2014 LRAM'!AE271*AE949</f>
        <v>0</v>
      </c>
      <c r="AF951" s="378">
        <f>'4.  2011-2014 LRAM'!AF271*AF949</f>
        <v>0</v>
      </c>
      <c r="AG951" s="378">
        <f>'4.  2011-2014 LRAM'!AG271*AG949</f>
        <v>0</v>
      </c>
      <c r="AH951" s="378">
        <f>'4.  2011-2014 LRAM'!AH271*AH949</f>
        <v>0</v>
      </c>
      <c r="AI951" s="378">
        <f>'4.  2011-2014 LRAM'!AI271*AI949</f>
        <v>0</v>
      </c>
      <c r="AJ951" s="378">
        <f>'4.  2011-2014 LRAM'!AJ271*AJ949</f>
        <v>0</v>
      </c>
      <c r="AK951" s="378">
        <f>'4.  2011-2014 LRAM'!AK271*AK949</f>
        <v>0</v>
      </c>
      <c r="AL951" s="378">
        <f>'4.  2011-2014 LRAM'!AL271*AL949</f>
        <v>0</v>
      </c>
      <c r="AM951" s="629">
        <f t="shared" si="2857"/>
        <v>73551.590275524199</v>
      </c>
    </row>
    <row r="952" spans="1:39" ht="15.5">
      <c r="B952" s="324" t="s">
        <v>333</v>
      </c>
      <c r="C952" s="345"/>
      <c r="D952" s="309"/>
      <c r="E952" s="279"/>
      <c r="F952" s="279"/>
      <c r="G952" s="279"/>
      <c r="H952" s="279"/>
      <c r="I952" s="279"/>
      <c r="J952" s="279"/>
      <c r="K952" s="279"/>
      <c r="L952" s="279"/>
      <c r="M952" s="279"/>
      <c r="N952" s="279"/>
      <c r="O952" s="291"/>
      <c r="P952" s="279"/>
      <c r="Q952" s="279"/>
      <c r="R952" s="279"/>
      <c r="S952" s="309"/>
      <c r="T952" s="309"/>
      <c r="U952" s="309"/>
      <c r="V952" s="309"/>
      <c r="W952" s="279"/>
      <c r="X952" s="279"/>
      <c r="Y952" s="378">
        <f>'4.  2011-2014 LRAM'!Y400*Y949</f>
        <v>2648.8439055786148</v>
      </c>
      <c r="Z952" s="378">
        <f>'4.  2011-2014 LRAM'!Z400*Z949</f>
        <v>11282.572061223113</v>
      </c>
      <c r="AA952" s="378">
        <f>'4.  2011-2014 LRAM'!AA400*AA949</f>
        <v>62442.939767216929</v>
      </c>
      <c r="AB952" s="378">
        <f>'4.  2011-2014 LRAM'!AB400*AB949</f>
        <v>0</v>
      </c>
      <c r="AC952" s="378">
        <f>'4.  2011-2014 LRAM'!AC400*AC949</f>
        <v>0</v>
      </c>
      <c r="AD952" s="378">
        <f>'4.  2011-2014 LRAM'!AD400*AD949</f>
        <v>0</v>
      </c>
      <c r="AE952" s="378">
        <f>'4.  2011-2014 LRAM'!AE400*AE949</f>
        <v>0</v>
      </c>
      <c r="AF952" s="378">
        <f>'4.  2011-2014 LRAM'!AF400*AF949</f>
        <v>0</v>
      </c>
      <c r="AG952" s="378">
        <f>'4.  2011-2014 LRAM'!AG400*AG949</f>
        <v>0</v>
      </c>
      <c r="AH952" s="378">
        <f>'4.  2011-2014 LRAM'!AH400*AH949</f>
        <v>0</v>
      </c>
      <c r="AI952" s="378">
        <f>'4.  2011-2014 LRAM'!AI400*AI949</f>
        <v>0</v>
      </c>
      <c r="AJ952" s="378">
        <f>'4.  2011-2014 LRAM'!AJ400*AJ949</f>
        <v>0</v>
      </c>
      <c r="AK952" s="378">
        <f>'4.  2011-2014 LRAM'!AK400*AK949</f>
        <v>0</v>
      </c>
      <c r="AL952" s="378">
        <f>'4.  2011-2014 LRAM'!AL400*AL949</f>
        <v>0</v>
      </c>
      <c r="AM952" s="629">
        <f t="shared" si="2857"/>
        <v>76374.355734018653</v>
      </c>
    </row>
    <row r="953" spans="1:39" ht="15.5">
      <c r="B953" s="324" t="s">
        <v>334</v>
      </c>
      <c r="C953" s="345"/>
      <c r="D953" s="309"/>
      <c r="E953" s="279"/>
      <c r="F953" s="279"/>
      <c r="G953" s="279"/>
      <c r="H953" s="279"/>
      <c r="I953" s="279"/>
      <c r="J953" s="279"/>
      <c r="K953" s="279"/>
      <c r="L953" s="279"/>
      <c r="M953" s="279"/>
      <c r="N953" s="279"/>
      <c r="O953" s="291"/>
      <c r="P953" s="279"/>
      <c r="Q953" s="279"/>
      <c r="R953" s="279"/>
      <c r="S953" s="309"/>
      <c r="T953" s="309"/>
      <c r="U953" s="309"/>
      <c r="V953" s="309"/>
      <c r="W953" s="279"/>
      <c r="X953" s="279"/>
      <c r="Y953" s="378">
        <f>'4.  2011-2014 LRAM'!Y530*Y949</f>
        <v>7258.0966028256007</v>
      </c>
      <c r="Z953" s="378">
        <f>'4.  2011-2014 LRAM'!Z530*Z949</f>
        <v>18691.007896008603</v>
      </c>
      <c r="AA953" s="378">
        <f>'4.  2011-2014 LRAM'!AA530*AA949</f>
        <v>58816.740519806655</v>
      </c>
      <c r="AB953" s="378">
        <f>'4.  2011-2014 LRAM'!AB530*AB949</f>
        <v>0</v>
      </c>
      <c r="AC953" s="378">
        <f>'4.  2011-2014 LRAM'!AC530*AC949</f>
        <v>0</v>
      </c>
      <c r="AD953" s="378">
        <f>'4.  2011-2014 LRAM'!AD530*AD949</f>
        <v>0</v>
      </c>
      <c r="AE953" s="378">
        <f>'4.  2011-2014 LRAM'!AE530*AE949</f>
        <v>0</v>
      </c>
      <c r="AF953" s="378">
        <f>'4.  2011-2014 LRAM'!AF530*AF949</f>
        <v>0</v>
      </c>
      <c r="AG953" s="378">
        <f>'4.  2011-2014 LRAM'!AG530*AG949</f>
        <v>0</v>
      </c>
      <c r="AH953" s="378">
        <f>'4.  2011-2014 LRAM'!AH530*AH949</f>
        <v>0</v>
      </c>
      <c r="AI953" s="378">
        <f>'4.  2011-2014 LRAM'!AI530*AI949</f>
        <v>0</v>
      </c>
      <c r="AJ953" s="378">
        <f>'4.  2011-2014 LRAM'!AJ530*AJ949</f>
        <v>0</v>
      </c>
      <c r="AK953" s="378">
        <f>'4.  2011-2014 LRAM'!AK530*AK949</f>
        <v>0</v>
      </c>
      <c r="AL953" s="378">
        <f>'4.  2011-2014 LRAM'!AL530*AL949</f>
        <v>0</v>
      </c>
      <c r="AM953" s="629">
        <f t="shared" si="2857"/>
        <v>84765.845018640859</v>
      </c>
    </row>
    <row r="954" spans="1:39" ht="15.5">
      <c r="B954" s="324" t="s">
        <v>335</v>
      </c>
      <c r="C954" s="345"/>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8">
        <f t="shared" ref="Y954:AL954" si="2858">Y212*Y949</f>
        <v>10201.797199999999</v>
      </c>
      <c r="Z954" s="378">
        <f t="shared" si="2858"/>
        <v>221778.78964469171</v>
      </c>
      <c r="AA954" s="378">
        <f t="shared" si="2858"/>
        <v>34163.911988718864</v>
      </c>
      <c r="AB954" s="378">
        <f t="shared" si="2858"/>
        <v>1508.0728319999998</v>
      </c>
      <c r="AC954" s="378">
        <f t="shared" si="2858"/>
        <v>0</v>
      </c>
      <c r="AD954" s="378">
        <f t="shared" si="2858"/>
        <v>0</v>
      </c>
      <c r="AE954" s="378">
        <f t="shared" si="2858"/>
        <v>0</v>
      </c>
      <c r="AF954" s="378">
        <f t="shared" si="2858"/>
        <v>0</v>
      </c>
      <c r="AG954" s="378">
        <f t="shared" si="2858"/>
        <v>0</v>
      </c>
      <c r="AH954" s="378">
        <f t="shared" si="2858"/>
        <v>0</v>
      </c>
      <c r="AI954" s="378">
        <f t="shared" si="2858"/>
        <v>0</v>
      </c>
      <c r="AJ954" s="378">
        <f t="shared" si="2858"/>
        <v>0</v>
      </c>
      <c r="AK954" s="378">
        <f t="shared" si="2858"/>
        <v>0</v>
      </c>
      <c r="AL954" s="378">
        <f t="shared" si="2858"/>
        <v>0</v>
      </c>
      <c r="AM954" s="629">
        <f t="shared" si="2857"/>
        <v>267652.57166541053</v>
      </c>
    </row>
    <row r="955" spans="1:39" ht="15.5">
      <c r="B955" s="324" t="s">
        <v>336</v>
      </c>
      <c r="C955" s="345"/>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8">
        <f t="shared" ref="Y955:AL955" si="2859">Y399*Y949</f>
        <v>24200.651999999998</v>
      </c>
      <c r="Z955" s="378">
        <f t="shared" si="2859"/>
        <v>62852.158017229289</v>
      </c>
      <c r="AA955" s="378">
        <f t="shared" si="2859"/>
        <v>76367.077494479003</v>
      </c>
      <c r="AB955" s="378">
        <f t="shared" si="2859"/>
        <v>17310.58199251696</v>
      </c>
      <c r="AC955" s="378">
        <f t="shared" si="2859"/>
        <v>0</v>
      </c>
      <c r="AD955" s="378">
        <f t="shared" si="2859"/>
        <v>0</v>
      </c>
      <c r="AE955" s="378">
        <f t="shared" si="2859"/>
        <v>0</v>
      </c>
      <c r="AF955" s="378">
        <f t="shared" si="2859"/>
        <v>0</v>
      </c>
      <c r="AG955" s="378">
        <f t="shared" si="2859"/>
        <v>0</v>
      </c>
      <c r="AH955" s="378">
        <f t="shared" si="2859"/>
        <v>0</v>
      </c>
      <c r="AI955" s="378">
        <f t="shared" si="2859"/>
        <v>0</v>
      </c>
      <c r="AJ955" s="378">
        <f t="shared" si="2859"/>
        <v>0</v>
      </c>
      <c r="AK955" s="378">
        <f t="shared" si="2859"/>
        <v>0</v>
      </c>
      <c r="AL955" s="378">
        <f t="shared" si="2859"/>
        <v>0</v>
      </c>
      <c r="AM955" s="629">
        <f t="shared" si="2857"/>
        <v>180730.46950422527</v>
      </c>
    </row>
    <row r="956" spans="1:39" ht="15.5">
      <c r="B956" s="324" t="s">
        <v>337</v>
      </c>
      <c r="C956" s="345"/>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8">
        <f t="shared" ref="Y956:AL956" si="2860">Y593*Y949</f>
        <v>30270.082614976032</v>
      </c>
      <c r="Z956" s="378">
        <f t="shared" si="2860"/>
        <v>42004.334374750593</v>
      </c>
      <c r="AA956" s="378">
        <f t="shared" si="2860"/>
        <v>160476.98603726664</v>
      </c>
      <c r="AB956" s="378">
        <f t="shared" si="2860"/>
        <v>8690.6597704587457</v>
      </c>
      <c r="AC956" s="378">
        <f t="shared" si="2860"/>
        <v>0</v>
      </c>
      <c r="AD956" s="378">
        <f t="shared" si="2860"/>
        <v>0</v>
      </c>
      <c r="AE956" s="378">
        <f t="shared" si="2860"/>
        <v>0</v>
      </c>
      <c r="AF956" s="378">
        <f t="shared" si="2860"/>
        <v>0</v>
      </c>
      <c r="AG956" s="378">
        <f t="shared" si="2860"/>
        <v>0</v>
      </c>
      <c r="AH956" s="378">
        <f t="shared" si="2860"/>
        <v>0</v>
      </c>
      <c r="AI956" s="378">
        <f t="shared" si="2860"/>
        <v>0</v>
      </c>
      <c r="AJ956" s="378">
        <f t="shared" si="2860"/>
        <v>0</v>
      </c>
      <c r="AK956" s="378">
        <f t="shared" si="2860"/>
        <v>0</v>
      </c>
      <c r="AL956" s="378">
        <f t="shared" si="2860"/>
        <v>0</v>
      </c>
      <c r="AM956" s="629">
        <f t="shared" si="2857"/>
        <v>241442.062797452</v>
      </c>
    </row>
    <row r="957" spans="1:39" ht="15.5">
      <c r="B957" s="324" t="s">
        <v>338</v>
      </c>
      <c r="C957" s="345"/>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8">
        <f t="shared" ref="Y957:AL957" si="2861">Y779*Y949</f>
        <v>0</v>
      </c>
      <c r="Z957" s="378">
        <f t="shared" si="2861"/>
        <v>0</v>
      </c>
      <c r="AA957" s="378">
        <f t="shared" si="2861"/>
        <v>0</v>
      </c>
      <c r="AB957" s="378">
        <f t="shared" si="2861"/>
        <v>0</v>
      </c>
      <c r="AC957" s="378">
        <f t="shared" si="2861"/>
        <v>0</v>
      </c>
      <c r="AD957" s="378">
        <f t="shared" si="2861"/>
        <v>0</v>
      </c>
      <c r="AE957" s="378">
        <f t="shared" si="2861"/>
        <v>0</v>
      </c>
      <c r="AF957" s="378">
        <f t="shared" si="2861"/>
        <v>0</v>
      </c>
      <c r="AG957" s="378">
        <f t="shared" si="2861"/>
        <v>0</v>
      </c>
      <c r="AH957" s="378">
        <f t="shared" si="2861"/>
        <v>0</v>
      </c>
      <c r="AI957" s="378">
        <f t="shared" si="2861"/>
        <v>0</v>
      </c>
      <c r="AJ957" s="378">
        <f t="shared" si="2861"/>
        <v>0</v>
      </c>
      <c r="AK957" s="378">
        <f t="shared" si="2861"/>
        <v>0</v>
      </c>
      <c r="AL957" s="378">
        <f t="shared" si="2861"/>
        <v>0</v>
      </c>
      <c r="AM957" s="629">
        <f t="shared" si="2857"/>
        <v>0</v>
      </c>
    </row>
    <row r="958" spans="1:39" ht="15.5">
      <c r="B958" s="324" t="s">
        <v>339</v>
      </c>
      <c r="C958" s="345"/>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8">
        <f>Y946*Y949</f>
        <v>0</v>
      </c>
      <c r="Z958" s="378">
        <f t="shared" ref="Z958:AL958" si="2862">Z946*Z949</f>
        <v>0</v>
      </c>
      <c r="AA958" s="378">
        <f t="shared" si="2862"/>
        <v>0</v>
      </c>
      <c r="AB958" s="378">
        <f t="shared" si="2862"/>
        <v>0</v>
      </c>
      <c r="AC958" s="378">
        <f t="shared" si="2862"/>
        <v>0</v>
      </c>
      <c r="AD958" s="378">
        <f t="shared" si="2862"/>
        <v>0</v>
      </c>
      <c r="AE958" s="378">
        <f t="shared" si="2862"/>
        <v>0</v>
      </c>
      <c r="AF958" s="378">
        <f t="shared" si="2862"/>
        <v>0</v>
      </c>
      <c r="AG958" s="378">
        <f t="shared" si="2862"/>
        <v>0</v>
      </c>
      <c r="AH958" s="378">
        <f t="shared" si="2862"/>
        <v>0</v>
      </c>
      <c r="AI958" s="378">
        <f t="shared" si="2862"/>
        <v>0</v>
      </c>
      <c r="AJ958" s="378">
        <f t="shared" si="2862"/>
        <v>0</v>
      </c>
      <c r="AK958" s="378">
        <f t="shared" si="2862"/>
        <v>0</v>
      </c>
      <c r="AL958" s="378">
        <f t="shared" si="2862"/>
        <v>0</v>
      </c>
      <c r="AM958" s="629">
        <f t="shared" si="2857"/>
        <v>0</v>
      </c>
    </row>
    <row r="959" spans="1:39" ht="15.5">
      <c r="B959" s="349" t="s">
        <v>343</v>
      </c>
      <c r="C959" s="345"/>
      <c r="D959" s="336"/>
      <c r="E959" s="334"/>
      <c r="F959" s="334"/>
      <c r="G959" s="334"/>
      <c r="H959" s="334"/>
      <c r="I959" s="334"/>
      <c r="J959" s="334"/>
      <c r="K959" s="334"/>
      <c r="L959" s="334"/>
      <c r="M959" s="334"/>
      <c r="N959" s="334"/>
      <c r="O959" s="300"/>
      <c r="P959" s="334"/>
      <c r="Q959" s="334"/>
      <c r="R959" s="334"/>
      <c r="S959" s="336"/>
      <c r="T959" s="336"/>
      <c r="U959" s="336"/>
      <c r="V959" s="336"/>
      <c r="W959" s="334"/>
      <c r="X959" s="334"/>
      <c r="Y959" s="346">
        <f>SUM(Y950:Y958)</f>
        <v>80957.395337212511</v>
      </c>
      <c r="Z959" s="346">
        <f t="shared" ref="Z959:AE959" si="2863">SUM(Z950:Z958)</f>
        <v>379486.9425217617</v>
      </c>
      <c r="AA959" s="346">
        <f t="shared" si="2863"/>
        <v>519895.90949100291</v>
      </c>
      <c r="AB959" s="346">
        <f t="shared" si="2863"/>
        <v>27509.314594975709</v>
      </c>
      <c r="AC959" s="346">
        <f t="shared" si="2863"/>
        <v>0</v>
      </c>
      <c r="AD959" s="346">
        <f t="shared" si="2863"/>
        <v>0</v>
      </c>
      <c r="AE959" s="346">
        <f t="shared" si="2863"/>
        <v>0</v>
      </c>
      <c r="AF959" s="346">
        <f>SUM(AF950:AF958)</f>
        <v>0</v>
      </c>
      <c r="AG959" s="346">
        <f t="shared" ref="AG959:AL959" si="2864">SUM(AG950:AG958)</f>
        <v>0</v>
      </c>
      <c r="AH959" s="346">
        <f t="shared" si="2864"/>
        <v>0</v>
      </c>
      <c r="AI959" s="346">
        <f t="shared" si="2864"/>
        <v>0</v>
      </c>
      <c r="AJ959" s="346">
        <f t="shared" si="2864"/>
        <v>0</v>
      </c>
      <c r="AK959" s="346">
        <f t="shared" si="2864"/>
        <v>0</v>
      </c>
      <c r="AL959" s="346">
        <f t="shared" si="2864"/>
        <v>0</v>
      </c>
      <c r="AM959" s="407">
        <f>SUM(AM950:AM958)</f>
        <v>1007849.5619449528</v>
      </c>
    </row>
    <row r="960" spans="1:39" ht="15.5">
      <c r="B960" s="349" t="s">
        <v>344</v>
      </c>
      <c r="C960" s="345"/>
      <c r="D960" s="350"/>
      <c r="E960" s="334"/>
      <c r="F960" s="334"/>
      <c r="G960" s="334"/>
      <c r="H960" s="334"/>
      <c r="I960" s="334"/>
      <c r="J960" s="334"/>
      <c r="K960" s="334"/>
      <c r="L960" s="334"/>
      <c r="M960" s="334"/>
      <c r="N960" s="334"/>
      <c r="O960" s="300"/>
      <c r="P960" s="334"/>
      <c r="Q960" s="334"/>
      <c r="R960" s="334"/>
      <c r="S960" s="336"/>
      <c r="T960" s="336"/>
      <c r="U960" s="336"/>
      <c r="V960" s="336"/>
      <c r="W960" s="334"/>
      <c r="X960" s="334"/>
      <c r="Y960" s="347">
        <f>Y947*Y949</f>
        <v>13497.659</v>
      </c>
      <c r="Z960" s="347">
        <f t="shared" ref="Z960:AE960" si="2865">Z947*Z949</f>
        <v>304509.9963</v>
      </c>
      <c r="AA960" s="347">
        <f t="shared" si="2865"/>
        <v>29374.426649999998</v>
      </c>
      <c r="AB960" s="347">
        <f t="shared" si="2865"/>
        <v>0</v>
      </c>
      <c r="AC960" s="347">
        <f t="shared" si="2865"/>
        <v>104871.441116</v>
      </c>
      <c r="AD960" s="347">
        <f t="shared" si="2865"/>
        <v>132724.92800000001</v>
      </c>
      <c r="AE960" s="347">
        <f t="shared" si="2865"/>
        <v>0</v>
      </c>
      <c r="AF960" s="347">
        <f>AF947*AF949</f>
        <v>0</v>
      </c>
      <c r="AG960" s="347">
        <f t="shared" ref="AG960:AL960" si="2866">AG947*AG949</f>
        <v>0</v>
      </c>
      <c r="AH960" s="347">
        <f t="shared" si="2866"/>
        <v>0</v>
      </c>
      <c r="AI960" s="347">
        <f t="shared" si="2866"/>
        <v>0</v>
      </c>
      <c r="AJ960" s="347">
        <f t="shared" si="2866"/>
        <v>0</v>
      </c>
      <c r="AK960" s="347">
        <f t="shared" si="2866"/>
        <v>0</v>
      </c>
      <c r="AL960" s="347">
        <f t="shared" si="2866"/>
        <v>0</v>
      </c>
      <c r="AM960" s="407">
        <f>SUM(Y960:AL960)</f>
        <v>584978.45106599992</v>
      </c>
    </row>
    <row r="961" spans="1:39" ht="15.5">
      <c r="B961" s="349" t="s">
        <v>345</v>
      </c>
      <c r="C961" s="345"/>
      <c r="D961" s="350"/>
      <c r="E961" s="334"/>
      <c r="F961" s="334"/>
      <c r="G961" s="334"/>
      <c r="H961" s="334"/>
      <c r="I961" s="334"/>
      <c r="J961" s="334"/>
      <c r="K961" s="334"/>
      <c r="L961" s="334"/>
      <c r="M961" s="334"/>
      <c r="N961" s="334"/>
      <c r="O961" s="300"/>
      <c r="P961" s="334"/>
      <c r="Q961" s="334"/>
      <c r="R961" s="334"/>
      <c r="S961" s="350"/>
      <c r="T961" s="350"/>
      <c r="U961" s="350"/>
      <c r="V961" s="350"/>
      <c r="W961" s="334"/>
      <c r="X961" s="334"/>
      <c r="Y961" s="351"/>
      <c r="Z961" s="351"/>
      <c r="AA961" s="351"/>
      <c r="AB961" s="351"/>
      <c r="AC961" s="351"/>
      <c r="AD961" s="351"/>
      <c r="AE961" s="351"/>
      <c r="AF961" s="351"/>
      <c r="AG961" s="351"/>
      <c r="AH961" s="351"/>
      <c r="AI961" s="351"/>
      <c r="AJ961" s="351"/>
      <c r="AK961" s="351"/>
      <c r="AL961" s="351"/>
      <c r="AM961" s="407">
        <f>AM959-AM960</f>
        <v>422871.1108789529</v>
      </c>
    </row>
    <row r="962" spans="1:39" ht="15.5">
      <c r="B962" s="324"/>
      <c r="C962" s="350"/>
      <c r="D962" s="350"/>
      <c r="E962" s="334"/>
      <c r="F962" s="334"/>
      <c r="G962" s="334"/>
      <c r="H962" s="334"/>
      <c r="I962" s="334"/>
      <c r="J962" s="334"/>
      <c r="K962" s="334"/>
      <c r="L962" s="334"/>
      <c r="M962" s="334"/>
      <c r="N962" s="334"/>
      <c r="O962" s="300"/>
      <c r="P962" s="334"/>
      <c r="Q962" s="334"/>
      <c r="R962" s="334"/>
      <c r="S962" s="350"/>
      <c r="T962" s="345"/>
      <c r="U962" s="350"/>
      <c r="V962" s="350"/>
      <c r="W962" s="334"/>
      <c r="X962" s="334"/>
      <c r="Y962" s="352"/>
      <c r="Z962" s="352"/>
      <c r="AA962" s="352"/>
      <c r="AB962" s="352"/>
      <c r="AC962" s="352"/>
      <c r="AD962" s="352"/>
      <c r="AE962" s="352"/>
      <c r="AF962" s="352"/>
      <c r="AG962" s="352"/>
      <c r="AH962" s="352"/>
      <c r="AI962" s="352"/>
      <c r="AJ962" s="352"/>
      <c r="AK962" s="352"/>
      <c r="AL962" s="352"/>
      <c r="AM962" s="337"/>
    </row>
    <row r="963" spans="1:39" ht="15.5">
      <c r="B963" s="440" t="s">
        <v>340</v>
      </c>
      <c r="C963" s="364"/>
      <c r="D963" s="384"/>
      <c r="E963" s="384"/>
      <c r="F963" s="384"/>
      <c r="G963" s="384"/>
      <c r="H963" s="384"/>
      <c r="I963" s="384"/>
      <c r="J963" s="384"/>
      <c r="K963" s="384"/>
      <c r="L963" s="384"/>
      <c r="M963" s="384"/>
      <c r="N963" s="384"/>
      <c r="O963" s="383"/>
      <c r="P963" s="384"/>
      <c r="Q963" s="384"/>
      <c r="R963" s="384"/>
      <c r="S963" s="364"/>
      <c r="T963" s="385"/>
      <c r="U963" s="385"/>
      <c r="V963" s="384"/>
      <c r="W963" s="384"/>
      <c r="X963" s="385"/>
      <c r="Y963" s="326">
        <f>SUMPRODUCT(E789:E944,Y789:Y944)</f>
        <v>0</v>
      </c>
      <c r="Z963" s="326">
        <f>SUMPRODUCT(E789:E944,Z789:Z944)</f>
        <v>0</v>
      </c>
      <c r="AA963" s="326">
        <f t="shared" ref="AA963:AL963" si="2867">IF(AA787="kw",SUMPRODUCT($N$789:$N$944,$P$789:$P$944,AA789:AA944),SUMPRODUCT($E$789:$E$944,AA789:AA944))</f>
        <v>0</v>
      </c>
      <c r="AB963" s="326">
        <f t="shared" si="2867"/>
        <v>0</v>
      </c>
      <c r="AC963" s="326">
        <f t="shared" si="2867"/>
        <v>0</v>
      </c>
      <c r="AD963" s="326">
        <f t="shared" si="2867"/>
        <v>0</v>
      </c>
      <c r="AE963" s="326">
        <f t="shared" si="2867"/>
        <v>0</v>
      </c>
      <c r="AF963" s="326">
        <f t="shared" si="2867"/>
        <v>0</v>
      </c>
      <c r="AG963" s="326">
        <f t="shared" si="2867"/>
        <v>0</v>
      </c>
      <c r="AH963" s="326">
        <f t="shared" si="2867"/>
        <v>0</v>
      </c>
      <c r="AI963" s="326">
        <f t="shared" si="2867"/>
        <v>0</v>
      </c>
      <c r="AJ963" s="326">
        <f t="shared" si="2867"/>
        <v>0</v>
      </c>
      <c r="AK963" s="326">
        <f t="shared" si="2867"/>
        <v>0</v>
      </c>
      <c r="AL963" s="326">
        <f t="shared" si="2867"/>
        <v>0</v>
      </c>
      <c r="AM963" s="386"/>
    </row>
    <row r="964" spans="1:39" ht="18.75" customHeight="1">
      <c r="B964" s="368" t="s">
        <v>585</v>
      </c>
      <c r="C964" s="387"/>
      <c r="D964" s="388"/>
      <c r="E964" s="388"/>
      <c r="F964" s="388"/>
      <c r="G964" s="388"/>
      <c r="H964" s="388"/>
      <c r="I964" s="388"/>
      <c r="J964" s="388"/>
      <c r="K964" s="388"/>
      <c r="L964" s="388"/>
      <c r="M964" s="388"/>
      <c r="N964" s="388"/>
      <c r="O964" s="388"/>
      <c r="P964" s="388"/>
      <c r="Q964" s="388"/>
      <c r="R964" s="388"/>
      <c r="S964" s="371"/>
      <c r="T964" s="372"/>
      <c r="U964" s="388"/>
      <c r="V964" s="388"/>
      <c r="W964" s="388"/>
      <c r="X964" s="388"/>
      <c r="Y964" s="409"/>
      <c r="Z964" s="409"/>
      <c r="AA964" s="409"/>
      <c r="AB964" s="409"/>
      <c r="AC964" s="409"/>
      <c r="AD964" s="409"/>
      <c r="AE964" s="409"/>
      <c r="AF964" s="409"/>
      <c r="AG964" s="409"/>
      <c r="AH964" s="409"/>
      <c r="AI964" s="409"/>
      <c r="AJ964" s="409"/>
      <c r="AK964" s="409"/>
      <c r="AL964" s="409"/>
      <c r="AM964" s="389"/>
    </row>
    <row r="965" spans="1:39" collapsed="1"/>
    <row r="967" spans="1:39" ht="15.5">
      <c r="B967" s="280" t="s">
        <v>341</v>
      </c>
      <c r="C967" s="281"/>
      <c r="D967" s="590" t="s">
        <v>525</v>
      </c>
      <c r="E967" s="253"/>
      <c r="F967" s="590"/>
      <c r="G967" s="253"/>
      <c r="H967" s="253"/>
      <c r="I967" s="253"/>
      <c r="J967" s="253"/>
      <c r="K967" s="253"/>
      <c r="L967" s="253"/>
      <c r="M967" s="253"/>
      <c r="N967" s="253"/>
      <c r="O967" s="281"/>
      <c r="P967" s="253"/>
      <c r="Q967" s="253"/>
      <c r="R967" s="253"/>
      <c r="S967" s="253"/>
      <c r="T967" s="253"/>
      <c r="U967" s="253"/>
      <c r="V967" s="253"/>
      <c r="W967" s="253"/>
      <c r="X967" s="253"/>
      <c r="Y967" s="270"/>
      <c r="Z967" s="267"/>
      <c r="AA967" s="267"/>
      <c r="AB967" s="267"/>
      <c r="AC967" s="267"/>
      <c r="AD967" s="267"/>
      <c r="AE967" s="267"/>
      <c r="AF967" s="267"/>
      <c r="AG967" s="267"/>
      <c r="AH967" s="267"/>
      <c r="AI967" s="267"/>
      <c r="AJ967" s="267"/>
      <c r="AK967" s="267"/>
      <c r="AL967" s="267"/>
    </row>
    <row r="968" spans="1:39" ht="39.75" customHeight="1">
      <c r="B968" s="1095" t="s">
        <v>211</v>
      </c>
      <c r="C968" s="1097" t="s">
        <v>33</v>
      </c>
      <c r="D968" s="284" t="s">
        <v>421</v>
      </c>
      <c r="E968" s="1099" t="s">
        <v>209</v>
      </c>
      <c r="F968" s="1100"/>
      <c r="G968" s="1100"/>
      <c r="H968" s="1100"/>
      <c r="I968" s="1100"/>
      <c r="J968" s="1100"/>
      <c r="K968" s="1100"/>
      <c r="L968" s="1100"/>
      <c r="M968" s="1101"/>
      <c r="N968" s="1102" t="s">
        <v>213</v>
      </c>
      <c r="O968" s="284" t="s">
        <v>422</v>
      </c>
      <c r="P968" s="1099" t="s">
        <v>212</v>
      </c>
      <c r="Q968" s="1100"/>
      <c r="R968" s="1100"/>
      <c r="S968" s="1100"/>
      <c r="T968" s="1100"/>
      <c r="U968" s="1100"/>
      <c r="V968" s="1100"/>
      <c r="W968" s="1100"/>
      <c r="X968" s="1101"/>
      <c r="Y968" s="1092" t="s">
        <v>243</v>
      </c>
      <c r="Z968" s="1093"/>
      <c r="AA968" s="1093"/>
      <c r="AB968" s="1093"/>
      <c r="AC968" s="1093"/>
      <c r="AD968" s="1093"/>
      <c r="AE968" s="1093"/>
      <c r="AF968" s="1093"/>
      <c r="AG968" s="1093"/>
      <c r="AH968" s="1093"/>
      <c r="AI968" s="1093"/>
      <c r="AJ968" s="1093"/>
      <c r="AK968" s="1093"/>
      <c r="AL968" s="1093"/>
      <c r="AM968" s="1094"/>
    </row>
    <row r="969" spans="1:39" ht="65.25" customHeight="1">
      <c r="B969" s="1096"/>
      <c r="C969" s="1098"/>
      <c r="D969" s="285">
        <v>2020</v>
      </c>
      <c r="E969" s="285">
        <v>2021</v>
      </c>
      <c r="F969" s="285">
        <v>2022</v>
      </c>
      <c r="G969" s="285">
        <v>2023</v>
      </c>
      <c r="H969" s="285">
        <v>2024</v>
      </c>
      <c r="I969" s="285">
        <v>2025</v>
      </c>
      <c r="J969" s="285">
        <v>2026</v>
      </c>
      <c r="K969" s="285">
        <v>2027</v>
      </c>
      <c r="L969" s="285">
        <v>2028</v>
      </c>
      <c r="M969" s="285">
        <v>2029</v>
      </c>
      <c r="N969" s="1103"/>
      <c r="O969" s="285">
        <v>2020</v>
      </c>
      <c r="P969" s="285">
        <v>2021</v>
      </c>
      <c r="Q969" s="285">
        <v>2022</v>
      </c>
      <c r="R969" s="285">
        <v>2023</v>
      </c>
      <c r="S969" s="285">
        <v>2024</v>
      </c>
      <c r="T969" s="285">
        <v>2025</v>
      </c>
      <c r="U969" s="285">
        <v>2026</v>
      </c>
      <c r="V969" s="285">
        <v>2027</v>
      </c>
      <c r="W969" s="285">
        <v>2028</v>
      </c>
      <c r="X969" s="285">
        <v>2029</v>
      </c>
      <c r="Y969" s="285" t="str">
        <f>'1.  LRAMVA Summary'!D52</f>
        <v>Residential</v>
      </c>
      <c r="Z969" s="285" t="str">
        <f>'1.  LRAMVA Summary'!E52</f>
        <v>GS&lt;50 kW</v>
      </c>
      <c r="AA969" s="285" t="str">
        <f>'1.  LRAMVA Summary'!F52</f>
        <v>General Service 50 - 4,999 kW</v>
      </c>
      <c r="AB969" s="285" t="str">
        <f>'1.  LRAMVA Summary'!G52</f>
        <v>Co-Generation 1,000 - 4,999 kW</v>
      </c>
      <c r="AC969" s="285" t="str">
        <f>'1.  LRAMVA Summary'!H52</f>
        <v>Large User</v>
      </c>
      <c r="AD969" s="285" t="str">
        <f>'1.  LRAMVA Summary'!I52</f>
        <v>Street Lighting</v>
      </c>
      <c r="AE969" s="285" t="str">
        <f>'1.  LRAMVA Summary'!J52</f>
        <v>Sentinel Lighting</v>
      </c>
      <c r="AF969" s="285" t="str">
        <f>'1.  LRAMVA Summary'!K52</f>
        <v>Unmetered Scattered Load</v>
      </c>
      <c r="AG969" s="285" t="str">
        <f>'1.  LRAMVA Summary'!L52</f>
        <v/>
      </c>
      <c r="AH969" s="285" t="str">
        <f>'1.  LRAMVA Summary'!M52</f>
        <v/>
      </c>
      <c r="AI969" s="285" t="str">
        <f>'1.  LRAMVA Summary'!N52</f>
        <v/>
      </c>
      <c r="AJ969" s="285" t="str">
        <f>'1.  LRAMVA Summary'!O52</f>
        <v/>
      </c>
      <c r="AK969" s="285" t="str">
        <f>'1.  LRAMVA Summary'!P52</f>
        <v/>
      </c>
      <c r="AL969" s="285" t="str">
        <f>'1.  LRAMVA Summary'!Q52</f>
        <v/>
      </c>
      <c r="AM969" s="287" t="str">
        <f>'1.  LRAMVA Summary'!R52</f>
        <v>Total</v>
      </c>
    </row>
    <row r="970" spans="1:39" ht="15" customHeight="1">
      <c r="A970" s="532"/>
      <c r="B970" s="518" t="s">
        <v>503</v>
      </c>
      <c r="C970" s="289"/>
      <c r="D970" s="289"/>
      <c r="E970" s="289"/>
      <c r="F970" s="289"/>
      <c r="G970" s="289"/>
      <c r="H970" s="289"/>
      <c r="I970" s="289"/>
      <c r="J970" s="289"/>
      <c r="K970" s="289"/>
      <c r="L970" s="289"/>
      <c r="M970" s="289"/>
      <c r="N970" s="290"/>
      <c r="O970" s="289"/>
      <c r="P970" s="289"/>
      <c r="Q970" s="289"/>
      <c r="R970" s="289"/>
      <c r="S970" s="289"/>
      <c r="T970" s="289"/>
      <c r="U970" s="289"/>
      <c r="V970" s="289"/>
      <c r="W970" s="289"/>
      <c r="X970" s="289"/>
      <c r="Y970" s="291" t="str">
        <f>'1.  LRAMVA Summary'!D53</f>
        <v>kWh</v>
      </c>
      <c r="Z970" s="291" t="str">
        <f>'1.  LRAMVA Summary'!E53</f>
        <v>kWh</v>
      </c>
      <c r="AA970" s="291" t="str">
        <f>'1.  LRAMVA Summary'!F53</f>
        <v>kW</v>
      </c>
      <c r="AB970" s="291" t="str">
        <f>'1.  LRAMVA Summary'!G53</f>
        <v>kW</v>
      </c>
      <c r="AC970" s="291" t="str">
        <f>'1.  LRAMVA Summary'!H53</f>
        <v>kW</v>
      </c>
      <c r="AD970" s="291" t="str">
        <f>'1.  LRAMVA Summary'!I53</f>
        <v>kW</v>
      </c>
      <c r="AE970" s="291" t="str">
        <f>'1.  LRAMVA Summary'!J53</f>
        <v>kW</v>
      </c>
      <c r="AF970" s="291" t="str">
        <f>'1.  LRAMVA Summary'!K53</f>
        <v>kWh</v>
      </c>
      <c r="AG970" s="291">
        <f>'1.  LRAMVA Summary'!L53</f>
        <v>0</v>
      </c>
      <c r="AH970" s="291">
        <f>'1.  LRAMVA Summary'!M53</f>
        <v>0</v>
      </c>
      <c r="AI970" s="291">
        <f>'1.  LRAMVA Summary'!N53</f>
        <v>0</v>
      </c>
      <c r="AJ970" s="291">
        <f>'1.  LRAMVA Summary'!O53</f>
        <v>0</v>
      </c>
      <c r="AK970" s="291">
        <f>'1.  LRAMVA Summary'!P53</f>
        <v>0</v>
      </c>
      <c r="AL970" s="291">
        <f>'1.  LRAMVA Summary'!Q53</f>
        <v>0</v>
      </c>
      <c r="AM970" s="292"/>
    </row>
    <row r="971" spans="1:39" ht="15" hidden="1" customHeight="1" outlineLevel="1">
      <c r="A971" s="532"/>
      <c r="B971" s="504" t="s">
        <v>496</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291"/>
      <c r="Z971" s="291"/>
      <c r="AA971" s="291"/>
      <c r="AB971" s="291"/>
      <c r="AC971" s="291"/>
      <c r="AD971" s="291"/>
      <c r="AE971" s="291"/>
      <c r="AF971" s="291"/>
      <c r="AG971" s="291"/>
      <c r="AH971" s="291"/>
      <c r="AI971" s="291"/>
      <c r="AJ971" s="291"/>
      <c r="AK971" s="291"/>
      <c r="AL971" s="291"/>
      <c r="AM971" s="292"/>
    </row>
    <row r="972" spans="1:39" ht="15" hidden="1" customHeight="1" outlineLevel="1">
      <c r="A972" s="532">
        <v>1</v>
      </c>
      <c r="B972" s="428" t="s">
        <v>95</v>
      </c>
      <c r="C972" s="291" t="s">
        <v>25</v>
      </c>
      <c r="D972" s="295"/>
      <c r="E972" s="295"/>
      <c r="F972" s="295"/>
      <c r="G972" s="295"/>
      <c r="H972" s="295"/>
      <c r="I972" s="295"/>
      <c r="J972" s="295"/>
      <c r="K972" s="295"/>
      <c r="L972" s="295"/>
      <c r="M972" s="295"/>
      <c r="N972" s="291"/>
      <c r="O972" s="295"/>
      <c r="P972" s="295"/>
      <c r="Q972" s="295"/>
      <c r="R972" s="295"/>
      <c r="S972" s="295"/>
      <c r="T972" s="295"/>
      <c r="U972" s="295"/>
      <c r="V972" s="295"/>
      <c r="W972" s="295"/>
      <c r="X972" s="295"/>
      <c r="Y972" s="415"/>
      <c r="Z972" s="415"/>
      <c r="AA972" s="415"/>
      <c r="AB972" s="415"/>
      <c r="AC972" s="415"/>
      <c r="AD972" s="415"/>
      <c r="AE972" s="415"/>
      <c r="AF972" s="410"/>
      <c r="AG972" s="410"/>
      <c r="AH972" s="410"/>
      <c r="AI972" s="410"/>
      <c r="AJ972" s="410"/>
      <c r="AK972" s="410"/>
      <c r="AL972" s="410"/>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468"/>
      <c r="O973" s="295"/>
      <c r="P973" s="295"/>
      <c r="Q973" s="295"/>
      <c r="R973" s="295"/>
      <c r="S973" s="295"/>
      <c r="T973" s="295"/>
      <c r="U973" s="295"/>
      <c r="V973" s="295"/>
      <c r="W973" s="295"/>
      <c r="X973" s="295"/>
      <c r="Y973" s="411">
        <f>Y972</f>
        <v>0</v>
      </c>
      <c r="Z973" s="411">
        <f t="shared" ref="Z973" si="2868">Z972</f>
        <v>0</v>
      </c>
      <c r="AA973" s="411">
        <f t="shared" ref="AA973" si="2869">AA972</f>
        <v>0</v>
      </c>
      <c r="AB973" s="411">
        <f t="shared" ref="AB973" si="2870">AB972</f>
        <v>0</v>
      </c>
      <c r="AC973" s="411">
        <f t="shared" ref="AC973" si="2871">AC972</f>
        <v>0</v>
      </c>
      <c r="AD973" s="411">
        <f t="shared" ref="AD973" si="2872">AD972</f>
        <v>0</v>
      </c>
      <c r="AE973" s="411">
        <f t="shared" ref="AE973" si="2873">AE972</f>
        <v>0</v>
      </c>
      <c r="AF973" s="411">
        <f t="shared" ref="AF973" si="2874">AF972</f>
        <v>0</v>
      </c>
      <c r="AG973" s="411">
        <f t="shared" ref="AG973" si="2875">AG972</f>
        <v>0</v>
      </c>
      <c r="AH973" s="411">
        <f t="shared" ref="AH973" si="2876">AH972</f>
        <v>0</v>
      </c>
      <c r="AI973" s="411">
        <f t="shared" ref="AI973" si="2877">AI972</f>
        <v>0</v>
      </c>
      <c r="AJ973" s="411">
        <f t="shared" ref="AJ973" si="2878">AJ972</f>
        <v>0</v>
      </c>
      <c r="AK973" s="411">
        <f t="shared" ref="AK973" si="2879">AK972</f>
        <v>0</v>
      </c>
      <c r="AL973" s="411">
        <f t="shared" ref="AL973" si="2880">AL972</f>
        <v>0</v>
      </c>
      <c r="AM973" s="297"/>
    </row>
    <row r="974" spans="1:39" ht="15" hidden="1" customHeight="1" outlineLevel="1">
      <c r="A974" s="532"/>
      <c r="B974" s="298"/>
      <c r="C974" s="299"/>
      <c r="D974" s="299"/>
      <c r="E974" s="299"/>
      <c r="F974" s="299"/>
      <c r="G974" s="299"/>
      <c r="H974" s="299"/>
      <c r="I974" s="299"/>
      <c r="J974" s="299"/>
      <c r="K974" s="299"/>
      <c r="L974" s="299"/>
      <c r="M974" s="299"/>
      <c r="N974" s="300"/>
      <c r="O974" s="299"/>
      <c r="P974" s="299"/>
      <c r="Q974" s="299"/>
      <c r="R974" s="299"/>
      <c r="S974" s="299"/>
      <c r="T974" s="299"/>
      <c r="U974" s="299"/>
      <c r="V974" s="299"/>
      <c r="W974" s="299"/>
      <c r="X974" s="299"/>
      <c r="Y974" s="412"/>
      <c r="Z974" s="413"/>
      <c r="AA974" s="413"/>
      <c r="AB974" s="413"/>
      <c r="AC974" s="413"/>
      <c r="AD974" s="413"/>
      <c r="AE974" s="413"/>
      <c r="AF974" s="413"/>
      <c r="AG974" s="413"/>
      <c r="AH974" s="413"/>
      <c r="AI974" s="413"/>
      <c r="AJ974" s="413"/>
      <c r="AK974" s="413"/>
      <c r="AL974" s="413"/>
      <c r="AM974" s="302"/>
    </row>
    <row r="975" spans="1:39" ht="15" hidden="1" customHeight="1" outlineLevel="1">
      <c r="A975" s="532">
        <v>2</v>
      </c>
      <c r="B975" s="428" t="s">
        <v>96</v>
      </c>
      <c r="C975" s="291" t="s">
        <v>25</v>
      </c>
      <c r="D975" s="295"/>
      <c r="E975" s="295"/>
      <c r="F975" s="295"/>
      <c r="G975" s="295"/>
      <c r="H975" s="295"/>
      <c r="I975" s="295"/>
      <c r="J975" s="295"/>
      <c r="K975" s="295"/>
      <c r="L975" s="295"/>
      <c r="M975" s="295"/>
      <c r="N975" s="291"/>
      <c r="O975" s="295"/>
      <c r="P975" s="295"/>
      <c r="Q975" s="295"/>
      <c r="R975" s="295"/>
      <c r="S975" s="295"/>
      <c r="T975" s="295"/>
      <c r="U975" s="295"/>
      <c r="V975" s="295"/>
      <c r="W975" s="295"/>
      <c r="X975" s="295"/>
      <c r="Y975" s="415"/>
      <c r="Z975" s="415"/>
      <c r="AA975" s="415"/>
      <c r="AB975" s="415"/>
      <c r="AC975" s="415"/>
      <c r="AD975" s="415"/>
      <c r="AE975" s="415"/>
      <c r="AF975" s="410"/>
      <c r="AG975" s="410"/>
      <c r="AH975" s="410"/>
      <c r="AI975" s="410"/>
      <c r="AJ975" s="410"/>
      <c r="AK975" s="410"/>
      <c r="AL975" s="410"/>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468"/>
      <c r="O976" s="295"/>
      <c r="P976" s="295"/>
      <c r="Q976" s="295"/>
      <c r="R976" s="295"/>
      <c r="S976" s="295"/>
      <c r="T976" s="295"/>
      <c r="U976" s="295"/>
      <c r="V976" s="295"/>
      <c r="W976" s="295"/>
      <c r="X976" s="295"/>
      <c r="Y976" s="411">
        <f>Y975</f>
        <v>0</v>
      </c>
      <c r="Z976" s="411">
        <f t="shared" ref="Z976" si="2881">Z975</f>
        <v>0</v>
      </c>
      <c r="AA976" s="411">
        <f t="shared" ref="AA976" si="2882">AA975</f>
        <v>0</v>
      </c>
      <c r="AB976" s="411">
        <f t="shared" ref="AB976" si="2883">AB975</f>
        <v>0</v>
      </c>
      <c r="AC976" s="411">
        <f t="shared" ref="AC976" si="2884">AC975</f>
        <v>0</v>
      </c>
      <c r="AD976" s="411">
        <f t="shared" ref="AD976" si="2885">AD975</f>
        <v>0</v>
      </c>
      <c r="AE976" s="411">
        <f t="shared" ref="AE976" si="2886">AE975</f>
        <v>0</v>
      </c>
      <c r="AF976" s="411">
        <f t="shared" ref="AF976" si="2887">AF975</f>
        <v>0</v>
      </c>
      <c r="AG976" s="411">
        <f t="shared" ref="AG976" si="2888">AG975</f>
        <v>0</v>
      </c>
      <c r="AH976" s="411">
        <f t="shared" ref="AH976" si="2889">AH975</f>
        <v>0</v>
      </c>
      <c r="AI976" s="411">
        <f t="shared" ref="AI976" si="2890">AI975</f>
        <v>0</v>
      </c>
      <c r="AJ976" s="411">
        <f t="shared" ref="AJ976" si="2891">AJ975</f>
        <v>0</v>
      </c>
      <c r="AK976" s="411">
        <f t="shared" ref="AK976" si="2892">AK975</f>
        <v>0</v>
      </c>
      <c r="AL976" s="411">
        <f t="shared" ref="AL976" si="2893">AL975</f>
        <v>0</v>
      </c>
      <c r="AM976" s="297"/>
    </row>
    <row r="977" spans="1:39" ht="15" hidden="1" customHeight="1" outlineLevel="1">
      <c r="A977" s="532"/>
      <c r="B977" s="298"/>
      <c r="C977" s="299"/>
      <c r="D977" s="304"/>
      <c r="E977" s="304"/>
      <c r="F977" s="304"/>
      <c r="G977" s="304"/>
      <c r="H977" s="304"/>
      <c r="I977" s="304"/>
      <c r="J977" s="304"/>
      <c r="K977" s="304"/>
      <c r="L977" s="304"/>
      <c r="M977" s="304"/>
      <c r="N977" s="300"/>
      <c r="O977" s="304"/>
      <c r="P977" s="304"/>
      <c r="Q977" s="304"/>
      <c r="R977" s="304"/>
      <c r="S977" s="304"/>
      <c r="T977" s="304"/>
      <c r="U977" s="304"/>
      <c r="V977" s="304"/>
      <c r="W977" s="304"/>
      <c r="X977" s="304"/>
      <c r="Y977" s="412"/>
      <c r="Z977" s="413"/>
      <c r="AA977" s="413"/>
      <c r="AB977" s="413"/>
      <c r="AC977" s="413"/>
      <c r="AD977" s="413"/>
      <c r="AE977" s="413"/>
      <c r="AF977" s="413"/>
      <c r="AG977" s="413"/>
      <c r="AH977" s="413"/>
      <c r="AI977" s="413"/>
      <c r="AJ977" s="413"/>
      <c r="AK977" s="413"/>
      <c r="AL977" s="413"/>
      <c r="AM977" s="302"/>
    </row>
    <row r="978" spans="1:39" ht="15" hidden="1" customHeight="1" outlineLevel="1">
      <c r="A978" s="532">
        <v>3</v>
      </c>
      <c r="B978" s="428" t="s">
        <v>97</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5"/>
      <c r="Z978" s="415"/>
      <c r="AA978" s="415"/>
      <c r="AB978" s="415"/>
      <c r="AC978" s="415"/>
      <c r="AD978" s="415"/>
      <c r="AE978" s="415"/>
      <c r="AF978" s="410"/>
      <c r="AG978" s="410"/>
      <c r="AH978" s="410"/>
      <c r="AI978" s="410"/>
      <c r="AJ978" s="410"/>
      <c r="AK978" s="410"/>
      <c r="AL978" s="410"/>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468"/>
      <c r="O979" s="295"/>
      <c r="P979" s="295"/>
      <c r="Q979" s="295"/>
      <c r="R979" s="295"/>
      <c r="S979" s="295"/>
      <c r="T979" s="295"/>
      <c r="U979" s="295"/>
      <c r="V979" s="295"/>
      <c r="W979" s="295"/>
      <c r="X979" s="295"/>
      <c r="Y979" s="411">
        <f>Y978</f>
        <v>0</v>
      </c>
      <c r="Z979" s="411">
        <f t="shared" ref="Z979" si="2894">Z978</f>
        <v>0</v>
      </c>
      <c r="AA979" s="411">
        <f t="shared" ref="AA979" si="2895">AA978</f>
        <v>0</v>
      </c>
      <c r="AB979" s="411">
        <f t="shared" ref="AB979" si="2896">AB978</f>
        <v>0</v>
      </c>
      <c r="AC979" s="411">
        <f t="shared" ref="AC979" si="2897">AC978</f>
        <v>0</v>
      </c>
      <c r="AD979" s="411">
        <f t="shared" ref="AD979" si="2898">AD978</f>
        <v>0</v>
      </c>
      <c r="AE979" s="411">
        <f t="shared" ref="AE979" si="2899">AE978</f>
        <v>0</v>
      </c>
      <c r="AF979" s="411">
        <f t="shared" ref="AF979" si="2900">AF978</f>
        <v>0</v>
      </c>
      <c r="AG979" s="411">
        <f t="shared" ref="AG979" si="2901">AG978</f>
        <v>0</v>
      </c>
      <c r="AH979" s="411">
        <f t="shared" ref="AH979" si="2902">AH978</f>
        <v>0</v>
      </c>
      <c r="AI979" s="411">
        <f t="shared" ref="AI979" si="2903">AI978</f>
        <v>0</v>
      </c>
      <c r="AJ979" s="411">
        <f t="shared" ref="AJ979" si="2904">AJ978</f>
        <v>0</v>
      </c>
      <c r="AK979" s="411">
        <f t="shared" ref="AK979" si="2905">AK978</f>
        <v>0</v>
      </c>
      <c r="AL979" s="411">
        <f t="shared" ref="AL979" si="2906">AL978</f>
        <v>0</v>
      </c>
      <c r="AM979" s="297"/>
    </row>
    <row r="980" spans="1:39" ht="15" hidden="1" customHeight="1" outlineLevel="1">
      <c r="A980" s="532"/>
      <c r="B980" s="294"/>
      <c r="C980" s="305"/>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12"/>
      <c r="Z980" s="412"/>
      <c r="AA980" s="412"/>
      <c r="AB980" s="412"/>
      <c r="AC980" s="412"/>
      <c r="AD980" s="412"/>
      <c r="AE980" s="412"/>
      <c r="AF980" s="412"/>
      <c r="AG980" s="412"/>
      <c r="AH980" s="412"/>
      <c r="AI980" s="412"/>
      <c r="AJ980" s="412"/>
      <c r="AK980" s="412"/>
      <c r="AL980" s="412"/>
      <c r="AM980" s="306"/>
    </row>
    <row r="981" spans="1:39" ht="15" hidden="1" customHeight="1" outlineLevel="1">
      <c r="A981" s="532">
        <v>4</v>
      </c>
      <c r="B981" s="520" t="s">
        <v>675</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5"/>
      <c r="Z981" s="415"/>
      <c r="AA981" s="415"/>
      <c r="AB981" s="415"/>
      <c r="AC981" s="415"/>
      <c r="AD981" s="415"/>
      <c r="AE981" s="415"/>
      <c r="AF981" s="410"/>
      <c r="AG981" s="410"/>
      <c r="AH981" s="410"/>
      <c r="AI981" s="410"/>
      <c r="AJ981" s="410"/>
      <c r="AK981" s="410"/>
      <c r="AL981" s="410"/>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468"/>
      <c r="O982" s="295"/>
      <c r="P982" s="295"/>
      <c r="Q982" s="295"/>
      <c r="R982" s="295"/>
      <c r="S982" s="295"/>
      <c r="T982" s="295"/>
      <c r="U982" s="295"/>
      <c r="V982" s="295"/>
      <c r="W982" s="295"/>
      <c r="X982" s="295"/>
      <c r="Y982" s="411">
        <f>Y981</f>
        <v>0</v>
      </c>
      <c r="Z982" s="411">
        <f t="shared" ref="Z982" si="2907">Z981</f>
        <v>0</v>
      </c>
      <c r="AA982" s="411">
        <f t="shared" ref="AA982" si="2908">AA981</f>
        <v>0</v>
      </c>
      <c r="AB982" s="411">
        <f t="shared" ref="AB982" si="2909">AB981</f>
        <v>0</v>
      </c>
      <c r="AC982" s="411">
        <f t="shared" ref="AC982" si="2910">AC981</f>
        <v>0</v>
      </c>
      <c r="AD982" s="411">
        <f t="shared" ref="AD982" si="2911">AD981</f>
        <v>0</v>
      </c>
      <c r="AE982" s="411">
        <f t="shared" ref="AE982" si="2912">AE981</f>
        <v>0</v>
      </c>
      <c r="AF982" s="411">
        <f t="shared" ref="AF982" si="2913">AF981</f>
        <v>0</v>
      </c>
      <c r="AG982" s="411">
        <f t="shared" ref="AG982" si="2914">AG981</f>
        <v>0</v>
      </c>
      <c r="AH982" s="411">
        <f t="shared" ref="AH982" si="2915">AH981</f>
        <v>0</v>
      </c>
      <c r="AI982" s="411">
        <f t="shared" ref="AI982" si="2916">AI981</f>
        <v>0</v>
      </c>
      <c r="AJ982" s="411">
        <f t="shared" ref="AJ982" si="2917">AJ981</f>
        <v>0</v>
      </c>
      <c r="AK982" s="411">
        <f t="shared" ref="AK982" si="2918">AK981</f>
        <v>0</v>
      </c>
      <c r="AL982" s="411">
        <f t="shared" ref="AL982" si="2919">AL981</f>
        <v>0</v>
      </c>
      <c r="AM982" s="297"/>
    </row>
    <row r="983" spans="1:39" ht="15" hidden="1" customHeight="1" outlineLevel="1">
      <c r="A983" s="532"/>
      <c r="B983" s="294"/>
      <c r="C983" s="305"/>
      <c r="D983" s="304"/>
      <c r="E983" s="304"/>
      <c r="F983" s="304"/>
      <c r="G983" s="304"/>
      <c r="H983" s="304"/>
      <c r="I983" s="304"/>
      <c r="J983" s="304"/>
      <c r="K983" s="304"/>
      <c r="L983" s="304"/>
      <c r="M983" s="304"/>
      <c r="N983" s="291"/>
      <c r="O983" s="304"/>
      <c r="P983" s="304"/>
      <c r="Q983" s="304"/>
      <c r="R983" s="304"/>
      <c r="S983" s="304"/>
      <c r="T983" s="304"/>
      <c r="U983" s="304"/>
      <c r="V983" s="304"/>
      <c r="W983" s="304"/>
      <c r="X983" s="304"/>
      <c r="Y983" s="412"/>
      <c r="Z983" s="412"/>
      <c r="AA983" s="412"/>
      <c r="AB983" s="412"/>
      <c r="AC983" s="412"/>
      <c r="AD983" s="412"/>
      <c r="AE983" s="412"/>
      <c r="AF983" s="412"/>
      <c r="AG983" s="412"/>
      <c r="AH983" s="412"/>
      <c r="AI983" s="412"/>
      <c r="AJ983" s="412"/>
      <c r="AK983" s="412"/>
      <c r="AL983" s="412"/>
      <c r="AM983" s="306"/>
    </row>
    <row r="984" spans="1:39" ht="15" hidden="1" customHeight="1" outlineLevel="1">
      <c r="A984" s="532">
        <v>5</v>
      </c>
      <c r="B984" s="428" t="s">
        <v>98</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5"/>
      <c r="Z984" s="415"/>
      <c r="AA984" s="415"/>
      <c r="AB984" s="415"/>
      <c r="AC984" s="415"/>
      <c r="AD984" s="415"/>
      <c r="AE984" s="415"/>
      <c r="AF984" s="410"/>
      <c r="AG984" s="410"/>
      <c r="AH984" s="410"/>
      <c r="AI984" s="410"/>
      <c r="AJ984" s="410"/>
      <c r="AK984" s="410"/>
      <c r="AL984" s="410"/>
      <c r="AM984" s="296">
        <f>SUM(Y984:AL984)</f>
        <v>0</v>
      </c>
    </row>
    <row r="985" spans="1:39" ht="15" hidden="1" customHeight="1" outlineLevel="1">
      <c r="A985" s="532"/>
      <c r="B985" s="294" t="s">
        <v>346</v>
      </c>
      <c r="C985" s="291" t="s">
        <v>163</v>
      </c>
      <c r="D985" s="295"/>
      <c r="E985" s="295"/>
      <c r="F985" s="295"/>
      <c r="G985" s="295"/>
      <c r="H985" s="295"/>
      <c r="I985" s="295"/>
      <c r="J985" s="295"/>
      <c r="K985" s="295"/>
      <c r="L985" s="295"/>
      <c r="M985" s="295"/>
      <c r="N985" s="468"/>
      <c r="O985" s="295"/>
      <c r="P985" s="295"/>
      <c r="Q985" s="295"/>
      <c r="R985" s="295"/>
      <c r="S985" s="295"/>
      <c r="T985" s="295"/>
      <c r="U985" s="295"/>
      <c r="V985" s="295"/>
      <c r="W985" s="295"/>
      <c r="X985" s="295"/>
      <c r="Y985" s="411">
        <f>Y984</f>
        <v>0</v>
      </c>
      <c r="Z985" s="411">
        <f t="shared" ref="Z985" si="2920">Z984</f>
        <v>0</v>
      </c>
      <c r="AA985" s="411">
        <f t="shared" ref="AA985" si="2921">AA984</f>
        <v>0</v>
      </c>
      <c r="AB985" s="411">
        <f t="shared" ref="AB985" si="2922">AB984</f>
        <v>0</v>
      </c>
      <c r="AC985" s="411">
        <f t="shared" ref="AC985" si="2923">AC984</f>
        <v>0</v>
      </c>
      <c r="AD985" s="411">
        <f t="shared" ref="AD985" si="2924">AD984</f>
        <v>0</v>
      </c>
      <c r="AE985" s="411">
        <f t="shared" ref="AE985" si="2925">AE984</f>
        <v>0</v>
      </c>
      <c r="AF985" s="411">
        <f t="shared" ref="AF985" si="2926">AF984</f>
        <v>0</v>
      </c>
      <c r="AG985" s="411">
        <f t="shared" ref="AG985" si="2927">AG984</f>
        <v>0</v>
      </c>
      <c r="AH985" s="411">
        <f t="shared" ref="AH985" si="2928">AH984</f>
        <v>0</v>
      </c>
      <c r="AI985" s="411">
        <f t="shared" ref="AI985" si="2929">AI984</f>
        <v>0</v>
      </c>
      <c r="AJ985" s="411">
        <f t="shared" ref="AJ985" si="2930">AJ984</f>
        <v>0</v>
      </c>
      <c r="AK985" s="411">
        <f t="shared" ref="AK985" si="2931">AK984</f>
        <v>0</v>
      </c>
      <c r="AL985" s="411">
        <f t="shared" ref="AL985" si="2932">AL984</f>
        <v>0</v>
      </c>
      <c r="AM985" s="297"/>
    </row>
    <row r="986" spans="1:39" ht="15" hidden="1" customHeight="1" outlineLevel="1">
      <c r="A986" s="532"/>
      <c r="B986" s="294"/>
      <c r="C986" s="291"/>
      <c r="D986" s="291"/>
      <c r="E986" s="291"/>
      <c r="F986" s="291"/>
      <c r="G986" s="291"/>
      <c r="H986" s="291"/>
      <c r="I986" s="291"/>
      <c r="J986" s="291"/>
      <c r="K986" s="291"/>
      <c r="L986" s="291"/>
      <c r="M986" s="291"/>
      <c r="N986" s="291"/>
      <c r="O986" s="291"/>
      <c r="P986" s="291"/>
      <c r="Q986" s="291"/>
      <c r="R986" s="291"/>
      <c r="S986" s="291"/>
      <c r="T986" s="291"/>
      <c r="U986" s="291"/>
      <c r="V986" s="291"/>
      <c r="W986" s="291"/>
      <c r="X986" s="291"/>
      <c r="Y986" s="422"/>
      <c r="Z986" s="423"/>
      <c r="AA986" s="423"/>
      <c r="AB986" s="423"/>
      <c r="AC986" s="423"/>
      <c r="AD986" s="423"/>
      <c r="AE986" s="423"/>
      <c r="AF986" s="423"/>
      <c r="AG986" s="423"/>
      <c r="AH986" s="423"/>
      <c r="AI986" s="423"/>
      <c r="AJ986" s="423"/>
      <c r="AK986" s="423"/>
      <c r="AL986" s="423"/>
      <c r="AM986" s="297"/>
    </row>
    <row r="987" spans="1:39" ht="15.5" hidden="1" outlineLevel="1">
      <c r="A987" s="532"/>
      <c r="B987" s="319" t="s">
        <v>497</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6</v>
      </c>
      <c r="B988" s="428" t="s">
        <v>99</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33">Z988</f>
        <v>0</v>
      </c>
      <c r="AA989" s="411">
        <f t="shared" ref="AA989" si="2934">AA988</f>
        <v>0</v>
      </c>
      <c r="AB989" s="411">
        <f t="shared" ref="AB989" si="2935">AB988</f>
        <v>0</v>
      </c>
      <c r="AC989" s="411">
        <f t="shared" ref="AC989" si="2936">AC988</f>
        <v>0</v>
      </c>
      <c r="AD989" s="411">
        <f t="shared" ref="AD989" si="2937">AD988</f>
        <v>0</v>
      </c>
      <c r="AE989" s="411">
        <f t="shared" ref="AE989" si="2938">AE988</f>
        <v>0</v>
      </c>
      <c r="AF989" s="411">
        <f t="shared" ref="AF989" si="2939">AF988</f>
        <v>0</v>
      </c>
      <c r="AG989" s="411">
        <f t="shared" ref="AG989" si="2940">AG988</f>
        <v>0</v>
      </c>
      <c r="AH989" s="411">
        <f t="shared" ref="AH989" si="2941">AH988</f>
        <v>0</v>
      </c>
      <c r="AI989" s="411">
        <f t="shared" ref="AI989" si="2942">AI988</f>
        <v>0</v>
      </c>
      <c r="AJ989" s="411">
        <f t="shared" ref="AJ989" si="2943">AJ988</f>
        <v>0</v>
      </c>
      <c r="AK989" s="411">
        <f t="shared" ref="AK989" si="2944">AK988</f>
        <v>0</v>
      </c>
      <c r="AL989" s="411">
        <f t="shared" ref="AL989" si="2945">AL988</f>
        <v>0</v>
      </c>
      <c r="AM989" s="311"/>
    </row>
    <row r="990" spans="1:39" ht="15" hidden="1" customHeight="1" outlineLevel="1">
      <c r="A990" s="532"/>
      <c r="B990" s="310"/>
      <c r="C990" s="312"/>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6"/>
      <c r="Z990" s="416"/>
      <c r="AA990" s="416"/>
      <c r="AB990" s="416"/>
      <c r="AC990" s="416"/>
      <c r="AD990" s="416"/>
      <c r="AE990" s="416"/>
      <c r="AF990" s="416"/>
      <c r="AG990" s="416"/>
      <c r="AH990" s="416"/>
      <c r="AI990" s="416"/>
      <c r="AJ990" s="416"/>
      <c r="AK990" s="416"/>
      <c r="AL990" s="416"/>
      <c r="AM990" s="313"/>
    </row>
    <row r="991" spans="1:39" ht="15" hidden="1" customHeight="1" outlineLevel="1">
      <c r="A991" s="532">
        <v>7</v>
      </c>
      <c r="B991" s="428" t="s">
        <v>100</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46">Z991</f>
        <v>0</v>
      </c>
      <c r="AA992" s="411">
        <f t="shared" ref="AA992" si="2947">AA991</f>
        <v>0</v>
      </c>
      <c r="AB992" s="411">
        <f t="shared" ref="AB992" si="2948">AB991</f>
        <v>0</v>
      </c>
      <c r="AC992" s="411">
        <f t="shared" ref="AC992" si="2949">AC991</f>
        <v>0</v>
      </c>
      <c r="AD992" s="411">
        <f t="shared" ref="AD992" si="2950">AD991</f>
        <v>0</v>
      </c>
      <c r="AE992" s="411">
        <f t="shared" ref="AE992" si="2951">AE991</f>
        <v>0</v>
      </c>
      <c r="AF992" s="411">
        <f t="shared" ref="AF992" si="2952">AF991</f>
        <v>0</v>
      </c>
      <c r="AG992" s="411">
        <f t="shared" ref="AG992" si="2953">AG991</f>
        <v>0</v>
      </c>
      <c r="AH992" s="411">
        <f t="shared" ref="AH992" si="2954">AH991</f>
        <v>0</v>
      </c>
      <c r="AI992" s="411">
        <f t="shared" ref="AI992" si="2955">AI991</f>
        <v>0</v>
      </c>
      <c r="AJ992" s="411">
        <f t="shared" ref="AJ992" si="2956">AJ991</f>
        <v>0</v>
      </c>
      <c r="AK992" s="411">
        <f t="shared" ref="AK992" si="2957">AK991</f>
        <v>0</v>
      </c>
      <c r="AL992" s="411">
        <f t="shared" ref="AL992" si="2958">AL991</f>
        <v>0</v>
      </c>
      <c r="AM992" s="311"/>
    </row>
    <row r="993" spans="1:39" ht="15" hidden="1" customHeight="1" outlineLevel="1">
      <c r="A993" s="532"/>
      <c r="B993" s="314"/>
      <c r="C993" s="312"/>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6"/>
      <c r="Z993" s="417"/>
      <c r="AA993" s="416"/>
      <c r="AB993" s="416"/>
      <c r="AC993" s="416"/>
      <c r="AD993" s="416"/>
      <c r="AE993" s="416"/>
      <c r="AF993" s="416"/>
      <c r="AG993" s="416"/>
      <c r="AH993" s="416"/>
      <c r="AI993" s="416"/>
      <c r="AJ993" s="416"/>
      <c r="AK993" s="416"/>
      <c r="AL993" s="416"/>
      <c r="AM993" s="313"/>
    </row>
    <row r="994" spans="1:39" ht="15" hidden="1" customHeight="1" outlineLevel="1">
      <c r="A994" s="532">
        <v>8</v>
      </c>
      <c r="B994" s="428" t="s">
        <v>101</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5"/>
      <c r="Z994" s="415"/>
      <c r="AA994" s="415"/>
      <c r="AB994" s="415"/>
      <c r="AC994" s="415"/>
      <c r="AD994" s="415"/>
      <c r="AE994" s="415"/>
      <c r="AF994" s="415"/>
      <c r="AG994" s="415"/>
      <c r="AH994" s="415"/>
      <c r="AI994" s="415"/>
      <c r="AJ994" s="415"/>
      <c r="AK994" s="415"/>
      <c r="AL994" s="415"/>
      <c r="AM994" s="296">
        <f>SUM(Y994:AL994)</f>
        <v>0</v>
      </c>
    </row>
    <row r="995" spans="1:39" ht="15" hidden="1" customHeight="1" outlineLevel="1">
      <c r="A995" s="532"/>
      <c r="B995" s="294" t="s">
        <v>346</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959">Z994</f>
        <v>0</v>
      </c>
      <c r="AA995" s="411">
        <f t="shared" ref="AA995" si="2960">AA994</f>
        <v>0</v>
      </c>
      <c r="AB995" s="411">
        <f t="shared" ref="AB995" si="2961">AB994</f>
        <v>0</v>
      </c>
      <c r="AC995" s="411">
        <f t="shared" ref="AC995" si="2962">AC994</f>
        <v>0</v>
      </c>
      <c r="AD995" s="411">
        <f t="shared" ref="AD995" si="2963">AD994</f>
        <v>0</v>
      </c>
      <c r="AE995" s="411">
        <f t="shared" ref="AE995" si="2964">AE994</f>
        <v>0</v>
      </c>
      <c r="AF995" s="411">
        <f t="shared" ref="AF995" si="2965">AF994</f>
        <v>0</v>
      </c>
      <c r="AG995" s="411">
        <f t="shared" ref="AG995" si="2966">AG994</f>
        <v>0</v>
      </c>
      <c r="AH995" s="411">
        <f t="shared" ref="AH995" si="2967">AH994</f>
        <v>0</v>
      </c>
      <c r="AI995" s="411">
        <f t="shared" ref="AI995" si="2968">AI994</f>
        <v>0</v>
      </c>
      <c r="AJ995" s="411">
        <f t="shared" ref="AJ995" si="2969">AJ994</f>
        <v>0</v>
      </c>
      <c r="AK995" s="411">
        <f t="shared" ref="AK995" si="2970">AK994</f>
        <v>0</v>
      </c>
      <c r="AL995" s="411">
        <f t="shared" ref="AL995" si="2971">AL994</f>
        <v>0</v>
      </c>
      <c r="AM995" s="311"/>
    </row>
    <row r="996" spans="1:39" ht="15" hidden="1" customHeight="1" outlineLevel="1">
      <c r="A996" s="532"/>
      <c r="B996" s="314"/>
      <c r="C996" s="312"/>
      <c r="D996" s="316"/>
      <c r="E996" s="316"/>
      <c r="F996" s="316"/>
      <c r="G996" s="316"/>
      <c r="H996" s="316"/>
      <c r="I996" s="316"/>
      <c r="J996" s="316"/>
      <c r="K996" s="316"/>
      <c r="L996" s="316"/>
      <c r="M996" s="316"/>
      <c r="N996" s="291"/>
      <c r="O996" s="316"/>
      <c r="P996" s="316"/>
      <c r="Q996" s="316"/>
      <c r="R996" s="316"/>
      <c r="S996" s="316"/>
      <c r="T996" s="316"/>
      <c r="U996" s="316"/>
      <c r="V996" s="316"/>
      <c r="W996" s="316"/>
      <c r="X996" s="316"/>
      <c r="Y996" s="416"/>
      <c r="Z996" s="417"/>
      <c r="AA996" s="416"/>
      <c r="AB996" s="416"/>
      <c r="AC996" s="416"/>
      <c r="AD996" s="416"/>
      <c r="AE996" s="416"/>
      <c r="AF996" s="416"/>
      <c r="AG996" s="416"/>
      <c r="AH996" s="416"/>
      <c r="AI996" s="416"/>
      <c r="AJ996" s="416"/>
      <c r="AK996" s="416"/>
      <c r="AL996" s="416"/>
      <c r="AM996" s="313"/>
    </row>
    <row r="997" spans="1:39" ht="15" hidden="1" customHeight="1" outlineLevel="1">
      <c r="A997" s="532">
        <v>9</v>
      </c>
      <c r="B997" s="428" t="s">
        <v>102</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15"/>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2"/>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2972">Z997</f>
        <v>0</v>
      </c>
      <c r="AA998" s="411">
        <f t="shared" ref="AA998" si="2973">AA997</f>
        <v>0</v>
      </c>
      <c r="AB998" s="411">
        <f t="shared" ref="AB998" si="2974">AB997</f>
        <v>0</v>
      </c>
      <c r="AC998" s="411">
        <f t="shared" ref="AC998" si="2975">AC997</f>
        <v>0</v>
      </c>
      <c r="AD998" s="411">
        <f t="shared" ref="AD998" si="2976">AD997</f>
        <v>0</v>
      </c>
      <c r="AE998" s="411">
        <f t="shared" ref="AE998" si="2977">AE997</f>
        <v>0</v>
      </c>
      <c r="AF998" s="411">
        <f t="shared" ref="AF998" si="2978">AF997</f>
        <v>0</v>
      </c>
      <c r="AG998" s="411">
        <f t="shared" ref="AG998" si="2979">AG997</f>
        <v>0</v>
      </c>
      <c r="AH998" s="411">
        <f t="shared" ref="AH998" si="2980">AH997</f>
        <v>0</v>
      </c>
      <c r="AI998" s="411">
        <f t="shared" ref="AI998" si="2981">AI997</f>
        <v>0</v>
      </c>
      <c r="AJ998" s="411">
        <f t="shared" ref="AJ998" si="2982">AJ997</f>
        <v>0</v>
      </c>
      <c r="AK998" s="411">
        <f t="shared" ref="AK998" si="2983">AK997</f>
        <v>0</v>
      </c>
      <c r="AL998" s="411">
        <f t="shared" ref="AL998" si="2984">AL997</f>
        <v>0</v>
      </c>
      <c r="AM998" s="311"/>
    </row>
    <row r="999" spans="1:39" ht="15" hidden="1" customHeight="1" outlineLevel="1">
      <c r="A999" s="532"/>
      <c r="B999" s="314"/>
      <c r="C999" s="312"/>
      <c r="D999" s="316"/>
      <c r="E999" s="316"/>
      <c r="F999" s="316"/>
      <c r="G999" s="316"/>
      <c r="H999" s="316"/>
      <c r="I999" s="316"/>
      <c r="J999" s="316"/>
      <c r="K999" s="316"/>
      <c r="L999" s="316"/>
      <c r="M999" s="316"/>
      <c r="N999" s="291"/>
      <c r="O999" s="316"/>
      <c r="P999" s="316"/>
      <c r="Q999" s="316"/>
      <c r="R999" s="316"/>
      <c r="S999" s="316"/>
      <c r="T999" s="316"/>
      <c r="U999" s="316"/>
      <c r="V999" s="316"/>
      <c r="W999" s="316"/>
      <c r="X999" s="316"/>
      <c r="Y999" s="416"/>
      <c r="Z999" s="416"/>
      <c r="AA999" s="416"/>
      <c r="AB999" s="416"/>
      <c r="AC999" s="416"/>
      <c r="AD999" s="416"/>
      <c r="AE999" s="416"/>
      <c r="AF999" s="416"/>
      <c r="AG999" s="416"/>
      <c r="AH999" s="416"/>
      <c r="AI999" s="416"/>
      <c r="AJ999" s="416"/>
      <c r="AK999" s="416"/>
      <c r="AL999" s="416"/>
      <c r="AM999" s="313"/>
    </row>
    <row r="1000" spans="1:39" ht="15" hidden="1" customHeight="1" outlineLevel="1">
      <c r="A1000" s="532">
        <v>10</v>
      </c>
      <c r="B1000" s="428" t="s">
        <v>103</v>
      </c>
      <c r="C1000" s="291" t="s">
        <v>25</v>
      </c>
      <c r="D1000" s="295"/>
      <c r="E1000" s="295"/>
      <c r="F1000" s="295"/>
      <c r="G1000" s="295"/>
      <c r="H1000" s="295"/>
      <c r="I1000" s="295"/>
      <c r="J1000" s="295"/>
      <c r="K1000" s="295"/>
      <c r="L1000" s="295"/>
      <c r="M1000" s="295"/>
      <c r="N1000" s="295">
        <v>3</v>
      </c>
      <c r="O1000" s="295"/>
      <c r="P1000" s="295"/>
      <c r="Q1000" s="295"/>
      <c r="R1000" s="295"/>
      <c r="S1000" s="295"/>
      <c r="T1000" s="295"/>
      <c r="U1000" s="295"/>
      <c r="V1000" s="295"/>
      <c r="W1000" s="295"/>
      <c r="X1000" s="295"/>
      <c r="Y1000" s="415"/>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1">
      <c r="A1001" s="532"/>
      <c r="B1001" s="294" t="s">
        <v>346</v>
      </c>
      <c r="C1001" s="291" t="s">
        <v>163</v>
      </c>
      <c r="D1001" s="295"/>
      <c r="E1001" s="295"/>
      <c r="F1001" s="295"/>
      <c r="G1001" s="295"/>
      <c r="H1001" s="295"/>
      <c r="I1001" s="295"/>
      <c r="J1001" s="295"/>
      <c r="K1001" s="295"/>
      <c r="L1001" s="295"/>
      <c r="M1001" s="295"/>
      <c r="N1001" s="295">
        <f>N1000</f>
        <v>3</v>
      </c>
      <c r="O1001" s="295"/>
      <c r="P1001" s="295"/>
      <c r="Q1001" s="295"/>
      <c r="R1001" s="295"/>
      <c r="S1001" s="295"/>
      <c r="T1001" s="295"/>
      <c r="U1001" s="295"/>
      <c r="V1001" s="295"/>
      <c r="W1001" s="295"/>
      <c r="X1001" s="295"/>
      <c r="Y1001" s="411">
        <f>Y1000</f>
        <v>0</v>
      </c>
      <c r="Z1001" s="411">
        <f t="shared" ref="Z1001" si="2985">Z1000</f>
        <v>0</v>
      </c>
      <c r="AA1001" s="411">
        <f t="shared" ref="AA1001" si="2986">AA1000</f>
        <v>0</v>
      </c>
      <c r="AB1001" s="411">
        <f t="shared" ref="AB1001" si="2987">AB1000</f>
        <v>0</v>
      </c>
      <c r="AC1001" s="411">
        <f t="shared" ref="AC1001" si="2988">AC1000</f>
        <v>0</v>
      </c>
      <c r="AD1001" s="411">
        <f t="shared" ref="AD1001" si="2989">AD1000</f>
        <v>0</v>
      </c>
      <c r="AE1001" s="411">
        <f t="shared" ref="AE1001" si="2990">AE1000</f>
        <v>0</v>
      </c>
      <c r="AF1001" s="411">
        <f t="shared" ref="AF1001" si="2991">AF1000</f>
        <v>0</v>
      </c>
      <c r="AG1001" s="411">
        <f t="shared" ref="AG1001" si="2992">AG1000</f>
        <v>0</v>
      </c>
      <c r="AH1001" s="411">
        <f t="shared" ref="AH1001" si="2993">AH1000</f>
        <v>0</v>
      </c>
      <c r="AI1001" s="411">
        <f t="shared" ref="AI1001" si="2994">AI1000</f>
        <v>0</v>
      </c>
      <c r="AJ1001" s="411">
        <f t="shared" ref="AJ1001" si="2995">AJ1000</f>
        <v>0</v>
      </c>
      <c r="AK1001" s="411">
        <f t="shared" ref="AK1001" si="2996">AK1000</f>
        <v>0</v>
      </c>
      <c r="AL1001" s="411">
        <f t="shared" ref="AL1001" si="2997">AL1000</f>
        <v>0</v>
      </c>
      <c r="AM1001" s="311"/>
    </row>
    <row r="1002" spans="1:39" ht="15" hidden="1" customHeight="1" outlineLevel="1">
      <c r="A1002" s="532"/>
      <c r="B1002" s="314"/>
      <c r="C1002" s="312"/>
      <c r="D1002" s="316"/>
      <c r="E1002" s="316"/>
      <c r="F1002" s="316"/>
      <c r="G1002" s="316"/>
      <c r="H1002" s="316"/>
      <c r="I1002" s="316"/>
      <c r="J1002" s="316"/>
      <c r="K1002" s="316"/>
      <c r="L1002" s="316"/>
      <c r="M1002" s="316"/>
      <c r="N1002" s="291"/>
      <c r="O1002" s="316"/>
      <c r="P1002" s="316"/>
      <c r="Q1002" s="316"/>
      <c r="R1002" s="316"/>
      <c r="S1002" s="316"/>
      <c r="T1002" s="316"/>
      <c r="U1002" s="316"/>
      <c r="V1002" s="316"/>
      <c r="W1002" s="316"/>
      <c r="X1002" s="316"/>
      <c r="Y1002" s="416"/>
      <c r="Z1002" s="417"/>
      <c r="AA1002" s="416"/>
      <c r="AB1002" s="416"/>
      <c r="AC1002" s="416"/>
      <c r="AD1002" s="416"/>
      <c r="AE1002" s="416"/>
      <c r="AF1002" s="416"/>
      <c r="AG1002" s="416"/>
      <c r="AH1002" s="416"/>
      <c r="AI1002" s="416"/>
      <c r="AJ1002" s="416"/>
      <c r="AK1002" s="416"/>
      <c r="AL1002" s="416"/>
      <c r="AM1002" s="313"/>
    </row>
    <row r="1003" spans="1:39" ht="15" hidden="1" customHeight="1" outlineLevel="1">
      <c r="A1003" s="532"/>
      <c r="B1003" s="288" t="s">
        <v>10</v>
      </c>
      <c r="C1003" s="289"/>
      <c r="D1003" s="289"/>
      <c r="E1003" s="289"/>
      <c r="F1003" s="289"/>
      <c r="G1003" s="289"/>
      <c r="H1003" s="289"/>
      <c r="I1003" s="289"/>
      <c r="J1003" s="289"/>
      <c r="K1003" s="289"/>
      <c r="L1003" s="289"/>
      <c r="M1003" s="289"/>
      <c r="N1003" s="290"/>
      <c r="O1003" s="289"/>
      <c r="P1003" s="289"/>
      <c r="Q1003" s="289"/>
      <c r="R1003" s="289"/>
      <c r="S1003" s="289"/>
      <c r="T1003" s="289"/>
      <c r="U1003" s="289"/>
      <c r="V1003" s="289"/>
      <c r="W1003" s="289"/>
      <c r="X1003" s="289"/>
      <c r="Y1003" s="414"/>
      <c r="Z1003" s="414"/>
      <c r="AA1003" s="414"/>
      <c r="AB1003" s="414"/>
      <c r="AC1003" s="414"/>
      <c r="AD1003" s="414"/>
      <c r="AE1003" s="414"/>
      <c r="AF1003" s="414"/>
      <c r="AG1003" s="414"/>
      <c r="AH1003" s="414"/>
      <c r="AI1003" s="414"/>
      <c r="AJ1003" s="414"/>
      <c r="AK1003" s="414"/>
      <c r="AL1003" s="414"/>
      <c r="AM1003" s="292"/>
    </row>
    <row r="1004" spans="1:39" ht="15" hidden="1" customHeight="1" outlineLevel="1">
      <c r="A1004" s="532">
        <v>11</v>
      </c>
      <c r="B1004" s="428" t="s">
        <v>104</v>
      </c>
      <c r="C1004" s="291" t="s">
        <v>25</v>
      </c>
      <c r="D1004" s="295"/>
      <c r="E1004" s="295"/>
      <c r="F1004" s="295"/>
      <c r="G1004" s="295"/>
      <c r="H1004" s="295"/>
      <c r="I1004" s="295"/>
      <c r="J1004" s="295"/>
      <c r="K1004" s="295"/>
      <c r="L1004" s="295"/>
      <c r="M1004" s="295"/>
      <c r="N1004" s="295">
        <v>12</v>
      </c>
      <c r="O1004" s="295"/>
      <c r="P1004" s="295"/>
      <c r="Q1004" s="295"/>
      <c r="R1004" s="295"/>
      <c r="S1004" s="295"/>
      <c r="T1004" s="295"/>
      <c r="U1004" s="295"/>
      <c r="V1004" s="295"/>
      <c r="W1004" s="295"/>
      <c r="X1004" s="295"/>
      <c r="Y1004" s="426"/>
      <c r="Z1004" s="415"/>
      <c r="AA1004" s="415"/>
      <c r="AB1004" s="415"/>
      <c r="AC1004" s="415"/>
      <c r="AD1004" s="415"/>
      <c r="AE1004" s="415"/>
      <c r="AF1004" s="415"/>
      <c r="AG1004" s="415"/>
      <c r="AH1004" s="415"/>
      <c r="AI1004" s="415"/>
      <c r="AJ1004" s="415"/>
      <c r="AK1004" s="415"/>
      <c r="AL1004" s="415"/>
      <c r="AM1004" s="296">
        <f>SUM(Y1004:AL1004)</f>
        <v>0</v>
      </c>
    </row>
    <row r="1005" spans="1:39" ht="15" hidden="1" customHeight="1" outlineLevel="1">
      <c r="A1005" s="532"/>
      <c r="B1005" s="294" t="s">
        <v>346</v>
      </c>
      <c r="C1005" s="291" t="s">
        <v>163</v>
      </c>
      <c r="D1005" s="295"/>
      <c r="E1005" s="295"/>
      <c r="F1005" s="295"/>
      <c r="G1005" s="295"/>
      <c r="H1005" s="295"/>
      <c r="I1005" s="295"/>
      <c r="J1005" s="295"/>
      <c r="K1005" s="295"/>
      <c r="L1005" s="295"/>
      <c r="M1005" s="295"/>
      <c r="N1005" s="295">
        <f>N1004</f>
        <v>12</v>
      </c>
      <c r="O1005" s="295"/>
      <c r="P1005" s="295"/>
      <c r="Q1005" s="295"/>
      <c r="R1005" s="295"/>
      <c r="S1005" s="295"/>
      <c r="T1005" s="295"/>
      <c r="U1005" s="295"/>
      <c r="V1005" s="295"/>
      <c r="W1005" s="295"/>
      <c r="X1005" s="295"/>
      <c r="Y1005" s="411">
        <f>Y1004</f>
        <v>0</v>
      </c>
      <c r="Z1005" s="411">
        <f t="shared" ref="Z1005" si="2998">Z1004</f>
        <v>0</v>
      </c>
      <c r="AA1005" s="411">
        <f t="shared" ref="AA1005" si="2999">AA1004</f>
        <v>0</v>
      </c>
      <c r="AB1005" s="411">
        <f t="shared" ref="AB1005" si="3000">AB1004</f>
        <v>0</v>
      </c>
      <c r="AC1005" s="411">
        <f t="shared" ref="AC1005" si="3001">AC1004</f>
        <v>0</v>
      </c>
      <c r="AD1005" s="411">
        <f t="shared" ref="AD1005" si="3002">AD1004</f>
        <v>0</v>
      </c>
      <c r="AE1005" s="411">
        <f t="shared" ref="AE1005" si="3003">AE1004</f>
        <v>0</v>
      </c>
      <c r="AF1005" s="411">
        <f t="shared" ref="AF1005" si="3004">AF1004</f>
        <v>0</v>
      </c>
      <c r="AG1005" s="411">
        <f t="shared" ref="AG1005" si="3005">AG1004</f>
        <v>0</v>
      </c>
      <c r="AH1005" s="411">
        <f t="shared" ref="AH1005" si="3006">AH1004</f>
        <v>0</v>
      </c>
      <c r="AI1005" s="411">
        <f t="shared" ref="AI1005" si="3007">AI1004</f>
        <v>0</v>
      </c>
      <c r="AJ1005" s="411">
        <f t="shared" ref="AJ1005" si="3008">AJ1004</f>
        <v>0</v>
      </c>
      <c r="AK1005" s="411">
        <f t="shared" ref="AK1005" si="3009">AK1004</f>
        <v>0</v>
      </c>
      <c r="AL1005" s="411">
        <f t="shared" ref="AL1005" si="3010">AL1004</f>
        <v>0</v>
      </c>
      <c r="AM1005" s="297"/>
    </row>
    <row r="1006" spans="1:39" ht="15" hidden="1" customHeight="1" outlineLevel="1">
      <c r="A1006" s="532"/>
      <c r="B1006" s="315"/>
      <c r="C1006" s="305"/>
      <c r="D1006" s="291"/>
      <c r="E1006" s="291"/>
      <c r="F1006" s="291"/>
      <c r="G1006" s="291"/>
      <c r="H1006" s="291"/>
      <c r="I1006" s="291"/>
      <c r="J1006" s="291"/>
      <c r="K1006" s="291"/>
      <c r="L1006" s="291"/>
      <c r="M1006" s="291"/>
      <c r="N1006" s="291"/>
      <c r="O1006" s="291"/>
      <c r="P1006" s="291"/>
      <c r="Q1006" s="291"/>
      <c r="R1006" s="291"/>
      <c r="S1006" s="291"/>
      <c r="T1006" s="291"/>
      <c r="U1006" s="291"/>
      <c r="V1006" s="291"/>
      <c r="W1006" s="291"/>
      <c r="X1006" s="291"/>
      <c r="Y1006" s="412"/>
      <c r="Z1006" s="421"/>
      <c r="AA1006" s="421"/>
      <c r="AB1006" s="421"/>
      <c r="AC1006" s="421"/>
      <c r="AD1006" s="421"/>
      <c r="AE1006" s="421"/>
      <c r="AF1006" s="421"/>
      <c r="AG1006" s="421"/>
      <c r="AH1006" s="421"/>
      <c r="AI1006" s="421"/>
      <c r="AJ1006" s="421"/>
      <c r="AK1006" s="421"/>
      <c r="AL1006" s="421"/>
      <c r="AM1006" s="306"/>
    </row>
    <row r="1007" spans="1:39" ht="28.5" hidden="1" customHeight="1" outlineLevel="1">
      <c r="A1007" s="532">
        <v>12</v>
      </c>
      <c r="B1007" s="428" t="s">
        <v>105</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10"/>
      <c r="Z1007" s="415"/>
      <c r="AA1007" s="415"/>
      <c r="AB1007" s="415"/>
      <c r="AC1007" s="415"/>
      <c r="AD1007" s="415"/>
      <c r="AE1007" s="415"/>
      <c r="AF1007" s="415"/>
      <c r="AG1007" s="415"/>
      <c r="AH1007" s="415"/>
      <c r="AI1007" s="415"/>
      <c r="AJ1007" s="415"/>
      <c r="AK1007" s="415"/>
      <c r="AL1007" s="415"/>
      <c r="AM1007" s="296">
        <f>SUM(Y1007:AL1007)</f>
        <v>0</v>
      </c>
    </row>
    <row r="1008" spans="1:39" ht="15" hidden="1" customHeight="1" outlineLevel="1">
      <c r="A1008" s="532"/>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 si="3011">Z1007</f>
        <v>0</v>
      </c>
      <c r="AA1008" s="411">
        <f t="shared" ref="AA1008" si="3012">AA1007</f>
        <v>0</v>
      </c>
      <c r="AB1008" s="411">
        <f t="shared" ref="AB1008" si="3013">AB1007</f>
        <v>0</v>
      </c>
      <c r="AC1008" s="411">
        <f t="shared" ref="AC1008" si="3014">AC1007</f>
        <v>0</v>
      </c>
      <c r="AD1008" s="411">
        <f t="shared" ref="AD1008" si="3015">AD1007</f>
        <v>0</v>
      </c>
      <c r="AE1008" s="411">
        <f t="shared" ref="AE1008" si="3016">AE1007</f>
        <v>0</v>
      </c>
      <c r="AF1008" s="411">
        <f t="shared" ref="AF1008" si="3017">AF1007</f>
        <v>0</v>
      </c>
      <c r="AG1008" s="411">
        <f t="shared" ref="AG1008" si="3018">AG1007</f>
        <v>0</v>
      </c>
      <c r="AH1008" s="411">
        <f t="shared" ref="AH1008" si="3019">AH1007</f>
        <v>0</v>
      </c>
      <c r="AI1008" s="411">
        <f t="shared" ref="AI1008" si="3020">AI1007</f>
        <v>0</v>
      </c>
      <c r="AJ1008" s="411">
        <f t="shared" ref="AJ1008" si="3021">AJ1007</f>
        <v>0</v>
      </c>
      <c r="AK1008" s="411">
        <f t="shared" ref="AK1008" si="3022">AK1007</f>
        <v>0</v>
      </c>
      <c r="AL1008" s="411">
        <f t="shared" ref="AL1008" si="3023">AL1007</f>
        <v>0</v>
      </c>
      <c r="AM1008" s="297"/>
    </row>
    <row r="1009" spans="1:40" ht="15" hidden="1" customHeight="1" outlineLevel="1">
      <c r="A1009" s="532"/>
      <c r="B1009" s="315"/>
      <c r="C1009" s="305"/>
      <c r="D1009" s="291"/>
      <c r="E1009" s="291"/>
      <c r="F1009" s="291"/>
      <c r="G1009" s="291"/>
      <c r="H1009" s="291"/>
      <c r="I1009" s="291"/>
      <c r="J1009" s="291"/>
      <c r="K1009" s="291"/>
      <c r="L1009" s="291"/>
      <c r="M1009" s="291"/>
      <c r="N1009" s="291"/>
      <c r="O1009" s="291"/>
      <c r="P1009" s="291"/>
      <c r="Q1009" s="291"/>
      <c r="R1009" s="291"/>
      <c r="S1009" s="291"/>
      <c r="T1009" s="291"/>
      <c r="U1009" s="291"/>
      <c r="V1009" s="291"/>
      <c r="W1009" s="291"/>
      <c r="X1009" s="291"/>
      <c r="Y1009" s="422"/>
      <c r="Z1009" s="422"/>
      <c r="AA1009" s="412"/>
      <c r="AB1009" s="412"/>
      <c r="AC1009" s="412"/>
      <c r="AD1009" s="412"/>
      <c r="AE1009" s="412"/>
      <c r="AF1009" s="412"/>
      <c r="AG1009" s="412"/>
      <c r="AH1009" s="412"/>
      <c r="AI1009" s="412"/>
      <c r="AJ1009" s="412"/>
      <c r="AK1009" s="412"/>
      <c r="AL1009" s="412"/>
      <c r="AM1009" s="306"/>
    </row>
    <row r="1010" spans="1:40" ht="15" hidden="1" customHeight="1" outlineLevel="1">
      <c r="A1010" s="532">
        <v>13</v>
      </c>
      <c r="B1010" s="428" t="s">
        <v>106</v>
      </c>
      <c r="C1010" s="291" t="s">
        <v>25</v>
      </c>
      <c r="D1010" s="295"/>
      <c r="E1010" s="295"/>
      <c r="F1010" s="295"/>
      <c r="G1010" s="295"/>
      <c r="H1010" s="295"/>
      <c r="I1010" s="295"/>
      <c r="J1010" s="295"/>
      <c r="K1010" s="295"/>
      <c r="L1010" s="295"/>
      <c r="M1010" s="295"/>
      <c r="N1010" s="295">
        <v>12</v>
      </c>
      <c r="O1010" s="295"/>
      <c r="P1010" s="295"/>
      <c r="Q1010" s="295"/>
      <c r="R1010" s="295"/>
      <c r="S1010" s="295"/>
      <c r="T1010" s="295"/>
      <c r="U1010" s="295"/>
      <c r="V1010" s="295"/>
      <c r="W1010" s="295"/>
      <c r="X1010" s="295"/>
      <c r="Y1010" s="410"/>
      <c r="Z1010" s="415"/>
      <c r="AA1010" s="415"/>
      <c r="AB1010" s="415"/>
      <c r="AC1010" s="415"/>
      <c r="AD1010" s="415"/>
      <c r="AE1010" s="415"/>
      <c r="AF1010" s="415"/>
      <c r="AG1010" s="415"/>
      <c r="AH1010" s="415"/>
      <c r="AI1010" s="415"/>
      <c r="AJ1010" s="415"/>
      <c r="AK1010" s="415"/>
      <c r="AL1010" s="415"/>
      <c r="AM1010" s="296">
        <f>SUM(Y1010:AL1010)</f>
        <v>0</v>
      </c>
    </row>
    <row r="1011" spans="1:40" ht="15" hidden="1" customHeight="1" outlineLevel="1">
      <c r="A1011" s="532"/>
      <c r="B1011" s="294" t="s">
        <v>346</v>
      </c>
      <c r="C1011" s="291" t="s">
        <v>163</v>
      </c>
      <c r="D1011" s="295"/>
      <c r="E1011" s="295"/>
      <c r="F1011" s="295"/>
      <c r="G1011" s="295"/>
      <c r="H1011" s="295"/>
      <c r="I1011" s="295"/>
      <c r="J1011" s="295"/>
      <c r="K1011" s="295"/>
      <c r="L1011" s="295"/>
      <c r="M1011" s="295"/>
      <c r="N1011" s="295">
        <f>N1010</f>
        <v>12</v>
      </c>
      <c r="O1011" s="295"/>
      <c r="P1011" s="295"/>
      <c r="Q1011" s="295"/>
      <c r="R1011" s="295"/>
      <c r="S1011" s="295"/>
      <c r="T1011" s="295"/>
      <c r="U1011" s="295"/>
      <c r="V1011" s="295"/>
      <c r="W1011" s="295"/>
      <c r="X1011" s="295"/>
      <c r="Y1011" s="411">
        <f>Y1010</f>
        <v>0</v>
      </c>
      <c r="Z1011" s="411">
        <f t="shared" ref="Z1011" si="3024">Z1010</f>
        <v>0</v>
      </c>
      <c r="AA1011" s="411">
        <f t="shared" ref="AA1011" si="3025">AA1010</f>
        <v>0</v>
      </c>
      <c r="AB1011" s="411">
        <f t="shared" ref="AB1011" si="3026">AB1010</f>
        <v>0</v>
      </c>
      <c r="AC1011" s="411">
        <f t="shared" ref="AC1011" si="3027">AC1010</f>
        <v>0</v>
      </c>
      <c r="AD1011" s="411">
        <f t="shared" ref="AD1011" si="3028">AD1010</f>
        <v>0</v>
      </c>
      <c r="AE1011" s="411">
        <f t="shared" ref="AE1011" si="3029">AE1010</f>
        <v>0</v>
      </c>
      <c r="AF1011" s="411">
        <f t="shared" ref="AF1011" si="3030">AF1010</f>
        <v>0</v>
      </c>
      <c r="AG1011" s="411">
        <f t="shared" ref="AG1011" si="3031">AG1010</f>
        <v>0</v>
      </c>
      <c r="AH1011" s="411">
        <f t="shared" ref="AH1011" si="3032">AH1010</f>
        <v>0</v>
      </c>
      <c r="AI1011" s="411">
        <f t="shared" ref="AI1011" si="3033">AI1010</f>
        <v>0</v>
      </c>
      <c r="AJ1011" s="411">
        <f t="shared" ref="AJ1011" si="3034">AJ1010</f>
        <v>0</v>
      </c>
      <c r="AK1011" s="411">
        <f t="shared" ref="AK1011" si="3035">AK1010</f>
        <v>0</v>
      </c>
      <c r="AL1011" s="411">
        <f t="shared" ref="AL1011" si="3036">AL1010</f>
        <v>0</v>
      </c>
      <c r="AM1011" s="306"/>
    </row>
    <row r="1012" spans="1:40" ht="15" hidden="1" customHeight="1" outlineLevel="1">
      <c r="A1012" s="532"/>
      <c r="B1012" s="315"/>
      <c r="C1012" s="305"/>
      <c r="D1012" s="291"/>
      <c r="E1012" s="291"/>
      <c r="F1012" s="291"/>
      <c r="G1012" s="291"/>
      <c r="H1012" s="291"/>
      <c r="I1012" s="291"/>
      <c r="J1012" s="291"/>
      <c r="K1012" s="291"/>
      <c r="L1012" s="291"/>
      <c r="M1012" s="291"/>
      <c r="N1012" s="291"/>
      <c r="O1012" s="291"/>
      <c r="P1012" s="291"/>
      <c r="Q1012" s="291"/>
      <c r="R1012" s="291"/>
      <c r="S1012" s="291"/>
      <c r="T1012" s="291"/>
      <c r="U1012" s="291"/>
      <c r="V1012" s="291"/>
      <c r="W1012" s="291"/>
      <c r="X1012" s="291"/>
      <c r="Y1012" s="412"/>
      <c r="Z1012" s="412"/>
      <c r="AA1012" s="412"/>
      <c r="AB1012" s="412"/>
      <c r="AC1012" s="412"/>
      <c r="AD1012" s="412"/>
      <c r="AE1012" s="412"/>
      <c r="AF1012" s="412"/>
      <c r="AG1012" s="412"/>
      <c r="AH1012" s="412"/>
      <c r="AI1012" s="412"/>
      <c r="AJ1012" s="412"/>
      <c r="AK1012" s="412"/>
      <c r="AL1012" s="412"/>
      <c r="AM1012" s="306"/>
    </row>
    <row r="1013" spans="1:40" ht="15" hidden="1" customHeight="1" outlineLevel="1">
      <c r="A1013" s="532"/>
      <c r="B1013" s="288" t="s">
        <v>107</v>
      </c>
      <c r="C1013" s="289"/>
      <c r="D1013" s="290"/>
      <c r="E1013" s="290"/>
      <c r="F1013" s="290"/>
      <c r="G1013" s="290"/>
      <c r="H1013" s="290"/>
      <c r="I1013" s="290"/>
      <c r="J1013" s="290"/>
      <c r="K1013" s="290"/>
      <c r="L1013" s="290"/>
      <c r="M1013" s="290"/>
      <c r="N1013" s="290"/>
      <c r="O1013" s="290"/>
      <c r="P1013" s="289"/>
      <c r="Q1013" s="289"/>
      <c r="R1013" s="289"/>
      <c r="S1013" s="289"/>
      <c r="T1013" s="289"/>
      <c r="U1013" s="289"/>
      <c r="V1013" s="289"/>
      <c r="W1013" s="289"/>
      <c r="X1013" s="289"/>
      <c r="Y1013" s="414"/>
      <c r="Z1013" s="414"/>
      <c r="AA1013" s="414"/>
      <c r="AB1013" s="414"/>
      <c r="AC1013" s="414"/>
      <c r="AD1013" s="414"/>
      <c r="AE1013" s="414"/>
      <c r="AF1013" s="414"/>
      <c r="AG1013" s="414"/>
      <c r="AH1013" s="414"/>
      <c r="AI1013" s="414"/>
      <c r="AJ1013" s="414"/>
      <c r="AK1013" s="414"/>
      <c r="AL1013" s="414"/>
      <c r="AM1013" s="292"/>
    </row>
    <row r="1014" spans="1:40" ht="15" hidden="1" customHeight="1" outlineLevel="1">
      <c r="A1014" s="532">
        <v>14</v>
      </c>
      <c r="B1014" s="315" t="s">
        <v>108</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10"/>
      <c r="Z1014" s="410"/>
      <c r="AA1014" s="410"/>
      <c r="AB1014" s="410"/>
      <c r="AC1014" s="410"/>
      <c r="AD1014" s="410"/>
      <c r="AE1014" s="410"/>
      <c r="AF1014" s="410"/>
      <c r="AG1014" s="410"/>
      <c r="AH1014" s="410"/>
      <c r="AI1014" s="410"/>
      <c r="AJ1014" s="410"/>
      <c r="AK1014" s="410"/>
      <c r="AL1014" s="410"/>
      <c r="AM1014" s="296">
        <f>SUM(Y1014:AL1014)</f>
        <v>0</v>
      </c>
    </row>
    <row r="1015" spans="1:40" ht="15" hidden="1" customHeight="1" outlineLevel="1">
      <c r="A1015" s="532"/>
      <c r="B1015" s="294" t="s">
        <v>346</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1">
        <f>Y1014</f>
        <v>0</v>
      </c>
      <c r="Z1015" s="411">
        <f t="shared" ref="Z1015" si="3037">Z1014</f>
        <v>0</v>
      </c>
      <c r="AA1015" s="411">
        <f t="shared" ref="AA1015" si="3038">AA1014</f>
        <v>0</v>
      </c>
      <c r="AB1015" s="411">
        <f t="shared" ref="AB1015" si="3039">AB1014</f>
        <v>0</v>
      </c>
      <c r="AC1015" s="411">
        <f t="shared" ref="AC1015" si="3040">AC1014</f>
        <v>0</v>
      </c>
      <c r="AD1015" s="411">
        <f t="shared" ref="AD1015" si="3041">AD1014</f>
        <v>0</v>
      </c>
      <c r="AE1015" s="411">
        <f t="shared" ref="AE1015" si="3042">AE1014</f>
        <v>0</v>
      </c>
      <c r="AF1015" s="411">
        <f t="shared" ref="AF1015" si="3043">AF1014</f>
        <v>0</v>
      </c>
      <c r="AG1015" s="411">
        <f t="shared" ref="AG1015" si="3044">AG1014</f>
        <v>0</v>
      </c>
      <c r="AH1015" s="411">
        <f t="shared" ref="AH1015" si="3045">AH1014</f>
        <v>0</v>
      </c>
      <c r="AI1015" s="411">
        <f t="shared" ref="AI1015" si="3046">AI1014</f>
        <v>0</v>
      </c>
      <c r="AJ1015" s="411">
        <f t="shared" ref="AJ1015" si="3047">AJ1014</f>
        <v>0</v>
      </c>
      <c r="AK1015" s="411">
        <f t="shared" ref="AK1015" si="3048">AK1014</f>
        <v>0</v>
      </c>
      <c r="AL1015" s="411">
        <f t="shared" ref="AL1015" si="3049">AL1014</f>
        <v>0</v>
      </c>
      <c r="AM1015" s="297"/>
    </row>
    <row r="1016" spans="1:40" ht="15" hidden="1" customHeight="1" outlineLevel="1">
      <c r="A1016" s="532"/>
      <c r="B1016" s="315"/>
      <c r="C1016" s="305"/>
      <c r="D1016" s="291"/>
      <c r="E1016" s="291"/>
      <c r="F1016" s="291"/>
      <c r="G1016" s="291"/>
      <c r="H1016" s="291"/>
      <c r="I1016" s="291"/>
      <c r="J1016" s="291"/>
      <c r="K1016" s="291"/>
      <c r="L1016" s="291"/>
      <c r="M1016" s="291"/>
      <c r="N1016" s="468"/>
      <c r="O1016" s="291"/>
      <c r="P1016" s="291"/>
      <c r="Q1016" s="291"/>
      <c r="R1016" s="291"/>
      <c r="S1016" s="291"/>
      <c r="T1016" s="291"/>
      <c r="U1016" s="291"/>
      <c r="V1016" s="291"/>
      <c r="W1016" s="291"/>
      <c r="X1016" s="291"/>
      <c r="Y1016" s="412"/>
      <c r="Z1016" s="412"/>
      <c r="AA1016" s="412"/>
      <c r="AB1016" s="412"/>
      <c r="AC1016" s="412"/>
      <c r="AD1016" s="412"/>
      <c r="AE1016" s="412"/>
      <c r="AF1016" s="412"/>
      <c r="AG1016" s="412"/>
      <c r="AH1016" s="412"/>
      <c r="AI1016" s="412"/>
      <c r="AJ1016" s="412"/>
      <c r="AK1016" s="412"/>
      <c r="AL1016" s="412"/>
      <c r="AM1016" s="301"/>
      <c r="AN1016" s="630"/>
    </row>
    <row r="1017" spans="1:40" s="309" customFormat="1" ht="15.5" hidden="1" outlineLevel="1">
      <c r="A1017" s="532"/>
      <c r="B1017" s="288" t="s">
        <v>489</v>
      </c>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6"/>
      <c r="AF1017" s="416"/>
      <c r="AG1017" s="416"/>
      <c r="AH1017" s="416"/>
      <c r="AI1017" s="416"/>
      <c r="AJ1017" s="416"/>
      <c r="AK1017" s="416"/>
      <c r="AL1017" s="416"/>
      <c r="AM1017" s="517"/>
      <c r="AN1017" s="631"/>
    </row>
    <row r="1018" spans="1:40" ht="15.5" hidden="1" outlineLevel="1">
      <c r="A1018" s="532">
        <v>15</v>
      </c>
      <c r="B1018" s="294" t="s">
        <v>494</v>
      </c>
      <c r="C1018" s="291" t="s">
        <v>25</v>
      </c>
      <c r="D1018" s="295"/>
      <c r="E1018" s="295"/>
      <c r="F1018" s="295"/>
      <c r="G1018" s="295"/>
      <c r="H1018" s="295"/>
      <c r="I1018" s="295"/>
      <c r="J1018" s="295"/>
      <c r="K1018" s="295"/>
      <c r="L1018" s="295"/>
      <c r="M1018" s="295"/>
      <c r="N1018" s="295">
        <v>0</v>
      </c>
      <c r="O1018" s="295"/>
      <c r="P1018" s="295"/>
      <c r="Q1018" s="295"/>
      <c r="R1018" s="295"/>
      <c r="S1018" s="295"/>
      <c r="T1018" s="295"/>
      <c r="U1018" s="295"/>
      <c r="V1018" s="295"/>
      <c r="W1018" s="295"/>
      <c r="X1018" s="295"/>
      <c r="Y1018" s="410"/>
      <c r="Z1018" s="410"/>
      <c r="AA1018" s="410"/>
      <c r="AB1018" s="410"/>
      <c r="AC1018" s="410"/>
      <c r="AD1018" s="410"/>
      <c r="AE1018" s="410"/>
      <c r="AF1018" s="410"/>
      <c r="AG1018" s="410"/>
      <c r="AH1018" s="410"/>
      <c r="AI1018" s="410"/>
      <c r="AJ1018" s="410"/>
      <c r="AK1018" s="410"/>
      <c r="AL1018" s="410"/>
      <c r="AM1018" s="632">
        <f>SUM(Y1018:AL1018)</f>
        <v>0</v>
      </c>
      <c r="AN1018" s="630"/>
    </row>
    <row r="1019" spans="1:40" ht="15.5" hidden="1" outlineLevel="1">
      <c r="A1019" s="532"/>
      <c r="B1019" s="294" t="s">
        <v>342</v>
      </c>
      <c r="C1019" s="291" t="s">
        <v>163</v>
      </c>
      <c r="D1019" s="295"/>
      <c r="E1019" s="295"/>
      <c r="F1019" s="295"/>
      <c r="G1019" s="295"/>
      <c r="H1019" s="295"/>
      <c r="I1019" s="295"/>
      <c r="J1019" s="295"/>
      <c r="K1019" s="295"/>
      <c r="L1019" s="295"/>
      <c r="M1019" s="295"/>
      <c r="N1019" s="295">
        <f>N1018</f>
        <v>0</v>
      </c>
      <c r="O1019" s="295"/>
      <c r="P1019" s="295"/>
      <c r="Q1019" s="295"/>
      <c r="R1019" s="295"/>
      <c r="S1019" s="295"/>
      <c r="T1019" s="295"/>
      <c r="U1019" s="295"/>
      <c r="V1019" s="295"/>
      <c r="W1019" s="295"/>
      <c r="X1019" s="295"/>
      <c r="Y1019" s="411">
        <f>Y1018</f>
        <v>0</v>
      </c>
      <c r="Z1019" s="411">
        <f>Z1018</f>
        <v>0</v>
      </c>
      <c r="AA1019" s="411">
        <f t="shared" ref="AA1019:AL1019" si="3050">AA1018</f>
        <v>0</v>
      </c>
      <c r="AB1019" s="411">
        <f t="shared" si="3050"/>
        <v>0</v>
      </c>
      <c r="AC1019" s="411">
        <f t="shared" si="3050"/>
        <v>0</v>
      </c>
      <c r="AD1019" s="411">
        <f>AD1018</f>
        <v>0</v>
      </c>
      <c r="AE1019" s="411">
        <f t="shared" si="3050"/>
        <v>0</v>
      </c>
      <c r="AF1019" s="411">
        <f t="shared" si="3050"/>
        <v>0</v>
      </c>
      <c r="AG1019" s="411">
        <f t="shared" si="3050"/>
        <v>0</v>
      </c>
      <c r="AH1019" s="411">
        <f t="shared" si="3050"/>
        <v>0</v>
      </c>
      <c r="AI1019" s="411">
        <f t="shared" si="3050"/>
        <v>0</v>
      </c>
      <c r="AJ1019" s="411">
        <f t="shared" si="3050"/>
        <v>0</v>
      </c>
      <c r="AK1019" s="411">
        <f t="shared" si="3050"/>
        <v>0</v>
      </c>
      <c r="AL1019" s="411">
        <f t="shared" si="3050"/>
        <v>0</v>
      </c>
      <c r="AM1019" s="297"/>
    </row>
    <row r="1020" spans="1:40" ht="15.5" hidden="1" outlineLevel="1">
      <c r="A1020" s="532"/>
      <c r="B1020" s="315"/>
      <c r="C1020" s="305"/>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40" s="283" customFormat="1" ht="15.5" hidden="1" outlineLevel="1">
      <c r="A1021" s="532">
        <v>16</v>
      </c>
      <c r="B1021" s="324" t="s">
        <v>490</v>
      </c>
      <c r="C1021" s="291" t="s">
        <v>25</v>
      </c>
      <c r="D1021" s="295"/>
      <c r="E1021" s="295"/>
      <c r="F1021" s="295"/>
      <c r="G1021" s="295"/>
      <c r="H1021" s="295"/>
      <c r="I1021" s="295"/>
      <c r="J1021" s="295"/>
      <c r="K1021" s="295"/>
      <c r="L1021" s="295"/>
      <c r="M1021" s="295"/>
      <c r="N1021" s="295">
        <v>0</v>
      </c>
      <c r="O1021" s="295"/>
      <c r="P1021" s="295"/>
      <c r="Q1021" s="295"/>
      <c r="R1021" s="295"/>
      <c r="S1021" s="295"/>
      <c r="T1021" s="295"/>
      <c r="U1021" s="295"/>
      <c r="V1021" s="295"/>
      <c r="W1021" s="295"/>
      <c r="X1021" s="295"/>
      <c r="Y1021" s="410"/>
      <c r="Z1021" s="410"/>
      <c r="AA1021" s="410"/>
      <c r="AB1021" s="410"/>
      <c r="AC1021" s="410"/>
      <c r="AD1021" s="410"/>
      <c r="AE1021" s="410"/>
      <c r="AF1021" s="410"/>
      <c r="AG1021" s="410"/>
      <c r="AH1021" s="410"/>
      <c r="AI1021" s="410"/>
      <c r="AJ1021" s="410"/>
      <c r="AK1021" s="410"/>
      <c r="AL1021" s="410"/>
      <c r="AM1021" s="296">
        <f>SUM(Y1021:AL1021)</f>
        <v>0</v>
      </c>
    </row>
    <row r="1022" spans="1:40" s="283" customFormat="1" ht="15.5" hidden="1" outlineLevel="1">
      <c r="A1022" s="532"/>
      <c r="B1022" s="294" t="s">
        <v>342</v>
      </c>
      <c r="C1022" s="291" t="s">
        <v>163</v>
      </c>
      <c r="D1022" s="295"/>
      <c r="E1022" s="295"/>
      <c r="F1022" s="295"/>
      <c r="G1022" s="295"/>
      <c r="H1022" s="295"/>
      <c r="I1022" s="295"/>
      <c r="J1022" s="295"/>
      <c r="K1022" s="295"/>
      <c r="L1022" s="295"/>
      <c r="M1022" s="295"/>
      <c r="N1022" s="295">
        <f>N1021</f>
        <v>0</v>
      </c>
      <c r="O1022" s="295"/>
      <c r="P1022" s="295"/>
      <c r="Q1022" s="295"/>
      <c r="R1022" s="295"/>
      <c r="S1022" s="295"/>
      <c r="T1022" s="295"/>
      <c r="U1022" s="295"/>
      <c r="V1022" s="295"/>
      <c r="W1022" s="295"/>
      <c r="X1022" s="295"/>
      <c r="Y1022" s="411">
        <f>Y1021</f>
        <v>0</v>
      </c>
      <c r="Z1022" s="411">
        <f t="shared" ref="Z1022:AK1022" si="3051">Z1021</f>
        <v>0</v>
      </c>
      <c r="AA1022" s="411">
        <f t="shared" si="3051"/>
        <v>0</v>
      </c>
      <c r="AB1022" s="411">
        <f t="shared" si="3051"/>
        <v>0</v>
      </c>
      <c r="AC1022" s="411">
        <f t="shared" si="3051"/>
        <v>0</v>
      </c>
      <c r="AD1022" s="411">
        <f t="shared" si="3051"/>
        <v>0</v>
      </c>
      <c r="AE1022" s="411">
        <f t="shared" si="3051"/>
        <v>0</v>
      </c>
      <c r="AF1022" s="411">
        <f t="shared" si="3051"/>
        <v>0</v>
      </c>
      <c r="AG1022" s="411">
        <f t="shared" si="3051"/>
        <v>0</v>
      </c>
      <c r="AH1022" s="411">
        <f t="shared" si="3051"/>
        <v>0</v>
      </c>
      <c r="AI1022" s="411">
        <f t="shared" si="3051"/>
        <v>0</v>
      </c>
      <c r="AJ1022" s="411">
        <f t="shared" si="3051"/>
        <v>0</v>
      </c>
      <c r="AK1022" s="411">
        <f t="shared" si="3051"/>
        <v>0</v>
      </c>
      <c r="AL1022" s="411">
        <f>AL1021</f>
        <v>0</v>
      </c>
      <c r="AM1022" s="297"/>
    </row>
    <row r="1023" spans="1:40" s="283" customFormat="1" ht="15.5" hidden="1" outlineLevel="1">
      <c r="A1023" s="532"/>
      <c r="B1023" s="324"/>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12"/>
      <c r="Z1023" s="412"/>
      <c r="AA1023" s="412"/>
      <c r="AB1023" s="412"/>
      <c r="AC1023" s="412"/>
      <c r="AD1023" s="412"/>
      <c r="AE1023" s="416"/>
      <c r="AF1023" s="416"/>
      <c r="AG1023" s="416"/>
      <c r="AH1023" s="416"/>
      <c r="AI1023" s="416"/>
      <c r="AJ1023" s="416"/>
      <c r="AK1023" s="416"/>
      <c r="AL1023" s="416"/>
      <c r="AM1023" s="313"/>
    </row>
    <row r="1024" spans="1:40" ht="15.5" hidden="1" outlineLevel="1">
      <c r="A1024" s="532"/>
      <c r="B1024" s="519" t="s">
        <v>495</v>
      </c>
      <c r="C1024" s="320"/>
      <c r="D1024" s="290"/>
      <c r="E1024" s="289"/>
      <c r="F1024" s="289"/>
      <c r="G1024" s="289"/>
      <c r="H1024" s="289"/>
      <c r="I1024" s="289"/>
      <c r="J1024" s="289"/>
      <c r="K1024" s="289"/>
      <c r="L1024" s="289"/>
      <c r="M1024" s="289"/>
      <c r="N1024" s="290"/>
      <c r="O1024" s="289"/>
      <c r="P1024" s="289"/>
      <c r="Q1024" s="289"/>
      <c r="R1024" s="289"/>
      <c r="S1024" s="289"/>
      <c r="T1024" s="289"/>
      <c r="U1024" s="289"/>
      <c r="V1024" s="289"/>
      <c r="W1024" s="289"/>
      <c r="X1024" s="289"/>
      <c r="Y1024" s="414"/>
      <c r="Z1024" s="414"/>
      <c r="AA1024" s="414"/>
      <c r="AB1024" s="414"/>
      <c r="AC1024" s="414"/>
      <c r="AD1024" s="414"/>
      <c r="AE1024" s="414"/>
      <c r="AF1024" s="414"/>
      <c r="AG1024" s="414"/>
      <c r="AH1024" s="414"/>
      <c r="AI1024" s="414"/>
      <c r="AJ1024" s="414"/>
      <c r="AK1024" s="414"/>
      <c r="AL1024" s="414"/>
      <c r="AM1024" s="292"/>
    </row>
    <row r="1025" spans="1:39" ht="15.5" hidden="1" outlineLevel="1">
      <c r="A1025" s="532">
        <v>17</v>
      </c>
      <c r="B1025" s="428" t="s">
        <v>112</v>
      </c>
      <c r="C1025" s="291" t="s">
        <v>25</v>
      </c>
      <c r="D1025" s="295"/>
      <c r="E1025" s="295"/>
      <c r="F1025" s="295"/>
      <c r="G1025" s="295"/>
      <c r="H1025" s="295"/>
      <c r="I1025" s="295"/>
      <c r="J1025" s="295"/>
      <c r="K1025" s="295"/>
      <c r="L1025" s="295"/>
      <c r="M1025" s="295"/>
      <c r="N1025" s="295">
        <v>12</v>
      </c>
      <c r="O1025" s="295"/>
      <c r="P1025" s="295"/>
      <c r="Q1025" s="295"/>
      <c r="R1025" s="295"/>
      <c r="S1025" s="295"/>
      <c r="T1025" s="295"/>
      <c r="U1025" s="295"/>
      <c r="V1025" s="295"/>
      <c r="W1025" s="295"/>
      <c r="X1025" s="295"/>
      <c r="Y1025" s="426"/>
      <c r="Z1025" s="410"/>
      <c r="AA1025" s="410"/>
      <c r="AB1025" s="410"/>
      <c r="AC1025" s="410"/>
      <c r="AD1025" s="410"/>
      <c r="AE1025" s="410"/>
      <c r="AF1025" s="415"/>
      <c r="AG1025" s="415"/>
      <c r="AH1025" s="415"/>
      <c r="AI1025" s="415"/>
      <c r="AJ1025" s="415"/>
      <c r="AK1025" s="415"/>
      <c r="AL1025" s="415"/>
      <c r="AM1025" s="296">
        <f>SUM(Y1025:AL1025)</f>
        <v>0</v>
      </c>
    </row>
    <row r="1026" spans="1:39" ht="15.5" hidden="1" outlineLevel="1">
      <c r="A1026" s="532"/>
      <c r="B1026" s="294" t="s">
        <v>342</v>
      </c>
      <c r="C1026" s="291" t="s">
        <v>163</v>
      </c>
      <c r="D1026" s="295"/>
      <c r="E1026" s="295"/>
      <c r="F1026" s="295"/>
      <c r="G1026" s="295"/>
      <c r="H1026" s="295"/>
      <c r="I1026" s="295"/>
      <c r="J1026" s="295"/>
      <c r="K1026" s="295"/>
      <c r="L1026" s="295"/>
      <c r="M1026" s="295"/>
      <c r="N1026" s="295">
        <f>N1025</f>
        <v>12</v>
      </c>
      <c r="O1026" s="295"/>
      <c r="P1026" s="295"/>
      <c r="Q1026" s="295"/>
      <c r="R1026" s="295"/>
      <c r="S1026" s="295"/>
      <c r="T1026" s="295"/>
      <c r="U1026" s="295"/>
      <c r="V1026" s="295"/>
      <c r="W1026" s="295"/>
      <c r="X1026" s="295"/>
      <c r="Y1026" s="411">
        <f>Y1025</f>
        <v>0</v>
      </c>
      <c r="Z1026" s="411">
        <f t="shared" ref="Z1026:AL1026" si="3052">Z1025</f>
        <v>0</v>
      </c>
      <c r="AA1026" s="411">
        <f t="shared" si="3052"/>
        <v>0</v>
      </c>
      <c r="AB1026" s="411">
        <f t="shared" si="3052"/>
        <v>0</v>
      </c>
      <c r="AC1026" s="411">
        <f t="shared" si="3052"/>
        <v>0</v>
      </c>
      <c r="AD1026" s="411">
        <f t="shared" si="3052"/>
        <v>0</v>
      </c>
      <c r="AE1026" s="411">
        <f t="shared" si="3052"/>
        <v>0</v>
      </c>
      <c r="AF1026" s="411">
        <f t="shared" si="3052"/>
        <v>0</v>
      </c>
      <c r="AG1026" s="411">
        <f t="shared" si="3052"/>
        <v>0</v>
      </c>
      <c r="AH1026" s="411">
        <f t="shared" si="3052"/>
        <v>0</v>
      </c>
      <c r="AI1026" s="411">
        <f t="shared" si="3052"/>
        <v>0</v>
      </c>
      <c r="AJ1026" s="411">
        <f t="shared" si="3052"/>
        <v>0</v>
      </c>
      <c r="AK1026" s="411">
        <f t="shared" si="3052"/>
        <v>0</v>
      </c>
      <c r="AL1026" s="411">
        <f t="shared" si="3052"/>
        <v>0</v>
      </c>
      <c r="AM1026" s="306"/>
    </row>
    <row r="1027" spans="1:39" ht="15.5" hidden="1" outlineLevel="1">
      <c r="A1027" s="532"/>
      <c r="B1027" s="294"/>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22"/>
      <c r="Z1027" s="425"/>
      <c r="AA1027" s="425"/>
      <c r="AB1027" s="425"/>
      <c r="AC1027" s="425"/>
      <c r="AD1027" s="425"/>
      <c r="AE1027" s="425"/>
      <c r="AF1027" s="425"/>
      <c r="AG1027" s="425"/>
      <c r="AH1027" s="425"/>
      <c r="AI1027" s="425"/>
      <c r="AJ1027" s="425"/>
      <c r="AK1027" s="425"/>
      <c r="AL1027" s="425"/>
      <c r="AM1027" s="306"/>
    </row>
    <row r="1028" spans="1:39" ht="15.5" hidden="1" outlineLevel="1">
      <c r="A1028" s="532">
        <v>18</v>
      </c>
      <c r="B1028" s="428" t="s">
        <v>109</v>
      </c>
      <c r="C1028" s="291" t="s">
        <v>25</v>
      </c>
      <c r="D1028" s="295"/>
      <c r="E1028" s="295"/>
      <c r="F1028" s="295"/>
      <c r="G1028" s="295"/>
      <c r="H1028" s="295"/>
      <c r="I1028" s="295"/>
      <c r="J1028" s="295"/>
      <c r="K1028" s="295"/>
      <c r="L1028" s="295"/>
      <c r="M1028" s="295"/>
      <c r="N1028" s="295">
        <v>12</v>
      </c>
      <c r="O1028" s="295"/>
      <c r="P1028" s="295"/>
      <c r="Q1028" s="295"/>
      <c r="R1028" s="295"/>
      <c r="S1028" s="295"/>
      <c r="T1028" s="295"/>
      <c r="U1028" s="295"/>
      <c r="V1028" s="295"/>
      <c r="W1028" s="295"/>
      <c r="X1028" s="295"/>
      <c r="Y1028" s="426"/>
      <c r="Z1028" s="410"/>
      <c r="AA1028" s="410"/>
      <c r="AB1028" s="410"/>
      <c r="AC1028" s="410"/>
      <c r="AD1028" s="410"/>
      <c r="AE1028" s="410"/>
      <c r="AF1028" s="415"/>
      <c r="AG1028" s="415"/>
      <c r="AH1028" s="415"/>
      <c r="AI1028" s="415"/>
      <c r="AJ1028" s="415"/>
      <c r="AK1028" s="415"/>
      <c r="AL1028" s="415"/>
      <c r="AM1028" s="296">
        <f>SUM(Y1028:AL1028)</f>
        <v>0</v>
      </c>
    </row>
    <row r="1029" spans="1:39" ht="15.5" hidden="1" outlineLevel="1">
      <c r="A1029" s="532"/>
      <c r="B1029" s="294" t="s">
        <v>342</v>
      </c>
      <c r="C1029" s="291" t="s">
        <v>163</v>
      </c>
      <c r="D1029" s="295"/>
      <c r="E1029" s="295"/>
      <c r="F1029" s="295"/>
      <c r="G1029" s="295"/>
      <c r="H1029" s="295"/>
      <c r="I1029" s="295"/>
      <c r="J1029" s="295"/>
      <c r="K1029" s="295"/>
      <c r="L1029" s="295"/>
      <c r="M1029" s="295"/>
      <c r="N1029" s="295">
        <f>N1028</f>
        <v>12</v>
      </c>
      <c r="O1029" s="295"/>
      <c r="P1029" s="295"/>
      <c r="Q1029" s="295"/>
      <c r="R1029" s="295"/>
      <c r="S1029" s="295"/>
      <c r="T1029" s="295"/>
      <c r="U1029" s="295"/>
      <c r="V1029" s="295"/>
      <c r="W1029" s="295"/>
      <c r="X1029" s="295"/>
      <c r="Y1029" s="411">
        <f>Y1028</f>
        <v>0</v>
      </c>
      <c r="Z1029" s="411">
        <f t="shared" ref="Z1029:AL1029" si="3053">Z1028</f>
        <v>0</v>
      </c>
      <c r="AA1029" s="411">
        <f t="shared" si="3053"/>
        <v>0</v>
      </c>
      <c r="AB1029" s="411">
        <f t="shared" si="3053"/>
        <v>0</v>
      </c>
      <c r="AC1029" s="411">
        <f t="shared" si="3053"/>
        <v>0</v>
      </c>
      <c r="AD1029" s="411">
        <f t="shared" si="3053"/>
        <v>0</v>
      </c>
      <c r="AE1029" s="411">
        <f t="shared" si="3053"/>
        <v>0</v>
      </c>
      <c r="AF1029" s="411">
        <f t="shared" si="3053"/>
        <v>0</v>
      </c>
      <c r="AG1029" s="411">
        <f t="shared" si="3053"/>
        <v>0</v>
      </c>
      <c r="AH1029" s="411">
        <f t="shared" si="3053"/>
        <v>0</v>
      </c>
      <c r="AI1029" s="411">
        <f t="shared" si="3053"/>
        <v>0</v>
      </c>
      <c r="AJ1029" s="411">
        <f t="shared" si="3053"/>
        <v>0</v>
      </c>
      <c r="AK1029" s="411">
        <f t="shared" si="3053"/>
        <v>0</v>
      </c>
      <c r="AL1029" s="411">
        <f t="shared" si="3053"/>
        <v>0</v>
      </c>
      <c r="AM1029" s="306"/>
    </row>
    <row r="1030" spans="1:39" ht="15.5" hidden="1" outlineLevel="1">
      <c r="A1030" s="532"/>
      <c r="B1030" s="322"/>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3"/>
      <c r="Z1030" s="424"/>
      <c r="AA1030" s="424"/>
      <c r="AB1030" s="424"/>
      <c r="AC1030" s="424"/>
      <c r="AD1030" s="424"/>
      <c r="AE1030" s="424"/>
      <c r="AF1030" s="424"/>
      <c r="AG1030" s="424"/>
      <c r="AH1030" s="424"/>
      <c r="AI1030" s="424"/>
      <c r="AJ1030" s="424"/>
      <c r="AK1030" s="424"/>
      <c r="AL1030" s="424"/>
      <c r="AM1030" s="297"/>
    </row>
    <row r="1031" spans="1:39" ht="15.5" hidden="1" outlineLevel="1">
      <c r="A1031" s="532">
        <v>19</v>
      </c>
      <c r="B1031" s="428" t="s">
        <v>111</v>
      </c>
      <c r="C1031" s="291" t="s">
        <v>25</v>
      </c>
      <c r="D1031" s="295"/>
      <c r="E1031" s="295"/>
      <c r="F1031" s="295"/>
      <c r="G1031" s="295"/>
      <c r="H1031" s="295"/>
      <c r="I1031" s="295"/>
      <c r="J1031" s="295"/>
      <c r="K1031" s="295"/>
      <c r="L1031" s="295"/>
      <c r="M1031" s="295"/>
      <c r="N1031" s="295">
        <v>12</v>
      </c>
      <c r="O1031" s="295"/>
      <c r="P1031" s="295"/>
      <c r="Q1031" s="295"/>
      <c r="R1031" s="295"/>
      <c r="S1031" s="295"/>
      <c r="T1031" s="295"/>
      <c r="U1031" s="295"/>
      <c r="V1031" s="295"/>
      <c r="W1031" s="295"/>
      <c r="X1031" s="295"/>
      <c r="Y1031" s="426"/>
      <c r="Z1031" s="410"/>
      <c r="AA1031" s="410"/>
      <c r="AB1031" s="410"/>
      <c r="AC1031" s="410"/>
      <c r="AD1031" s="410"/>
      <c r="AE1031" s="410"/>
      <c r="AF1031" s="415"/>
      <c r="AG1031" s="415"/>
      <c r="AH1031" s="415"/>
      <c r="AI1031" s="415"/>
      <c r="AJ1031" s="415"/>
      <c r="AK1031" s="415"/>
      <c r="AL1031" s="415"/>
      <c r="AM1031" s="296">
        <f>SUM(Y1031:AL1031)</f>
        <v>0</v>
      </c>
    </row>
    <row r="1032" spans="1:39" ht="15.5" hidden="1" outlineLevel="1">
      <c r="A1032" s="532"/>
      <c r="B1032" s="294" t="s">
        <v>342</v>
      </c>
      <c r="C1032" s="291" t="s">
        <v>163</v>
      </c>
      <c r="D1032" s="295"/>
      <c r="E1032" s="295"/>
      <c r="F1032" s="295"/>
      <c r="G1032" s="295"/>
      <c r="H1032" s="295"/>
      <c r="I1032" s="295"/>
      <c r="J1032" s="295"/>
      <c r="K1032" s="295"/>
      <c r="L1032" s="295"/>
      <c r="M1032" s="295"/>
      <c r="N1032" s="295">
        <f>N1031</f>
        <v>12</v>
      </c>
      <c r="O1032" s="295"/>
      <c r="P1032" s="295"/>
      <c r="Q1032" s="295"/>
      <c r="R1032" s="295"/>
      <c r="S1032" s="295"/>
      <c r="T1032" s="295"/>
      <c r="U1032" s="295"/>
      <c r="V1032" s="295"/>
      <c r="W1032" s="295"/>
      <c r="X1032" s="295"/>
      <c r="Y1032" s="411">
        <f>Y1031</f>
        <v>0</v>
      </c>
      <c r="Z1032" s="411">
        <f t="shared" ref="Z1032:AL1032" si="3054">Z1031</f>
        <v>0</v>
      </c>
      <c r="AA1032" s="411">
        <f t="shared" si="3054"/>
        <v>0</v>
      </c>
      <c r="AB1032" s="411">
        <f t="shared" si="3054"/>
        <v>0</v>
      </c>
      <c r="AC1032" s="411">
        <f t="shared" si="3054"/>
        <v>0</v>
      </c>
      <c r="AD1032" s="411">
        <f t="shared" si="3054"/>
        <v>0</v>
      </c>
      <c r="AE1032" s="411">
        <f t="shared" si="3054"/>
        <v>0</v>
      </c>
      <c r="AF1032" s="411">
        <f t="shared" si="3054"/>
        <v>0</v>
      </c>
      <c r="AG1032" s="411">
        <f t="shared" si="3054"/>
        <v>0</v>
      </c>
      <c r="AH1032" s="411">
        <f t="shared" si="3054"/>
        <v>0</v>
      </c>
      <c r="AI1032" s="411">
        <f t="shared" si="3054"/>
        <v>0</v>
      </c>
      <c r="AJ1032" s="411">
        <f t="shared" si="3054"/>
        <v>0</v>
      </c>
      <c r="AK1032" s="411">
        <f t="shared" si="3054"/>
        <v>0</v>
      </c>
      <c r="AL1032" s="411">
        <f t="shared" si="3054"/>
        <v>0</v>
      </c>
      <c r="AM1032" s="297"/>
    </row>
    <row r="1033" spans="1:39" ht="15.5" hidden="1" outlineLevel="1">
      <c r="A1033" s="532"/>
      <c r="B1033" s="322"/>
      <c r="C1033" s="291"/>
      <c r="D1033" s="291"/>
      <c r="E1033" s="291"/>
      <c r="F1033" s="291"/>
      <c r="G1033" s="291"/>
      <c r="H1033" s="291"/>
      <c r="I1033" s="291"/>
      <c r="J1033" s="291"/>
      <c r="K1033" s="291"/>
      <c r="L1033" s="291"/>
      <c r="M1033" s="291"/>
      <c r="N1033" s="291"/>
      <c r="O1033" s="291"/>
      <c r="P1033" s="291"/>
      <c r="Q1033" s="291"/>
      <c r="R1033" s="291"/>
      <c r="S1033" s="291"/>
      <c r="T1033" s="291"/>
      <c r="U1033" s="291"/>
      <c r="V1033" s="291"/>
      <c r="W1033" s="291"/>
      <c r="X1033" s="291"/>
      <c r="Y1033" s="412"/>
      <c r="Z1033" s="412"/>
      <c r="AA1033" s="412"/>
      <c r="AB1033" s="412"/>
      <c r="AC1033" s="412"/>
      <c r="AD1033" s="412"/>
      <c r="AE1033" s="412"/>
      <c r="AF1033" s="412"/>
      <c r="AG1033" s="412"/>
      <c r="AH1033" s="412"/>
      <c r="AI1033" s="412"/>
      <c r="AJ1033" s="412"/>
      <c r="AK1033" s="412"/>
      <c r="AL1033" s="412"/>
      <c r="AM1033" s="306"/>
    </row>
    <row r="1034" spans="1:39" ht="15.5" hidden="1" outlineLevel="1">
      <c r="A1034" s="532">
        <v>20</v>
      </c>
      <c r="B1034" s="428" t="s">
        <v>110</v>
      </c>
      <c r="C1034" s="291" t="s">
        <v>25</v>
      </c>
      <c r="D1034" s="295"/>
      <c r="E1034" s="295"/>
      <c r="F1034" s="295"/>
      <c r="G1034" s="295"/>
      <c r="H1034" s="295"/>
      <c r="I1034" s="295"/>
      <c r="J1034" s="295"/>
      <c r="K1034" s="295"/>
      <c r="L1034" s="295"/>
      <c r="M1034" s="295"/>
      <c r="N1034" s="295">
        <v>12</v>
      </c>
      <c r="O1034" s="295"/>
      <c r="P1034" s="295"/>
      <c r="Q1034" s="295"/>
      <c r="R1034" s="295"/>
      <c r="S1034" s="295"/>
      <c r="T1034" s="295"/>
      <c r="U1034" s="295"/>
      <c r="V1034" s="295"/>
      <c r="W1034" s="295"/>
      <c r="X1034" s="295"/>
      <c r="Y1034" s="426"/>
      <c r="Z1034" s="410"/>
      <c r="AA1034" s="410"/>
      <c r="AB1034" s="410"/>
      <c r="AC1034" s="410"/>
      <c r="AD1034" s="410"/>
      <c r="AE1034" s="410"/>
      <c r="AF1034" s="415"/>
      <c r="AG1034" s="415"/>
      <c r="AH1034" s="415"/>
      <c r="AI1034" s="415"/>
      <c r="AJ1034" s="415"/>
      <c r="AK1034" s="415"/>
      <c r="AL1034" s="415"/>
      <c r="AM1034" s="296">
        <f>SUM(Y1034:AL1034)</f>
        <v>0</v>
      </c>
    </row>
    <row r="1035" spans="1:39" ht="15.5" hidden="1" outlineLevel="1">
      <c r="A1035" s="532"/>
      <c r="B1035" s="294" t="s">
        <v>342</v>
      </c>
      <c r="C1035" s="291" t="s">
        <v>163</v>
      </c>
      <c r="D1035" s="295"/>
      <c r="E1035" s="295"/>
      <c r="F1035" s="295"/>
      <c r="G1035" s="295"/>
      <c r="H1035" s="295"/>
      <c r="I1035" s="295"/>
      <c r="J1035" s="295"/>
      <c r="K1035" s="295"/>
      <c r="L1035" s="295"/>
      <c r="M1035" s="295"/>
      <c r="N1035" s="295">
        <f>N1034</f>
        <v>12</v>
      </c>
      <c r="O1035" s="295"/>
      <c r="P1035" s="295"/>
      <c r="Q1035" s="295"/>
      <c r="R1035" s="295"/>
      <c r="S1035" s="295"/>
      <c r="T1035" s="295"/>
      <c r="U1035" s="295"/>
      <c r="V1035" s="295"/>
      <c r="W1035" s="295"/>
      <c r="X1035" s="295"/>
      <c r="Y1035" s="411">
        <f t="shared" ref="Y1035:AL1035" si="3055">Y1034</f>
        <v>0</v>
      </c>
      <c r="Z1035" s="411">
        <f t="shared" si="3055"/>
        <v>0</v>
      </c>
      <c r="AA1035" s="411">
        <f t="shared" si="3055"/>
        <v>0</v>
      </c>
      <c r="AB1035" s="411">
        <f t="shared" si="3055"/>
        <v>0</v>
      </c>
      <c r="AC1035" s="411">
        <f t="shared" si="3055"/>
        <v>0</v>
      </c>
      <c r="AD1035" s="411">
        <f t="shared" si="3055"/>
        <v>0</v>
      </c>
      <c r="AE1035" s="411">
        <f t="shared" si="3055"/>
        <v>0</v>
      </c>
      <c r="AF1035" s="411">
        <f t="shared" si="3055"/>
        <v>0</v>
      </c>
      <c r="AG1035" s="411">
        <f t="shared" si="3055"/>
        <v>0</v>
      </c>
      <c r="AH1035" s="411">
        <f t="shared" si="3055"/>
        <v>0</v>
      </c>
      <c r="AI1035" s="411">
        <f t="shared" si="3055"/>
        <v>0</v>
      </c>
      <c r="AJ1035" s="411">
        <f t="shared" si="3055"/>
        <v>0</v>
      </c>
      <c r="AK1035" s="411">
        <f t="shared" si="3055"/>
        <v>0</v>
      </c>
      <c r="AL1035" s="411">
        <f t="shared" si="3055"/>
        <v>0</v>
      </c>
      <c r="AM1035" s="306"/>
    </row>
    <row r="1036" spans="1:39" ht="15.5" hidden="1" outlineLevel="1">
      <c r="A1036" s="532"/>
      <c r="B1036" s="323"/>
      <c r="C1036" s="300"/>
      <c r="D1036" s="291"/>
      <c r="E1036" s="291"/>
      <c r="F1036" s="291"/>
      <c r="G1036" s="291"/>
      <c r="H1036" s="291"/>
      <c r="I1036" s="291"/>
      <c r="J1036" s="291"/>
      <c r="K1036" s="291"/>
      <c r="L1036" s="291"/>
      <c r="M1036" s="291"/>
      <c r="N1036" s="300"/>
      <c r="O1036" s="291"/>
      <c r="P1036" s="291"/>
      <c r="Q1036" s="291"/>
      <c r="R1036" s="291"/>
      <c r="S1036" s="291"/>
      <c r="T1036" s="291"/>
      <c r="U1036" s="291"/>
      <c r="V1036" s="291"/>
      <c r="W1036" s="291"/>
      <c r="X1036" s="291"/>
      <c r="Y1036" s="412"/>
      <c r="Z1036" s="412"/>
      <c r="AA1036" s="412"/>
      <c r="AB1036" s="412"/>
      <c r="AC1036" s="412"/>
      <c r="AD1036" s="412"/>
      <c r="AE1036" s="412"/>
      <c r="AF1036" s="412"/>
      <c r="AG1036" s="412"/>
      <c r="AH1036" s="412"/>
      <c r="AI1036" s="412"/>
      <c r="AJ1036" s="412"/>
      <c r="AK1036" s="412"/>
      <c r="AL1036" s="412"/>
      <c r="AM1036" s="306"/>
    </row>
    <row r="1037" spans="1:39" ht="15.5" hidden="1" outlineLevel="1">
      <c r="A1037" s="532"/>
      <c r="B1037" s="518" t="s">
        <v>502</v>
      </c>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22"/>
      <c r="Z1037" s="425"/>
      <c r="AA1037" s="425"/>
      <c r="AB1037" s="425"/>
      <c r="AC1037" s="425"/>
      <c r="AD1037" s="425"/>
      <c r="AE1037" s="425"/>
      <c r="AF1037" s="425"/>
      <c r="AG1037" s="425"/>
      <c r="AH1037" s="425"/>
      <c r="AI1037" s="425"/>
      <c r="AJ1037" s="425"/>
      <c r="AK1037" s="425"/>
      <c r="AL1037" s="425"/>
      <c r="AM1037" s="306"/>
    </row>
    <row r="1038" spans="1:39" ht="15.5" hidden="1" outlineLevel="1">
      <c r="A1038" s="532"/>
      <c r="B1038" s="504" t="s">
        <v>498</v>
      </c>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21</v>
      </c>
      <c r="B1039" s="428" t="s">
        <v>113</v>
      </c>
      <c r="C1039" s="291" t="s">
        <v>25</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0"/>
      <c r="Z1039" s="410"/>
      <c r="AA1039" s="410"/>
      <c r="AB1039" s="410"/>
      <c r="AC1039" s="410"/>
      <c r="AD1039" s="410"/>
      <c r="AE1039" s="410"/>
      <c r="AF1039" s="410"/>
      <c r="AG1039" s="410"/>
      <c r="AH1039" s="410"/>
      <c r="AI1039" s="410"/>
      <c r="AJ1039" s="410"/>
      <c r="AK1039" s="410"/>
      <c r="AL1039" s="410"/>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1"/>
      <c r="O1040" s="295"/>
      <c r="P1040" s="295"/>
      <c r="Q1040" s="295"/>
      <c r="R1040" s="295"/>
      <c r="S1040" s="295"/>
      <c r="T1040" s="295"/>
      <c r="U1040" s="295"/>
      <c r="V1040" s="295"/>
      <c r="W1040" s="295"/>
      <c r="X1040" s="295"/>
      <c r="Y1040" s="411">
        <f>Y1039</f>
        <v>0</v>
      </c>
      <c r="Z1040" s="411">
        <f t="shared" ref="Z1040" si="3056">Z1039</f>
        <v>0</v>
      </c>
      <c r="AA1040" s="411">
        <f t="shared" ref="AA1040" si="3057">AA1039</f>
        <v>0</v>
      </c>
      <c r="AB1040" s="411">
        <f t="shared" ref="AB1040" si="3058">AB1039</f>
        <v>0</v>
      </c>
      <c r="AC1040" s="411">
        <f t="shared" ref="AC1040" si="3059">AC1039</f>
        <v>0</v>
      </c>
      <c r="AD1040" s="411">
        <f t="shared" ref="AD1040" si="3060">AD1039</f>
        <v>0</v>
      </c>
      <c r="AE1040" s="411">
        <f t="shared" ref="AE1040" si="3061">AE1039</f>
        <v>0</v>
      </c>
      <c r="AF1040" s="411">
        <f t="shared" ref="AF1040" si="3062">AF1039</f>
        <v>0</v>
      </c>
      <c r="AG1040" s="411">
        <f t="shared" ref="AG1040" si="3063">AG1039</f>
        <v>0</v>
      </c>
      <c r="AH1040" s="411">
        <f t="shared" ref="AH1040" si="3064">AH1039</f>
        <v>0</v>
      </c>
      <c r="AI1040" s="411">
        <f t="shared" ref="AI1040" si="3065">AI1039</f>
        <v>0</v>
      </c>
      <c r="AJ1040" s="411">
        <f t="shared" ref="AJ1040" si="3066">AJ1039</f>
        <v>0</v>
      </c>
      <c r="AK1040" s="411">
        <f t="shared" ref="AK1040" si="3067">AK1039</f>
        <v>0</v>
      </c>
      <c r="AL1040" s="411">
        <f t="shared" ref="AL1040" si="3068">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22</v>
      </c>
      <c r="B1042" s="428" t="s">
        <v>114</v>
      </c>
      <c r="C1042" s="291" t="s">
        <v>25</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0"/>
      <c r="Z1042" s="410"/>
      <c r="AA1042" s="410"/>
      <c r="AB1042" s="410"/>
      <c r="AC1042" s="410"/>
      <c r="AD1042" s="410"/>
      <c r="AE1042" s="410"/>
      <c r="AF1042" s="410"/>
      <c r="AG1042" s="410"/>
      <c r="AH1042" s="410"/>
      <c r="AI1042" s="410"/>
      <c r="AJ1042" s="410"/>
      <c r="AK1042" s="410"/>
      <c r="AL1042" s="410"/>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11">
        <f>Y1042</f>
        <v>0</v>
      </c>
      <c r="Z1043" s="411">
        <f t="shared" ref="Z1043" si="3069">Z1042</f>
        <v>0</v>
      </c>
      <c r="AA1043" s="411">
        <f t="shared" ref="AA1043" si="3070">AA1042</f>
        <v>0</v>
      </c>
      <c r="AB1043" s="411">
        <f t="shared" ref="AB1043" si="3071">AB1042</f>
        <v>0</v>
      </c>
      <c r="AC1043" s="411">
        <f t="shared" ref="AC1043" si="3072">AC1042</f>
        <v>0</v>
      </c>
      <c r="AD1043" s="411">
        <f t="shared" ref="AD1043" si="3073">AD1042</f>
        <v>0</v>
      </c>
      <c r="AE1043" s="411">
        <f t="shared" ref="AE1043" si="3074">AE1042</f>
        <v>0</v>
      </c>
      <c r="AF1043" s="411">
        <f t="shared" ref="AF1043" si="3075">AF1042</f>
        <v>0</v>
      </c>
      <c r="AG1043" s="411">
        <f t="shared" ref="AG1043" si="3076">AG1042</f>
        <v>0</v>
      </c>
      <c r="AH1043" s="411">
        <f t="shared" ref="AH1043" si="3077">AH1042</f>
        <v>0</v>
      </c>
      <c r="AI1043" s="411">
        <f t="shared" ref="AI1043" si="3078">AI1042</f>
        <v>0</v>
      </c>
      <c r="AJ1043" s="411">
        <f t="shared" ref="AJ1043" si="3079">AJ1042</f>
        <v>0</v>
      </c>
      <c r="AK1043" s="411">
        <f t="shared" ref="AK1043" si="3080">AK1042</f>
        <v>0</v>
      </c>
      <c r="AL1043" s="411">
        <f t="shared" ref="AL1043" si="308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23</v>
      </c>
      <c r="B1045" s="428" t="s">
        <v>115</v>
      </c>
      <c r="C1045" s="291" t="s">
        <v>25</v>
      </c>
      <c r="D1045" s="295"/>
      <c r="E1045" s="295"/>
      <c r="F1045" s="295"/>
      <c r="G1045" s="295"/>
      <c r="H1045" s="295"/>
      <c r="I1045" s="295"/>
      <c r="J1045" s="295"/>
      <c r="K1045" s="295"/>
      <c r="L1045" s="295"/>
      <c r="M1045" s="295"/>
      <c r="N1045" s="291"/>
      <c r="O1045" s="295"/>
      <c r="P1045" s="295"/>
      <c r="Q1045" s="295"/>
      <c r="R1045" s="295"/>
      <c r="S1045" s="295"/>
      <c r="T1045" s="295"/>
      <c r="U1045" s="295"/>
      <c r="V1045" s="295"/>
      <c r="W1045" s="295"/>
      <c r="X1045" s="295"/>
      <c r="Y1045" s="410"/>
      <c r="Z1045" s="410"/>
      <c r="AA1045" s="410"/>
      <c r="AB1045" s="410"/>
      <c r="AC1045" s="410"/>
      <c r="AD1045" s="410"/>
      <c r="AE1045" s="410"/>
      <c r="AF1045" s="410"/>
      <c r="AG1045" s="410"/>
      <c r="AH1045" s="410"/>
      <c r="AI1045" s="410"/>
      <c r="AJ1045" s="410"/>
      <c r="AK1045" s="410"/>
      <c r="AL1045" s="410"/>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11">
        <f>Y1045</f>
        <v>0</v>
      </c>
      <c r="Z1046" s="411">
        <f t="shared" ref="Z1046" si="3082">Z1045</f>
        <v>0</v>
      </c>
      <c r="AA1046" s="411">
        <f t="shared" ref="AA1046" si="3083">AA1045</f>
        <v>0</v>
      </c>
      <c r="AB1046" s="411">
        <f t="shared" ref="AB1046" si="3084">AB1045</f>
        <v>0</v>
      </c>
      <c r="AC1046" s="411">
        <f t="shared" ref="AC1046" si="3085">AC1045</f>
        <v>0</v>
      </c>
      <c r="AD1046" s="411">
        <f t="shared" ref="AD1046" si="3086">AD1045</f>
        <v>0</v>
      </c>
      <c r="AE1046" s="411">
        <f t="shared" ref="AE1046" si="3087">AE1045</f>
        <v>0</v>
      </c>
      <c r="AF1046" s="411">
        <f t="shared" ref="AF1046" si="3088">AF1045</f>
        <v>0</v>
      </c>
      <c r="AG1046" s="411">
        <f t="shared" ref="AG1046" si="3089">AG1045</f>
        <v>0</v>
      </c>
      <c r="AH1046" s="411">
        <f t="shared" ref="AH1046" si="3090">AH1045</f>
        <v>0</v>
      </c>
      <c r="AI1046" s="411">
        <f t="shared" ref="AI1046" si="3091">AI1045</f>
        <v>0</v>
      </c>
      <c r="AJ1046" s="411">
        <f t="shared" ref="AJ1046" si="3092">AJ1045</f>
        <v>0</v>
      </c>
      <c r="AK1046" s="411">
        <f t="shared" ref="AK1046" si="3093">AK1045</f>
        <v>0</v>
      </c>
      <c r="AL1046" s="411">
        <f t="shared" ref="AL1046" si="3094">AL1045</f>
        <v>0</v>
      </c>
      <c r="AM1046" s="306"/>
    </row>
    <row r="1047" spans="1:39" ht="15" hidden="1" customHeight="1" outlineLevel="1">
      <c r="A1047" s="532"/>
      <c r="B1047" s="430"/>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24</v>
      </c>
      <c r="B1048" s="428" t="s">
        <v>116</v>
      </c>
      <c r="C1048" s="291" t="s">
        <v>25</v>
      </c>
      <c r="D1048" s="295"/>
      <c r="E1048" s="295"/>
      <c r="F1048" s="295"/>
      <c r="G1048" s="295"/>
      <c r="H1048" s="295"/>
      <c r="I1048" s="295"/>
      <c r="J1048" s="295"/>
      <c r="K1048" s="295"/>
      <c r="L1048" s="295"/>
      <c r="M1048" s="295"/>
      <c r="N1048" s="291"/>
      <c r="O1048" s="295"/>
      <c r="P1048" s="295"/>
      <c r="Q1048" s="295"/>
      <c r="R1048" s="295"/>
      <c r="S1048" s="295"/>
      <c r="T1048" s="295"/>
      <c r="U1048" s="295"/>
      <c r="V1048" s="295"/>
      <c r="W1048" s="295"/>
      <c r="X1048" s="295"/>
      <c r="Y1048" s="410"/>
      <c r="Z1048" s="410"/>
      <c r="AA1048" s="410"/>
      <c r="AB1048" s="410"/>
      <c r="AC1048" s="410"/>
      <c r="AD1048" s="410"/>
      <c r="AE1048" s="410"/>
      <c r="AF1048" s="410"/>
      <c r="AG1048" s="410"/>
      <c r="AH1048" s="410"/>
      <c r="AI1048" s="410"/>
      <c r="AJ1048" s="410"/>
      <c r="AK1048" s="410"/>
      <c r="AL1048" s="410"/>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11">
        <f>Y1048</f>
        <v>0</v>
      </c>
      <c r="Z1049" s="411">
        <f t="shared" ref="Z1049" si="3095">Z1048</f>
        <v>0</v>
      </c>
      <c r="AA1049" s="411">
        <f t="shared" ref="AA1049" si="3096">AA1048</f>
        <v>0</v>
      </c>
      <c r="AB1049" s="411">
        <f t="shared" ref="AB1049" si="3097">AB1048</f>
        <v>0</v>
      </c>
      <c r="AC1049" s="411">
        <f t="shared" ref="AC1049" si="3098">AC1048</f>
        <v>0</v>
      </c>
      <c r="AD1049" s="411">
        <f t="shared" ref="AD1049" si="3099">AD1048</f>
        <v>0</v>
      </c>
      <c r="AE1049" s="411">
        <f t="shared" ref="AE1049" si="3100">AE1048</f>
        <v>0</v>
      </c>
      <c r="AF1049" s="411">
        <f t="shared" ref="AF1049" si="3101">AF1048</f>
        <v>0</v>
      </c>
      <c r="AG1049" s="411">
        <f t="shared" ref="AG1049" si="3102">AG1048</f>
        <v>0</v>
      </c>
      <c r="AH1049" s="411">
        <f t="shared" ref="AH1049" si="3103">AH1048</f>
        <v>0</v>
      </c>
      <c r="AI1049" s="411">
        <f t="shared" ref="AI1049" si="3104">AI1048</f>
        <v>0</v>
      </c>
      <c r="AJ1049" s="411">
        <f t="shared" ref="AJ1049" si="3105">AJ1048</f>
        <v>0</v>
      </c>
      <c r="AK1049" s="411">
        <f t="shared" ref="AK1049" si="3106">AK1048</f>
        <v>0</v>
      </c>
      <c r="AL1049" s="411">
        <f t="shared" ref="AL1049" si="310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c r="B1051" s="288" t="s">
        <v>499</v>
      </c>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2"/>
      <c r="Z1051" s="425"/>
      <c r="AA1051" s="425"/>
      <c r="AB1051" s="425"/>
      <c r="AC1051" s="425"/>
      <c r="AD1051" s="425"/>
      <c r="AE1051" s="425"/>
      <c r="AF1051" s="425"/>
      <c r="AG1051" s="425"/>
      <c r="AH1051" s="425"/>
      <c r="AI1051" s="425"/>
      <c r="AJ1051" s="425"/>
      <c r="AK1051" s="425"/>
      <c r="AL1051" s="425"/>
      <c r="AM1051" s="306"/>
    </row>
    <row r="1052" spans="1:39" ht="15" hidden="1" customHeight="1" outlineLevel="1">
      <c r="A1052" s="532">
        <v>25</v>
      </c>
      <c r="B1052" s="428" t="s">
        <v>117</v>
      </c>
      <c r="C1052" s="291" t="s">
        <v>25</v>
      </c>
      <c r="D1052" s="295"/>
      <c r="E1052" s="295"/>
      <c r="F1052" s="295"/>
      <c r="G1052" s="295"/>
      <c r="H1052" s="295"/>
      <c r="I1052" s="295"/>
      <c r="J1052" s="295"/>
      <c r="K1052" s="295"/>
      <c r="L1052" s="295"/>
      <c r="M1052" s="295"/>
      <c r="N1052" s="295">
        <v>12</v>
      </c>
      <c r="O1052" s="295"/>
      <c r="P1052" s="295"/>
      <c r="Q1052" s="295"/>
      <c r="R1052" s="295"/>
      <c r="S1052" s="295"/>
      <c r="T1052" s="295"/>
      <c r="U1052" s="295"/>
      <c r="V1052" s="295"/>
      <c r="W1052" s="295"/>
      <c r="X1052" s="295"/>
      <c r="Y1052" s="426"/>
      <c r="Z1052" s="415"/>
      <c r="AA1052" s="415"/>
      <c r="AB1052" s="415"/>
      <c r="AC1052" s="415"/>
      <c r="AD1052" s="415"/>
      <c r="AE1052" s="415"/>
      <c r="AF1052" s="415"/>
      <c r="AG1052" s="415"/>
      <c r="AH1052" s="415"/>
      <c r="AI1052" s="415"/>
      <c r="AJ1052" s="415"/>
      <c r="AK1052" s="415"/>
      <c r="AL1052" s="415"/>
      <c r="AM1052" s="296">
        <f>SUM(Y1052:AL1052)</f>
        <v>0</v>
      </c>
    </row>
    <row r="1053" spans="1:39" ht="15" hidden="1" customHeight="1" outlineLevel="1">
      <c r="A1053" s="532"/>
      <c r="B1053" s="294" t="s">
        <v>346</v>
      </c>
      <c r="C1053" s="291" t="s">
        <v>163</v>
      </c>
      <c r="D1053" s="295"/>
      <c r="E1053" s="295"/>
      <c r="F1053" s="295"/>
      <c r="G1053" s="295"/>
      <c r="H1053" s="295"/>
      <c r="I1053" s="295"/>
      <c r="J1053" s="295"/>
      <c r="K1053" s="295"/>
      <c r="L1053" s="295"/>
      <c r="M1053" s="295"/>
      <c r="N1053" s="295">
        <f>N1052</f>
        <v>12</v>
      </c>
      <c r="O1053" s="295"/>
      <c r="P1053" s="295"/>
      <c r="Q1053" s="295"/>
      <c r="R1053" s="295"/>
      <c r="S1053" s="295"/>
      <c r="T1053" s="295"/>
      <c r="U1053" s="295"/>
      <c r="V1053" s="295"/>
      <c r="W1053" s="295"/>
      <c r="X1053" s="295"/>
      <c r="Y1053" s="411">
        <f>Y1052</f>
        <v>0</v>
      </c>
      <c r="Z1053" s="411">
        <f t="shared" ref="Z1053" si="3108">Z1052</f>
        <v>0</v>
      </c>
      <c r="AA1053" s="411">
        <f t="shared" ref="AA1053" si="3109">AA1052</f>
        <v>0</v>
      </c>
      <c r="AB1053" s="411">
        <f t="shared" ref="AB1053" si="3110">AB1052</f>
        <v>0</v>
      </c>
      <c r="AC1053" s="411">
        <f t="shared" ref="AC1053" si="3111">AC1052</f>
        <v>0</v>
      </c>
      <c r="AD1053" s="411">
        <f t="shared" ref="AD1053" si="3112">AD1052</f>
        <v>0</v>
      </c>
      <c r="AE1053" s="411">
        <f t="shared" ref="AE1053" si="3113">AE1052</f>
        <v>0</v>
      </c>
      <c r="AF1053" s="411">
        <f t="shared" ref="AF1053" si="3114">AF1052</f>
        <v>0</v>
      </c>
      <c r="AG1053" s="411">
        <f t="shared" ref="AG1053" si="3115">AG1052</f>
        <v>0</v>
      </c>
      <c r="AH1053" s="411">
        <f t="shared" ref="AH1053" si="3116">AH1052</f>
        <v>0</v>
      </c>
      <c r="AI1053" s="411">
        <f t="shared" ref="AI1053" si="3117">AI1052</f>
        <v>0</v>
      </c>
      <c r="AJ1053" s="411">
        <f t="shared" ref="AJ1053" si="3118">AJ1052</f>
        <v>0</v>
      </c>
      <c r="AK1053" s="411">
        <f t="shared" ref="AK1053" si="3119">AK1052</f>
        <v>0</v>
      </c>
      <c r="AL1053" s="411">
        <f t="shared" ref="AL1053" si="3120">AL1052</f>
        <v>0</v>
      </c>
      <c r="AM1053" s="306"/>
    </row>
    <row r="1054" spans="1:39" ht="15" hidden="1" customHeight="1" outlineLevel="1">
      <c r="A1054" s="532"/>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2"/>
      <c r="Z1054" s="425"/>
      <c r="AA1054" s="425"/>
      <c r="AB1054" s="425"/>
      <c r="AC1054" s="425"/>
      <c r="AD1054" s="425"/>
      <c r="AE1054" s="425"/>
      <c r="AF1054" s="425"/>
      <c r="AG1054" s="425"/>
      <c r="AH1054" s="425"/>
      <c r="AI1054" s="425"/>
      <c r="AJ1054" s="425"/>
      <c r="AK1054" s="425"/>
      <c r="AL1054" s="425"/>
      <c r="AM1054" s="306"/>
    </row>
    <row r="1055" spans="1:39" ht="15" hidden="1" customHeight="1" outlineLevel="1">
      <c r="A1055" s="532">
        <v>26</v>
      </c>
      <c r="B1055" s="428" t="s">
        <v>118</v>
      </c>
      <c r="C1055" s="291" t="s">
        <v>25</v>
      </c>
      <c r="D1055" s="295"/>
      <c r="E1055" s="295"/>
      <c r="F1055" s="295"/>
      <c r="G1055" s="295"/>
      <c r="H1055" s="295"/>
      <c r="I1055" s="295"/>
      <c r="J1055" s="295"/>
      <c r="K1055" s="295"/>
      <c r="L1055" s="295"/>
      <c r="M1055" s="295"/>
      <c r="N1055" s="295">
        <v>12</v>
      </c>
      <c r="O1055" s="295"/>
      <c r="P1055" s="295"/>
      <c r="Q1055" s="295"/>
      <c r="R1055" s="295"/>
      <c r="S1055" s="295"/>
      <c r="T1055" s="295"/>
      <c r="U1055" s="295"/>
      <c r="V1055" s="295"/>
      <c r="W1055" s="295"/>
      <c r="X1055" s="295"/>
      <c r="Y1055" s="426"/>
      <c r="Z1055" s="415"/>
      <c r="AA1055" s="415"/>
      <c r="AB1055" s="415"/>
      <c r="AC1055" s="415"/>
      <c r="AD1055" s="415"/>
      <c r="AE1055" s="415"/>
      <c r="AF1055" s="415"/>
      <c r="AG1055" s="415"/>
      <c r="AH1055" s="415"/>
      <c r="AI1055" s="415"/>
      <c r="AJ1055" s="415"/>
      <c r="AK1055" s="415"/>
      <c r="AL1055" s="415"/>
      <c r="AM1055" s="296">
        <f>SUM(Y1055:AL1055)</f>
        <v>0</v>
      </c>
    </row>
    <row r="1056" spans="1:39" ht="15" hidden="1" customHeight="1" outlineLevel="1">
      <c r="A1056" s="532"/>
      <c r="B1056" s="294" t="s">
        <v>346</v>
      </c>
      <c r="C1056" s="291" t="s">
        <v>163</v>
      </c>
      <c r="D1056" s="295"/>
      <c r="E1056" s="295"/>
      <c r="F1056" s="295"/>
      <c r="G1056" s="295"/>
      <c r="H1056" s="295"/>
      <c r="I1056" s="295"/>
      <c r="J1056" s="295"/>
      <c r="K1056" s="295"/>
      <c r="L1056" s="295"/>
      <c r="M1056" s="295"/>
      <c r="N1056" s="295">
        <f>N1055</f>
        <v>12</v>
      </c>
      <c r="O1056" s="295"/>
      <c r="P1056" s="295"/>
      <c r="Q1056" s="295"/>
      <c r="R1056" s="295"/>
      <c r="S1056" s="295"/>
      <c r="T1056" s="295"/>
      <c r="U1056" s="295"/>
      <c r="V1056" s="295"/>
      <c r="W1056" s="295"/>
      <c r="X1056" s="295"/>
      <c r="Y1056" s="411">
        <f>Y1055</f>
        <v>0</v>
      </c>
      <c r="Z1056" s="411">
        <f t="shared" ref="Z1056" si="3121">Z1055</f>
        <v>0</v>
      </c>
      <c r="AA1056" s="411">
        <f t="shared" ref="AA1056" si="3122">AA1055</f>
        <v>0</v>
      </c>
      <c r="AB1056" s="411">
        <f t="shared" ref="AB1056" si="3123">AB1055</f>
        <v>0</v>
      </c>
      <c r="AC1056" s="411">
        <f t="shared" ref="AC1056" si="3124">AC1055</f>
        <v>0</v>
      </c>
      <c r="AD1056" s="411">
        <f t="shared" ref="AD1056" si="3125">AD1055</f>
        <v>0</v>
      </c>
      <c r="AE1056" s="411">
        <f t="shared" ref="AE1056" si="3126">AE1055</f>
        <v>0</v>
      </c>
      <c r="AF1056" s="411">
        <f t="shared" ref="AF1056" si="3127">AF1055</f>
        <v>0</v>
      </c>
      <c r="AG1056" s="411">
        <f t="shared" ref="AG1056" si="3128">AG1055</f>
        <v>0</v>
      </c>
      <c r="AH1056" s="411">
        <f t="shared" ref="AH1056" si="3129">AH1055</f>
        <v>0</v>
      </c>
      <c r="AI1056" s="411">
        <f t="shared" ref="AI1056" si="3130">AI1055</f>
        <v>0</v>
      </c>
      <c r="AJ1056" s="411">
        <f t="shared" ref="AJ1056" si="3131">AJ1055</f>
        <v>0</v>
      </c>
      <c r="AK1056" s="411">
        <f t="shared" ref="AK1056" si="3132">AK1055</f>
        <v>0</v>
      </c>
      <c r="AL1056" s="411">
        <f t="shared" ref="AL1056" si="3133">AL1055</f>
        <v>0</v>
      </c>
      <c r="AM1056" s="306"/>
    </row>
    <row r="1057" spans="1:39" ht="15" hidden="1" customHeight="1" outlineLevel="1">
      <c r="A1057" s="532"/>
      <c r="B1057" s="294"/>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27</v>
      </c>
      <c r="B1058" s="428" t="s">
        <v>119</v>
      </c>
      <c r="C1058" s="291" t="s">
        <v>25</v>
      </c>
      <c r="D1058" s="295"/>
      <c r="E1058" s="295"/>
      <c r="F1058" s="295"/>
      <c r="G1058" s="295"/>
      <c r="H1058" s="295"/>
      <c r="I1058" s="295"/>
      <c r="J1058" s="295"/>
      <c r="K1058" s="295"/>
      <c r="L1058" s="295"/>
      <c r="M1058" s="295"/>
      <c r="N1058" s="295">
        <v>12</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12</v>
      </c>
      <c r="O1059" s="295"/>
      <c r="P1059" s="295"/>
      <c r="Q1059" s="295"/>
      <c r="R1059" s="295"/>
      <c r="S1059" s="295"/>
      <c r="T1059" s="295"/>
      <c r="U1059" s="295"/>
      <c r="V1059" s="295"/>
      <c r="W1059" s="295"/>
      <c r="X1059" s="295"/>
      <c r="Y1059" s="411">
        <f>Y1058</f>
        <v>0</v>
      </c>
      <c r="Z1059" s="411">
        <f t="shared" ref="Z1059" si="3134">Z1058</f>
        <v>0</v>
      </c>
      <c r="AA1059" s="411">
        <f t="shared" ref="AA1059" si="3135">AA1058</f>
        <v>0</v>
      </c>
      <c r="AB1059" s="411">
        <f t="shared" ref="AB1059" si="3136">AB1058</f>
        <v>0</v>
      </c>
      <c r="AC1059" s="411">
        <f t="shared" ref="AC1059" si="3137">AC1058</f>
        <v>0</v>
      </c>
      <c r="AD1059" s="411">
        <f t="shared" ref="AD1059" si="3138">AD1058</f>
        <v>0</v>
      </c>
      <c r="AE1059" s="411">
        <f t="shared" ref="AE1059" si="3139">AE1058</f>
        <v>0</v>
      </c>
      <c r="AF1059" s="411">
        <f t="shared" ref="AF1059" si="3140">AF1058</f>
        <v>0</v>
      </c>
      <c r="AG1059" s="411">
        <f t="shared" ref="AG1059" si="3141">AG1058</f>
        <v>0</v>
      </c>
      <c r="AH1059" s="411">
        <f t="shared" ref="AH1059" si="3142">AH1058</f>
        <v>0</v>
      </c>
      <c r="AI1059" s="411">
        <f t="shared" ref="AI1059" si="3143">AI1058</f>
        <v>0</v>
      </c>
      <c r="AJ1059" s="411">
        <f t="shared" ref="AJ1059" si="3144">AJ1058</f>
        <v>0</v>
      </c>
      <c r="AK1059" s="411">
        <f t="shared" ref="AK1059" si="3145">AK1058</f>
        <v>0</v>
      </c>
      <c r="AL1059" s="411">
        <f t="shared" ref="AL1059" si="3146">AL1058</f>
        <v>0</v>
      </c>
      <c r="AM1059" s="306"/>
    </row>
    <row r="1060" spans="1:39" ht="15" hidden="1" customHeight="1" outlineLevel="1">
      <c r="A1060" s="532"/>
      <c r="B1060" s="294"/>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28</v>
      </c>
      <c r="B1061" s="428" t="s">
        <v>120</v>
      </c>
      <c r="C1061" s="291" t="s">
        <v>25</v>
      </c>
      <c r="D1061" s="295"/>
      <c r="E1061" s="295"/>
      <c r="F1061" s="295"/>
      <c r="G1061" s="295"/>
      <c r="H1061" s="295"/>
      <c r="I1061" s="295"/>
      <c r="J1061" s="295"/>
      <c r="K1061" s="295"/>
      <c r="L1061" s="295"/>
      <c r="M1061" s="295"/>
      <c r="N1061" s="295">
        <v>12</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12</v>
      </c>
      <c r="O1062" s="295"/>
      <c r="P1062" s="295"/>
      <c r="Q1062" s="295"/>
      <c r="R1062" s="295"/>
      <c r="S1062" s="295"/>
      <c r="T1062" s="295"/>
      <c r="U1062" s="295"/>
      <c r="V1062" s="295"/>
      <c r="W1062" s="295"/>
      <c r="X1062" s="295"/>
      <c r="Y1062" s="411">
        <f>Y1061</f>
        <v>0</v>
      </c>
      <c r="Z1062" s="411">
        <f>Z1061</f>
        <v>0</v>
      </c>
      <c r="AA1062" s="411">
        <f t="shared" ref="AA1062" si="3147">AA1061</f>
        <v>0</v>
      </c>
      <c r="AB1062" s="411">
        <f t="shared" ref="AB1062" si="3148">AB1061</f>
        <v>0</v>
      </c>
      <c r="AC1062" s="411">
        <f t="shared" ref="AC1062" si="3149">AC1061</f>
        <v>0</v>
      </c>
      <c r="AD1062" s="411">
        <f t="shared" ref="AD1062" si="3150">AD1061</f>
        <v>0</v>
      </c>
      <c r="AE1062" s="411">
        <f>AE1061</f>
        <v>0</v>
      </c>
      <c r="AF1062" s="411">
        <f t="shared" ref="AF1062" si="3151">AF1061</f>
        <v>0</v>
      </c>
      <c r="AG1062" s="411">
        <f t="shared" ref="AG1062" si="3152">AG1061</f>
        <v>0</v>
      </c>
      <c r="AH1062" s="411">
        <f t="shared" ref="AH1062" si="3153">AH1061</f>
        <v>0</v>
      </c>
      <c r="AI1062" s="411">
        <f t="shared" ref="AI1062" si="3154">AI1061</f>
        <v>0</v>
      </c>
      <c r="AJ1062" s="411">
        <f t="shared" ref="AJ1062" si="3155">AJ1061</f>
        <v>0</v>
      </c>
      <c r="AK1062" s="411">
        <f t="shared" ref="AK1062" si="3156">AK1061</f>
        <v>0</v>
      </c>
      <c r="AL1062" s="411">
        <f t="shared" ref="AL1062" si="3157">AL1061</f>
        <v>0</v>
      </c>
      <c r="AM1062" s="306"/>
    </row>
    <row r="1063" spans="1:39" ht="15" hidden="1" customHeight="1" outlineLevel="1">
      <c r="A1063" s="532"/>
      <c r="B1063" s="294"/>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29</v>
      </c>
      <c r="B1064" s="428" t="s">
        <v>121</v>
      </c>
      <c r="C1064" s="291" t="s">
        <v>25</v>
      </c>
      <c r="D1064" s="295"/>
      <c r="E1064" s="295"/>
      <c r="F1064" s="295"/>
      <c r="G1064" s="295"/>
      <c r="H1064" s="295"/>
      <c r="I1064" s="295"/>
      <c r="J1064" s="295"/>
      <c r="K1064" s="295"/>
      <c r="L1064" s="295"/>
      <c r="M1064" s="295"/>
      <c r="N1064" s="295">
        <v>3</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3</v>
      </c>
      <c r="O1065" s="295"/>
      <c r="P1065" s="295"/>
      <c r="Q1065" s="295"/>
      <c r="R1065" s="295"/>
      <c r="S1065" s="295"/>
      <c r="T1065" s="295"/>
      <c r="U1065" s="295"/>
      <c r="V1065" s="295"/>
      <c r="W1065" s="295"/>
      <c r="X1065" s="295"/>
      <c r="Y1065" s="411">
        <f>Y1064</f>
        <v>0</v>
      </c>
      <c r="Z1065" s="411">
        <f t="shared" ref="Z1065" si="3158">Z1064</f>
        <v>0</v>
      </c>
      <c r="AA1065" s="411">
        <f t="shared" ref="AA1065" si="3159">AA1064</f>
        <v>0</v>
      </c>
      <c r="AB1065" s="411">
        <f t="shared" ref="AB1065" si="3160">AB1064</f>
        <v>0</v>
      </c>
      <c r="AC1065" s="411">
        <f t="shared" ref="AC1065" si="3161">AC1064</f>
        <v>0</v>
      </c>
      <c r="AD1065" s="411">
        <f t="shared" ref="AD1065" si="3162">AD1064</f>
        <v>0</v>
      </c>
      <c r="AE1065" s="411">
        <f t="shared" ref="AE1065" si="3163">AE1064</f>
        <v>0</v>
      </c>
      <c r="AF1065" s="411">
        <f t="shared" ref="AF1065" si="3164">AF1064</f>
        <v>0</v>
      </c>
      <c r="AG1065" s="411">
        <f t="shared" ref="AG1065" si="3165">AG1064</f>
        <v>0</v>
      </c>
      <c r="AH1065" s="411">
        <f t="shared" ref="AH1065" si="3166">AH1064</f>
        <v>0</v>
      </c>
      <c r="AI1065" s="411">
        <f t="shared" ref="AI1065" si="3167">AI1064</f>
        <v>0</v>
      </c>
      <c r="AJ1065" s="411">
        <f t="shared" ref="AJ1065" si="3168">AJ1064</f>
        <v>0</v>
      </c>
      <c r="AK1065" s="411">
        <f t="shared" ref="AK1065" si="3169">AK1064</f>
        <v>0</v>
      </c>
      <c r="AL1065" s="411">
        <f t="shared" ref="AL1065" si="3170">AL1064</f>
        <v>0</v>
      </c>
      <c r="AM1065" s="306"/>
    </row>
    <row r="1066" spans="1:39" ht="15" hidden="1" customHeight="1" outlineLevel="1">
      <c r="A1066" s="532"/>
      <c r="B1066" s="294"/>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30</v>
      </c>
      <c r="B1067" s="428" t="s">
        <v>122</v>
      </c>
      <c r="C1067" s="291" t="s">
        <v>25</v>
      </c>
      <c r="D1067" s="295"/>
      <c r="E1067" s="295"/>
      <c r="F1067" s="295"/>
      <c r="G1067" s="295"/>
      <c r="H1067" s="295"/>
      <c r="I1067" s="295"/>
      <c r="J1067" s="295"/>
      <c r="K1067" s="295"/>
      <c r="L1067" s="295"/>
      <c r="M1067" s="295"/>
      <c r="N1067" s="295">
        <v>12</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346</v>
      </c>
      <c r="C1068" s="291" t="s">
        <v>163</v>
      </c>
      <c r="D1068" s="295"/>
      <c r="E1068" s="295"/>
      <c r="F1068" s="295"/>
      <c r="G1068" s="295"/>
      <c r="H1068" s="295"/>
      <c r="I1068" s="295"/>
      <c r="J1068" s="295"/>
      <c r="K1068" s="295"/>
      <c r="L1068" s="295"/>
      <c r="M1068" s="295"/>
      <c r="N1068" s="295">
        <f>N1067</f>
        <v>12</v>
      </c>
      <c r="O1068" s="295"/>
      <c r="P1068" s="295"/>
      <c r="Q1068" s="295"/>
      <c r="R1068" s="295"/>
      <c r="S1068" s="295"/>
      <c r="T1068" s="295"/>
      <c r="U1068" s="295"/>
      <c r="V1068" s="295"/>
      <c r="W1068" s="295"/>
      <c r="X1068" s="295"/>
      <c r="Y1068" s="411">
        <f>Y1067</f>
        <v>0</v>
      </c>
      <c r="Z1068" s="411">
        <f t="shared" ref="Z1068" si="3171">Z1067</f>
        <v>0</v>
      </c>
      <c r="AA1068" s="411">
        <f t="shared" ref="AA1068" si="3172">AA1067</f>
        <v>0</v>
      </c>
      <c r="AB1068" s="411">
        <f t="shared" ref="AB1068" si="3173">AB1067</f>
        <v>0</v>
      </c>
      <c r="AC1068" s="411">
        <f t="shared" ref="AC1068" si="3174">AC1067</f>
        <v>0</v>
      </c>
      <c r="AD1068" s="411">
        <f t="shared" ref="AD1068" si="3175">AD1067</f>
        <v>0</v>
      </c>
      <c r="AE1068" s="411">
        <f t="shared" ref="AE1068" si="3176">AE1067</f>
        <v>0</v>
      </c>
      <c r="AF1068" s="411">
        <f t="shared" ref="AF1068" si="3177">AF1067</f>
        <v>0</v>
      </c>
      <c r="AG1068" s="411">
        <f t="shared" ref="AG1068" si="3178">AG1067</f>
        <v>0</v>
      </c>
      <c r="AH1068" s="411">
        <f t="shared" ref="AH1068" si="3179">AH1067</f>
        <v>0</v>
      </c>
      <c r="AI1068" s="411">
        <f t="shared" ref="AI1068" si="3180">AI1067</f>
        <v>0</v>
      </c>
      <c r="AJ1068" s="411">
        <f t="shared" ref="AJ1068" si="3181">AJ1067</f>
        <v>0</v>
      </c>
      <c r="AK1068" s="411">
        <f t="shared" ref="AK1068" si="3182">AK1067</f>
        <v>0</v>
      </c>
      <c r="AL1068" s="411">
        <f t="shared" ref="AL1068" si="3183">AL1067</f>
        <v>0</v>
      </c>
      <c r="AM1068" s="306"/>
    </row>
    <row r="1069" spans="1:39" ht="15" hidden="1" customHeight="1" outlineLevel="1">
      <c r="A1069" s="532"/>
      <c r="B1069" s="294"/>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v>31</v>
      </c>
      <c r="B1070" s="428" t="s">
        <v>123</v>
      </c>
      <c r="C1070" s="291" t="s">
        <v>25</v>
      </c>
      <c r="D1070" s="295"/>
      <c r="E1070" s="295"/>
      <c r="F1070" s="295"/>
      <c r="G1070" s="295"/>
      <c r="H1070" s="295"/>
      <c r="I1070" s="295"/>
      <c r="J1070" s="295"/>
      <c r="K1070" s="295"/>
      <c r="L1070" s="295"/>
      <c r="M1070" s="295"/>
      <c r="N1070" s="295">
        <v>12</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2"/>
      <c r="B1071" s="294" t="s">
        <v>346</v>
      </c>
      <c r="C1071" s="291" t="s">
        <v>163</v>
      </c>
      <c r="D1071" s="295"/>
      <c r="E1071" s="295"/>
      <c r="F1071" s="295"/>
      <c r="G1071" s="295"/>
      <c r="H1071" s="295"/>
      <c r="I1071" s="295"/>
      <c r="J1071" s="295"/>
      <c r="K1071" s="295"/>
      <c r="L1071" s="295"/>
      <c r="M1071" s="295"/>
      <c r="N1071" s="295">
        <f>N1070</f>
        <v>12</v>
      </c>
      <c r="O1071" s="295"/>
      <c r="P1071" s="295"/>
      <c r="Q1071" s="295"/>
      <c r="R1071" s="295"/>
      <c r="S1071" s="295"/>
      <c r="T1071" s="295"/>
      <c r="U1071" s="295"/>
      <c r="V1071" s="295"/>
      <c r="W1071" s="295"/>
      <c r="X1071" s="295"/>
      <c r="Y1071" s="411">
        <f>Y1070</f>
        <v>0</v>
      </c>
      <c r="Z1071" s="411">
        <f t="shared" ref="Z1071" si="3184">Z1070</f>
        <v>0</v>
      </c>
      <c r="AA1071" s="411">
        <f t="shared" ref="AA1071" si="3185">AA1070</f>
        <v>0</v>
      </c>
      <c r="AB1071" s="411">
        <f t="shared" ref="AB1071" si="3186">AB1070</f>
        <v>0</v>
      </c>
      <c r="AC1071" s="411">
        <f t="shared" ref="AC1071" si="3187">AC1070</f>
        <v>0</v>
      </c>
      <c r="AD1071" s="411">
        <f t="shared" ref="AD1071" si="3188">AD1070</f>
        <v>0</v>
      </c>
      <c r="AE1071" s="411">
        <f t="shared" ref="AE1071" si="3189">AE1070</f>
        <v>0</v>
      </c>
      <c r="AF1071" s="411">
        <f t="shared" ref="AF1071" si="3190">AF1070</f>
        <v>0</v>
      </c>
      <c r="AG1071" s="411">
        <f t="shared" ref="AG1071" si="3191">AG1070</f>
        <v>0</v>
      </c>
      <c r="AH1071" s="411">
        <f t="shared" ref="AH1071" si="3192">AH1070</f>
        <v>0</v>
      </c>
      <c r="AI1071" s="411">
        <f t="shared" ref="AI1071" si="3193">AI1070</f>
        <v>0</v>
      </c>
      <c r="AJ1071" s="411">
        <f t="shared" ref="AJ1071" si="3194">AJ1070</f>
        <v>0</v>
      </c>
      <c r="AK1071" s="411">
        <f t="shared" ref="AK1071" si="3195">AK1070</f>
        <v>0</v>
      </c>
      <c r="AL1071" s="411">
        <f t="shared" ref="AL1071" si="3196">AL1070</f>
        <v>0</v>
      </c>
      <c r="AM1071" s="306"/>
    </row>
    <row r="1072" spans="1:39" ht="15" hidden="1" customHeight="1" outlineLevel="1">
      <c r="A1072" s="532"/>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2">
        <v>32</v>
      </c>
      <c r="B1073" s="428" t="s">
        <v>124</v>
      </c>
      <c r="C1073" s="291" t="s">
        <v>25</v>
      </c>
      <c r="D1073" s="295"/>
      <c r="E1073" s="295"/>
      <c r="F1073" s="295"/>
      <c r="G1073" s="295"/>
      <c r="H1073" s="295"/>
      <c r="I1073" s="295"/>
      <c r="J1073" s="295"/>
      <c r="K1073" s="295"/>
      <c r="L1073" s="295"/>
      <c r="M1073" s="295"/>
      <c r="N1073" s="295">
        <v>12</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2"/>
      <c r="B1074" s="294" t="s">
        <v>346</v>
      </c>
      <c r="C1074" s="291" t="s">
        <v>163</v>
      </c>
      <c r="D1074" s="295"/>
      <c r="E1074" s="295"/>
      <c r="F1074" s="295"/>
      <c r="G1074" s="295"/>
      <c r="H1074" s="295"/>
      <c r="I1074" s="295"/>
      <c r="J1074" s="295"/>
      <c r="K1074" s="295"/>
      <c r="L1074" s="295"/>
      <c r="M1074" s="295"/>
      <c r="N1074" s="295">
        <f>N1073</f>
        <v>12</v>
      </c>
      <c r="O1074" s="295"/>
      <c r="P1074" s="295"/>
      <c r="Q1074" s="295"/>
      <c r="R1074" s="295"/>
      <c r="S1074" s="295"/>
      <c r="T1074" s="295"/>
      <c r="U1074" s="295"/>
      <c r="V1074" s="295"/>
      <c r="W1074" s="295"/>
      <c r="X1074" s="295"/>
      <c r="Y1074" s="411">
        <f>Y1073</f>
        <v>0</v>
      </c>
      <c r="Z1074" s="411">
        <f t="shared" ref="Z1074" si="3197">Z1073</f>
        <v>0</v>
      </c>
      <c r="AA1074" s="411">
        <f t="shared" ref="AA1074" si="3198">AA1073</f>
        <v>0</v>
      </c>
      <c r="AB1074" s="411">
        <f t="shared" ref="AB1074" si="3199">AB1073</f>
        <v>0</v>
      </c>
      <c r="AC1074" s="411">
        <f t="shared" ref="AC1074" si="3200">AC1073</f>
        <v>0</v>
      </c>
      <c r="AD1074" s="411">
        <f t="shared" ref="AD1074" si="3201">AD1073</f>
        <v>0</v>
      </c>
      <c r="AE1074" s="411">
        <f t="shared" ref="AE1074" si="3202">AE1073</f>
        <v>0</v>
      </c>
      <c r="AF1074" s="411">
        <f t="shared" ref="AF1074" si="3203">AF1073</f>
        <v>0</v>
      </c>
      <c r="AG1074" s="411">
        <f t="shared" ref="AG1074" si="3204">AG1073</f>
        <v>0</v>
      </c>
      <c r="AH1074" s="411">
        <f t="shared" ref="AH1074" si="3205">AH1073</f>
        <v>0</v>
      </c>
      <c r="AI1074" s="411">
        <f t="shared" ref="AI1074" si="3206">AI1073</f>
        <v>0</v>
      </c>
      <c r="AJ1074" s="411">
        <f t="shared" ref="AJ1074" si="3207">AJ1073</f>
        <v>0</v>
      </c>
      <c r="AK1074" s="411">
        <f t="shared" ref="AK1074" si="3208">AK1073</f>
        <v>0</v>
      </c>
      <c r="AL1074" s="411">
        <f t="shared" ref="AL1074" si="3209">AL1073</f>
        <v>0</v>
      </c>
      <c r="AM1074" s="306"/>
    </row>
    <row r="1075" spans="1:39" ht="15" hidden="1" customHeight="1" outlineLevel="1">
      <c r="A1075" s="532"/>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2"/>
      <c r="B1076" s="288" t="s">
        <v>500</v>
      </c>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33</v>
      </c>
      <c r="B1077" s="428" t="s">
        <v>125</v>
      </c>
      <c r="C1077" s="291" t="s">
        <v>25</v>
      </c>
      <c r="D1077" s="295"/>
      <c r="E1077" s="295"/>
      <c r="F1077" s="295"/>
      <c r="G1077" s="295"/>
      <c r="H1077" s="295"/>
      <c r="I1077" s="295"/>
      <c r="J1077" s="295"/>
      <c r="K1077" s="295"/>
      <c r="L1077" s="295"/>
      <c r="M1077" s="295"/>
      <c r="N1077" s="295">
        <v>0</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0</v>
      </c>
      <c r="O1078" s="295"/>
      <c r="P1078" s="295"/>
      <c r="Q1078" s="295"/>
      <c r="R1078" s="295"/>
      <c r="S1078" s="295"/>
      <c r="T1078" s="295"/>
      <c r="U1078" s="295"/>
      <c r="V1078" s="295"/>
      <c r="W1078" s="295"/>
      <c r="X1078" s="295"/>
      <c r="Y1078" s="411">
        <f>Y1077</f>
        <v>0</v>
      </c>
      <c r="Z1078" s="411">
        <f t="shared" ref="Z1078" si="3210">Z1077</f>
        <v>0</v>
      </c>
      <c r="AA1078" s="411">
        <f t="shared" ref="AA1078" si="3211">AA1077</f>
        <v>0</v>
      </c>
      <c r="AB1078" s="411">
        <f t="shared" ref="AB1078" si="3212">AB1077</f>
        <v>0</v>
      </c>
      <c r="AC1078" s="411">
        <f t="shared" ref="AC1078" si="3213">AC1077</f>
        <v>0</v>
      </c>
      <c r="AD1078" s="411">
        <f t="shared" ref="AD1078" si="3214">AD1077</f>
        <v>0</v>
      </c>
      <c r="AE1078" s="411">
        <f t="shared" ref="AE1078" si="3215">AE1077</f>
        <v>0</v>
      </c>
      <c r="AF1078" s="411">
        <f t="shared" ref="AF1078" si="3216">AF1077</f>
        <v>0</v>
      </c>
      <c r="AG1078" s="411">
        <f t="shared" ref="AG1078" si="3217">AG1077</f>
        <v>0</v>
      </c>
      <c r="AH1078" s="411">
        <f t="shared" ref="AH1078" si="3218">AH1077</f>
        <v>0</v>
      </c>
      <c r="AI1078" s="411">
        <f t="shared" ref="AI1078" si="3219">AI1077</f>
        <v>0</v>
      </c>
      <c r="AJ1078" s="411">
        <f t="shared" ref="AJ1078" si="3220">AJ1077</f>
        <v>0</v>
      </c>
      <c r="AK1078" s="411">
        <f t="shared" ref="AK1078" si="3221">AK1077</f>
        <v>0</v>
      </c>
      <c r="AL1078" s="411">
        <f t="shared" ref="AL1078" si="3222">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34</v>
      </c>
      <c r="B1080" s="428" t="s">
        <v>126</v>
      </c>
      <c r="C1080" s="291" t="s">
        <v>25</v>
      </c>
      <c r="D1080" s="295"/>
      <c r="E1080" s="295"/>
      <c r="F1080" s="295"/>
      <c r="G1080" s="295"/>
      <c r="H1080" s="295"/>
      <c r="I1080" s="295"/>
      <c r="J1080" s="295"/>
      <c r="K1080" s="295"/>
      <c r="L1080" s="295"/>
      <c r="M1080" s="295"/>
      <c r="N1080" s="295">
        <v>0</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0</v>
      </c>
      <c r="O1081" s="295"/>
      <c r="P1081" s="295"/>
      <c r="Q1081" s="295"/>
      <c r="R1081" s="295"/>
      <c r="S1081" s="295"/>
      <c r="T1081" s="295"/>
      <c r="U1081" s="295"/>
      <c r="V1081" s="295"/>
      <c r="W1081" s="295"/>
      <c r="X1081" s="295"/>
      <c r="Y1081" s="411">
        <f>Y1080</f>
        <v>0</v>
      </c>
      <c r="Z1081" s="411">
        <f t="shared" ref="Z1081" si="3223">Z1080</f>
        <v>0</v>
      </c>
      <c r="AA1081" s="411">
        <f t="shared" ref="AA1081" si="3224">AA1080</f>
        <v>0</v>
      </c>
      <c r="AB1081" s="411">
        <f t="shared" ref="AB1081" si="3225">AB1080</f>
        <v>0</v>
      </c>
      <c r="AC1081" s="411">
        <f t="shared" ref="AC1081" si="3226">AC1080</f>
        <v>0</v>
      </c>
      <c r="AD1081" s="411">
        <f t="shared" ref="AD1081" si="3227">AD1080</f>
        <v>0</v>
      </c>
      <c r="AE1081" s="411">
        <f t="shared" ref="AE1081" si="3228">AE1080</f>
        <v>0</v>
      </c>
      <c r="AF1081" s="411">
        <f t="shared" ref="AF1081" si="3229">AF1080</f>
        <v>0</v>
      </c>
      <c r="AG1081" s="411">
        <f t="shared" ref="AG1081" si="3230">AG1080</f>
        <v>0</v>
      </c>
      <c r="AH1081" s="411">
        <f t="shared" ref="AH1081" si="3231">AH1080</f>
        <v>0</v>
      </c>
      <c r="AI1081" s="411">
        <f t="shared" ref="AI1081" si="3232">AI1080</f>
        <v>0</v>
      </c>
      <c r="AJ1081" s="411">
        <f t="shared" ref="AJ1081" si="3233">AJ1080</f>
        <v>0</v>
      </c>
      <c r="AK1081" s="411">
        <f t="shared" ref="AK1081" si="3234">AK1080</f>
        <v>0</v>
      </c>
      <c r="AL1081" s="411">
        <f t="shared" ref="AL1081" si="3235">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35</v>
      </c>
      <c r="B1083" s="428" t="s">
        <v>127</v>
      </c>
      <c r="C1083" s="291" t="s">
        <v>25</v>
      </c>
      <c r="D1083" s="295"/>
      <c r="E1083" s="295"/>
      <c r="F1083" s="295"/>
      <c r="G1083" s="295"/>
      <c r="H1083" s="295"/>
      <c r="I1083" s="295"/>
      <c r="J1083" s="295"/>
      <c r="K1083" s="295"/>
      <c r="L1083" s="295"/>
      <c r="M1083" s="295"/>
      <c r="N1083" s="295">
        <v>0</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0</v>
      </c>
      <c r="O1084" s="295"/>
      <c r="P1084" s="295"/>
      <c r="Q1084" s="295"/>
      <c r="R1084" s="295"/>
      <c r="S1084" s="295"/>
      <c r="T1084" s="295"/>
      <c r="U1084" s="295"/>
      <c r="V1084" s="295"/>
      <c r="W1084" s="295"/>
      <c r="X1084" s="295"/>
      <c r="Y1084" s="411">
        <f>Y1083</f>
        <v>0</v>
      </c>
      <c r="Z1084" s="411">
        <f t="shared" ref="Z1084" si="3236">Z1083</f>
        <v>0</v>
      </c>
      <c r="AA1084" s="411">
        <f t="shared" ref="AA1084" si="3237">AA1083</f>
        <v>0</v>
      </c>
      <c r="AB1084" s="411">
        <f t="shared" ref="AB1084" si="3238">AB1083</f>
        <v>0</v>
      </c>
      <c r="AC1084" s="411">
        <f t="shared" ref="AC1084" si="3239">AC1083</f>
        <v>0</v>
      </c>
      <c r="AD1084" s="411">
        <f t="shared" ref="AD1084" si="3240">AD1083</f>
        <v>0</v>
      </c>
      <c r="AE1084" s="411">
        <f t="shared" ref="AE1084" si="3241">AE1083</f>
        <v>0</v>
      </c>
      <c r="AF1084" s="411">
        <f t="shared" ref="AF1084" si="3242">AF1083</f>
        <v>0</v>
      </c>
      <c r="AG1084" s="411">
        <f t="shared" ref="AG1084" si="3243">AG1083</f>
        <v>0</v>
      </c>
      <c r="AH1084" s="411">
        <f t="shared" ref="AH1084" si="3244">AH1083</f>
        <v>0</v>
      </c>
      <c r="AI1084" s="411">
        <f t="shared" ref="AI1084" si="3245">AI1083</f>
        <v>0</v>
      </c>
      <c r="AJ1084" s="411">
        <f t="shared" ref="AJ1084" si="3246">AJ1083</f>
        <v>0</v>
      </c>
      <c r="AK1084" s="411">
        <f t="shared" ref="AK1084" si="3247">AK1083</f>
        <v>0</v>
      </c>
      <c r="AL1084" s="411">
        <f t="shared" ref="AL1084" si="3248">AL1083</f>
        <v>0</v>
      </c>
      <c r="AM1084" s="306"/>
    </row>
    <row r="1085" spans="1:39" ht="15" hidden="1" customHeight="1" outlineLevel="1">
      <c r="A1085" s="532"/>
      <c r="B1085" s="431"/>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2"/>
      <c r="B1086" s="288" t="s">
        <v>501</v>
      </c>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2"/>
      <c r="Z1086" s="425"/>
      <c r="AA1086" s="425"/>
      <c r="AB1086" s="425"/>
      <c r="AC1086" s="425"/>
      <c r="AD1086" s="425"/>
      <c r="AE1086" s="425"/>
      <c r="AF1086" s="425"/>
      <c r="AG1086" s="425"/>
      <c r="AH1086" s="425"/>
      <c r="AI1086" s="425"/>
      <c r="AJ1086" s="425"/>
      <c r="AK1086" s="425"/>
      <c r="AL1086" s="425"/>
      <c r="AM1086" s="306"/>
    </row>
    <row r="1087" spans="1:39" ht="28.5" hidden="1" customHeight="1" outlineLevel="1">
      <c r="A1087" s="532">
        <v>36</v>
      </c>
      <c r="B1087" s="428" t="s">
        <v>128</v>
      </c>
      <c r="C1087" s="291" t="s">
        <v>25</v>
      </c>
      <c r="D1087" s="295"/>
      <c r="E1087" s="295"/>
      <c r="F1087" s="295"/>
      <c r="G1087" s="295"/>
      <c r="H1087" s="295"/>
      <c r="I1087" s="295"/>
      <c r="J1087" s="295"/>
      <c r="K1087" s="295"/>
      <c r="L1087" s="295"/>
      <c r="M1087" s="295"/>
      <c r="N1087" s="295">
        <v>12</v>
      </c>
      <c r="O1087" s="295"/>
      <c r="P1087" s="295"/>
      <c r="Q1087" s="295"/>
      <c r="R1087" s="295"/>
      <c r="S1087" s="295"/>
      <c r="T1087" s="295"/>
      <c r="U1087" s="295"/>
      <c r="V1087" s="295"/>
      <c r="W1087" s="295"/>
      <c r="X1087" s="295"/>
      <c r="Y1087" s="426"/>
      <c r="Z1087" s="415"/>
      <c r="AA1087" s="415"/>
      <c r="AB1087" s="415"/>
      <c r="AC1087" s="415"/>
      <c r="AD1087" s="415"/>
      <c r="AE1087" s="415"/>
      <c r="AF1087" s="415"/>
      <c r="AG1087" s="415"/>
      <c r="AH1087" s="415"/>
      <c r="AI1087" s="415"/>
      <c r="AJ1087" s="415"/>
      <c r="AK1087" s="415"/>
      <c r="AL1087" s="415"/>
      <c r="AM1087" s="296">
        <f>SUM(Y1087:AL1087)</f>
        <v>0</v>
      </c>
    </row>
    <row r="1088" spans="1:39" ht="15" hidden="1" customHeight="1" outlineLevel="1">
      <c r="A1088" s="532"/>
      <c r="B1088" s="294" t="s">
        <v>346</v>
      </c>
      <c r="C1088" s="291" t="s">
        <v>163</v>
      </c>
      <c r="D1088" s="295"/>
      <c r="E1088" s="295"/>
      <c r="F1088" s="295"/>
      <c r="G1088" s="295"/>
      <c r="H1088" s="295"/>
      <c r="I1088" s="295"/>
      <c r="J1088" s="295"/>
      <c r="K1088" s="295"/>
      <c r="L1088" s="295"/>
      <c r="M1088" s="295"/>
      <c r="N1088" s="295">
        <f>N1087</f>
        <v>12</v>
      </c>
      <c r="O1088" s="295"/>
      <c r="P1088" s="295"/>
      <c r="Q1088" s="295"/>
      <c r="R1088" s="295"/>
      <c r="S1088" s="295"/>
      <c r="T1088" s="295"/>
      <c r="U1088" s="295"/>
      <c r="V1088" s="295"/>
      <c r="W1088" s="295"/>
      <c r="X1088" s="295"/>
      <c r="Y1088" s="411">
        <f>Y1087</f>
        <v>0</v>
      </c>
      <c r="Z1088" s="411">
        <f t="shared" ref="Z1088" si="3249">Z1087</f>
        <v>0</v>
      </c>
      <c r="AA1088" s="411">
        <f t="shared" ref="AA1088" si="3250">AA1087</f>
        <v>0</v>
      </c>
      <c r="AB1088" s="411">
        <f t="shared" ref="AB1088" si="3251">AB1087</f>
        <v>0</v>
      </c>
      <c r="AC1088" s="411">
        <f t="shared" ref="AC1088" si="3252">AC1087</f>
        <v>0</v>
      </c>
      <c r="AD1088" s="411">
        <f t="shared" ref="AD1088" si="3253">AD1087</f>
        <v>0</v>
      </c>
      <c r="AE1088" s="411">
        <f t="shared" ref="AE1088" si="3254">AE1087</f>
        <v>0</v>
      </c>
      <c r="AF1088" s="411">
        <f t="shared" ref="AF1088" si="3255">AF1087</f>
        <v>0</v>
      </c>
      <c r="AG1088" s="411">
        <f t="shared" ref="AG1088" si="3256">AG1087</f>
        <v>0</v>
      </c>
      <c r="AH1088" s="411">
        <f t="shared" ref="AH1088" si="3257">AH1087</f>
        <v>0</v>
      </c>
      <c r="AI1088" s="411">
        <f t="shared" ref="AI1088" si="3258">AI1087</f>
        <v>0</v>
      </c>
      <c r="AJ1088" s="411">
        <f t="shared" ref="AJ1088" si="3259">AJ1087</f>
        <v>0</v>
      </c>
      <c r="AK1088" s="411">
        <f t="shared" ref="AK1088" si="3260">AK1087</f>
        <v>0</v>
      </c>
      <c r="AL1088" s="411">
        <f t="shared" ref="AL1088" si="3261">AL1087</f>
        <v>0</v>
      </c>
      <c r="AM1088" s="306"/>
    </row>
    <row r="1089" spans="1:39" ht="15" hidden="1" customHeight="1" outlineLevel="1">
      <c r="A1089" s="532"/>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2"/>
      <c r="Z1089" s="425"/>
      <c r="AA1089" s="425"/>
      <c r="AB1089" s="425"/>
      <c r="AC1089" s="425"/>
      <c r="AD1089" s="425"/>
      <c r="AE1089" s="425"/>
      <c r="AF1089" s="425"/>
      <c r="AG1089" s="425"/>
      <c r="AH1089" s="425"/>
      <c r="AI1089" s="425"/>
      <c r="AJ1089" s="425"/>
      <c r="AK1089" s="425"/>
      <c r="AL1089" s="425"/>
      <c r="AM1089" s="306"/>
    </row>
    <row r="1090" spans="1:39" ht="15" hidden="1" customHeight="1" outlineLevel="1">
      <c r="A1090" s="532">
        <v>37</v>
      </c>
      <c r="B1090" s="428" t="s">
        <v>129</v>
      </c>
      <c r="C1090" s="291" t="s">
        <v>25</v>
      </c>
      <c r="D1090" s="295"/>
      <c r="E1090" s="295"/>
      <c r="F1090" s="295"/>
      <c r="G1090" s="295"/>
      <c r="H1090" s="295"/>
      <c r="I1090" s="295"/>
      <c r="J1090" s="295"/>
      <c r="K1090" s="295"/>
      <c r="L1090" s="295"/>
      <c r="M1090" s="295"/>
      <c r="N1090" s="295">
        <v>12</v>
      </c>
      <c r="O1090" s="295"/>
      <c r="P1090" s="295"/>
      <c r="Q1090" s="295"/>
      <c r="R1090" s="295"/>
      <c r="S1090" s="295"/>
      <c r="T1090" s="295"/>
      <c r="U1090" s="295"/>
      <c r="V1090" s="295"/>
      <c r="W1090" s="295"/>
      <c r="X1090" s="295"/>
      <c r="Y1090" s="426"/>
      <c r="Z1090" s="415"/>
      <c r="AA1090" s="415"/>
      <c r="AB1090" s="415"/>
      <c r="AC1090" s="415"/>
      <c r="AD1090" s="415"/>
      <c r="AE1090" s="415"/>
      <c r="AF1090" s="415"/>
      <c r="AG1090" s="415"/>
      <c r="AH1090" s="415"/>
      <c r="AI1090" s="415"/>
      <c r="AJ1090" s="415"/>
      <c r="AK1090" s="415"/>
      <c r="AL1090" s="415"/>
      <c r="AM1090" s="296">
        <f>SUM(Y1090:AL1090)</f>
        <v>0</v>
      </c>
    </row>
    <row r="1091" spans="1:39" ht="15" hidden="1" customHeight="1" outlineLevel="1">
      <c r="A1091" s="532"/>
      <c r="B1091" s="294" t="s">
        <v>346</v>
      </c>
      <c r="C1091" s="291" t="s">
        <v>163</v>
      </c>
      <c r="D1091" s="295"/>
      <c r="E1091" s="295"/>
      <c r="F1091" s="295"/>
      <c r="G1091" s="295"/>
      <c r="H1091" s="295"/>
      <c r="I1091" s="295"/>
      <c r="J1091" s="295"/>
      <c r="K1091" s="295"/>
      <c r="L1091" s="295"/>
      <c r="M1091" s="295"/>
      <c r="N1091" s="295">
        <f>N1090</f>
        <v>12</v>
      </c>
      <c r="O1091" s="295"/>
      <c r="P1091" s="295"/>
      <c r="Q1091" s="295"/>
      <c r="R1091" s="295"/>
      <c r="S1091" s="295"/>
      <c r="T1091" s="295"/>
      <c r="U1091" s="295"/>
      <c r="V1091" s="295"/>
      <c r="W1091" s="295"/>
      <c r="X1091" s="295"/>
      <c r="Y1091" s="411">
        <f>Y1090</f>
        <v>0</v>
      </c>
      <c r="Z1091" s="411">
        <f t="shared" ref="Z1091" si="3262">Z1090</f>
        <v>0</v>
      </c>
      <c r="AA1091" s="411">
        <f t="shared" ref="AA1091" si="3263">AA1090</f>
        <v>0</v>
      </c>
      <c r="AB1091" s="411">
        <f t="shared" ref="AB1091" si="3264">AB1090</f>
        <v>0</v>
      </c>
      <c r="AC1091" s="411">
        <f t="shared" ref="AC1091" si="3265">AC1090</f>
        <v>0</v>
      </c>
      <c r="AD1091" s="411">
        <f t="shared" ref="AD1091" si="3266">AD1090</f>
        <v>0</v>
      </c>
      <c r="AE1091" s="411">
        <f t="shared" ref="AE1091" si="3267">AE1090</f>
        <v>0</v>
      </c>
      <c r="AF1091" s="411">
        <f t="shared" ref="AF1091" si="3268">AF1090</f>
        <v>0</v>
      </c>
      <c r="AG1091" s="411">
        <f t="shared" ref="AG1091" si="3269">AG1090</f>
        <v>0</v>
      </c>
      <c r="AH1091" s="411">
        <f t="shared" ref="AH1091" si="3270">AH1090</f>
        <v>0</v>
      </c>
      <c r="AI1091" s="411">
        <f t="shared" ref="AI1091" si="3271">AI1090</f>
        <v>0</v>
      </c>
      <c r="AJ1091" s="411">
        <f t="shared" ref="AJ1091" si="3272">AJ1090</f>
        <v>0</v>
      </c>
      <c r="AK1091" s="411">
        <f t="shared" ref="AK1091" si="3273">AK1090</f>
        <v>0</v>
      </c>
      <c r="AL1091" s="411">
        <f t="shared" ref="AL1091" si="3274">AL1090</f>
        <v>0</v>
      </c>
      <c r="AM1091" s="306"/>
    </row>
    <row r="1092" spans="1:39" ht="15" hidden="1" customHeight="1" outlineLevel="1">
      <c r="A1092" s="532"/>
      <c r="B1092" s="428"/>
      <c r="C1092" s="291"/>
      <c r="D1092" s="291"/>
      <c r="E1092" s="291"/>
      <c r="F1092" s="291"/>
      <c r="G1092" s="291"/>
      <c r="H1092" s="291"/>
      <c r="I1092" s="291"/>
      <c r="J1092" s="291"/>
      <c r="K1092" s="291"/>
      <c r="L1092" s="291"/>
      <c r="M1092" s="291"/>
      <c r="N1092" s="291"/>
      <c r="O1092" s="291"/>
      <c r="P1092" s="291"/>
      <c r="Q1092" s="291"/>
      <c r="R1092" s="291"/>
      <c r="S1092" s="291"/>
      <c r="T1092" s="291"/>
      <c r="U1092" s="291"/>
      <c r="V1092" s="291"/>
      <c r="W1092" s="291"/>
      <c r="X1092" s="291"/>
      <c r="Y1092" s="412"/>
      <c r="Z1092" s="425"/>
      <c r="AA1092" s="425"/>
      <c r="AB1092" s="425"/>
      <c r="AC1092" s="425"/>
      <c r="AD1092" s="425"/>
      <c r="AE1092" s="425"/>
      <c r="AF1092" s="425"/>
      <c r="AG1092" s="425"/>
      <c r="AH1092" s="425"/>
      <c r="AI1092" s="425"/>
      <c r="AJ1092" s="425"/>
      <c r="AK1092" s="425"/>
      <c r="AL1092" s="425"/>
      <c r="AM1092" s="306"/>
    </row>
    <row r="1093" spans="1:39" ht="15" hidden="1" customHeight="1" outlineLevel="1">
      <c r="A1093" s="532">
        <v>38</v>
      </c>
      <c r="B1093" s="428" t="s">
        <v>130</v>
      </c>
      <c r="C1093" s="291" t="s">
        <v>25</v>
      </c>
      <c r="D1093" s="295"/>
      <c r="E1093" s="295"/>
      <c r="F1093" s="295"/>
      <c r="G1093" s="295"/>
      <c r="H1093" s="295"/>
      <c r="I1093" s="295"/>
      <c r="J1093" s="295"/>
      <c r="K1093" s="295"/>
      <c r="L1093" s="295"/>
      <c r="M1093" s="295"/>
      <c r="N1093" s="295">
        <v>12</v>
      </c>
      <c r="O1093" s="295"/>
      <c r="P1093" s="295"/>
      <c r="Q1093" s="295"/>
      <c r="R1093" s="295"/>
      <c r="S1093" s="295"/>
      <c r="T1093" s="295"/>
      <c r="U1093" s="295"/>
      <c r="V1093" s="295"/>
      <c r="W1093" s="295"/>
      <c r="X1093" s="295"/>
      <c r="Y1093" s="426"/>
      <c r="Z1093" s="415"/>
      <c r="AA1093" s="415"/>
      <c r="AB1093" s="415"/>
      <c r="AC1093" s="415"/>
      <c r="AD1093" s="415"/>
      <c r="AE1093" s="415"/>
      <c r="AF1093" s="415"/>
      <c r="AG1093" s="415"/>
      <c r="AH1093" s="415"/>
      <c r="AI1093" s="415"/>
      <c r="AJ1093" s="415"/>
      <c r="AK1093" s="415"/>
      <c r="AL1093" s="415"/>
      <c r="AM1093" s="296">
        <f>SUM(Y1093:AL1093)</f>
        <v>0</v>
      </c>
    </row>
    <row r="1094" spans="1:39" ht="15" hidden="1" customHeight="1" outlineLevel="1">
      <c r="A1094" s="532"/>
      <c r="B1094" s="294" t="s">
        <v>346</v>
      </c>
      <c r="C1094" s="291" t="s">
        <v>163</v>
      </c>
      <c r="D1094" s="295"/>
      <c r="E1094" s="295"/>
      <c r="F1094" s="295"/>
      <c r="G1094" s="295"/>
      <c r="H1094" s="295"/>
      <c r="I1094" s="295"/>
      <c r="J1094" s="295"/>
      <c r="K1094" s="295"/>
      <c r="L1094" s="295"/>
      <c r="M1094" s="295"/>
      <c r="N1094" s="295">
        <f>N1093</f>
        <v>12</v>
      </c>
      <c r="O1094" s="295"/>
      <c r="P1094" s="295"/>
      <c r="Q1094" s="295"/>
      <c r="R1094" s="295"/>
      <c r="S1094" s="295"/>
      <c r="T1094" s="295"/>
      <c r="U1094" s="295"/>
      <c r="V1094" s="295"/>
      <c r="W1094" s="295"/>
      <c r="X1094" s="295"/>
      <c r="Y1094" s="411">
        <f>Y1093</f>
        <v>0</v>
      </c>
      <c r="Z1094" s="411">
        <f t="shared" ref="Z1094" si="3275">Z1093</f>
        <v>0</v>
      </c>
      <c r="AA1094" s="411">
        <f t="shared" ref="AA1094" si="3276">AA1093</f>
        <v>0</v>
      </c>
      <c r="AB1094" s="411">
        <f t="shared" ref="AB1094" si="3277">AB1093</f>
        <v>0</v>
      </c>
      <c r="AC1094" s="411">
        <f t="shared" ref="AC1094" si="3278">AC1093</f>
        <v>0</v>
      </c>
      <c r="AD1094" s="411">
        <f t="shared" ref="AD1094" si="3279">AD1093</f>
        <v>0</v>
      </c>
      <c r="AE1094" s="411">
        <f t="shared" ref="AE1094" si="3280">AE1093</f>
        <v>0</v>
      </c>
      <c r="AF1094" s="411">
        <f t="shared" ref="AF1094" si="3281">AF1093</f>
        <v>0</v>
      </c>
      <c r="AG1094" s="411">
        <f t="shared" ref="AG1094" si="3282">AG1093</f>
        <v>0</v>
      </c>
      <c r="AH1094" s="411">
        <f t="shared" ref="AH1094" si="3283">AH1093</f>
        <v>0</v>
      </c>
      <c r="AI1094" s="411">
        <f t="shared" ref="AI1094" si="3284">AI1093</f>
        <v>0</v>
      </c>
      <c r="AJ1094" s="411">
        <f t="shared" ref="AJ1094" si="3285">AJ1093</f>
        <v>0</v>
      </c>
      <c r="AK1094" s="411">
        <f t="shared" ref="AK1094" si="3286">AK1093</f>
        <v>0</v>
      </c>
      <c r="AL1094" s="411">
        <f t="shared" ref="AL1094" si="3287">AL1093</f>
        <v>0</v>
      </c>
      <c r="AM1094" s="306"/>
    </row>
    <row r="1095" spans="1:39" ht="15" hidden="1" customHeight="1" outlineLevel="1">
      <c r="A1095" s="532"/>
      <c r="B1095" s="428"/>
      <c r="C1095" s="291"/>
      <c r="D1095" s="291"/>
      <c r="E1095" s="291"/>
      <c r="F1095" s="291"/>
      <c r="G1095" s="291"/>
      <c r="H1095" s="291"/>
      <c r="I1095" s="291"/>
      <c r="J1095" s="291"/>
      <c r="K1095" s="291"/>
      <c r="L1095" s="291"/>
      <c r="M1095" s="291"/>
      <c r="N1095" s="291"/>
      <c r="O1095" s="291"/>
      <c r="P1095" s="291"/>
      <c r="Q1095" s="291"/>
      <c r="R1095" s="291"/>
      <c r="S1095" s="291"/>
      <c r="T1095" s="291"/>
      <c r="U1095" s="291"/>
      <c r="V1095" s="291"/>
      <c r="W1095" s="291"/>
      <c r="X1095" s="291"/>
      <c r="Y1095" s="412"/>
      <c r="Z1095" s="425"/>
      <c r="AA1095" s="425"/>
      <c r="AB1095" s="425"/>
      <c r="AC1095" s="425"/>
      <c r="AD1095" s="425"/>
      <c r="AE1095" s="425"/>
      <c r="AF1095" s="425"/>
      <c r="AG1095" s="425"/>
      <c r="AH1095" s="425"/>
      <c r="AI1095" s="425"/>
      <c r="AJ1095" s="425"/>
      <c r="AK1095" s="425"/>
      <c r="AL1095" s="425"/>
      <c r="AM1095" s="306"/>
    </row>
    <row r="1096" spans="1:39" ht="15" hidden="1" customHeight="1" outlineLevel="1">
      <c r="A1096" s="532">
        <v>39</v>
      </c>
      <c r="B1096" s="428" t="s">
        <v>131</v>
      </c>
      <c r="C1096" s="291" t="s">
        <v>25</v>
      </c>
      <c r="D1096" s="295"/>
      <c r="E1096" s="295"/>
      <c r="F1096" s="295"/>
      <c r="G1096" s="295"/>
      <c r="H1096" s="295"/>
      <c r="I1096" s="295"/>
      <c r="J1096" s="295"/>
      <c r="K1096" s="295"/>
      <c r="L1096" s="295"/>
      <c r="M1096" s="295"/>
      <c r="N1096" s="295">
        <v>12</v>
      </c>
      <c r="O1096" s="295"/>
      <c r="P1096" s="295"/>
      <c r="Q1096" s="295"/>
      <c r="R1096" s="295"/>
      <c r="S1096" s="295"/>
      <c r="T1096" s="295"/>
      <c r="U1096" s="295"/>
      <c r="V1096" s="295"/>
      <c r="W1096" s="295"/>
      <c r="X1096" s="295"/>
      <c r="Y1096" s="426"/>
      <c r="Z1096" s="415"/>
      <c r="AA1096" s="415"/>
      <c r="AB1096" s="415"/>
      <c r="AC1096" s="415"/>
      <c r="AD1096" s="415"/>
      <c r="AE1096" s="415"/>
      <c r="AF1096" s="415"/>
      <c r="AG1096" s="415"/>
      <c r="AH1096" s="415"/>
      <c r="AI1096" s="415"/>
      <c r="AJ1096" s="415"/>
      <c r="AK1096" s="415"/>
      <c r="AL1096" s="415"/>
      <c r="AM1096" s="296">
        <f>SUM(Y1096:AL1096)</f>
        <v>0</v>
      </c>
    </row>
    <row r="1097" spans="1:39" ht="15" hidden="1" customHeight="1" outlineLevel="1">
      <c r="A1097" s="532"/>
      <c r="B1097" s="294" t="s">
        <v>346</v>
      </c>
      <c r="C1097" s="291" t="s">
        <v>163</v>
      </c>
      <c r="D1097" s="295"/>
      <c r="E1097" s="295"/>
      <c r="F1097" s="295"/>
      <c r="G1097" s="295"/>
      <c r="H1097" s="295"/>
      <c r="I1097" s="295"/>
      <c r="J1097" s="295"/>
      <c r="K1097" s="295"/>
      <c r="L1097" s="295"/>
      <c r="M1097" s="295"/>
      <c r="N1097" s="295">
        <f>N1096</f>
        <v>12</v>
      </c>
      <c r="O1097" s="295"/>
      <c r="P1097" s="295"/>
      <c r="Q1097" s="295"/>
      <c r="R1097" s="295"/>
      <c r="S1097" s="295"/>
      <c r="T1097" s="295"/>
      <c r="U1097" s="295"/>
      <c r="V1097" s="295"/>
      <c r="W1097" s="295"/>
      <c r="X1097" s="295"/>
      <c r="Y1097" s="411">
        <f>Y1096</f>
        <v>0</v>
      </c>
      <c r="Z1097" s="411">
        <f t="shared" ref="Z1097" si="3288">Z1096</f>
        <v>0</v>
      </c>
      <c r="AA1097" s="411">
        <f t="shared" ref="AA1097" si="3289">AA1096</f>
        <v>0</v>
      </c>
      <c r="AB1097" s="411">
        <f t="shared" ref="AB1097" si="3290">AB1096</f>
        <v>0</v>
      </c>
      <c r="AC1097" s="411">
        <f t="shared" ref="AC1097" si="3291">AC1096</f>
        <v>0</v>
      </c>
      <c r="AD1097" s="411">
        <f t="shared" ref="AD1097" si="3292">AD1096</f>
        <v>0</v>
      </c>
      <c r="AE1097" s="411">
        <f t="shared" ref="AE1097" si="3293">AE1096</f>
        <v>0</v>
      </c>
      <c r="AF1097" s="411">
        <f t="shared" ref="AF1097" si="3294">AF1096</f>
        <v>0</v>
      </c>
      <c r="AG1097" s="411">
        <f t="shared" ref="AG1097" si="3295">AG1096</f>
        <v>0</v>
      </c>
      <c r="AH1097" s="411">
        <f t="shared" ref="AH1097" si="3296">AH1096</f>
        <v>0</v>
      </c>
      <c r="AI1097" s="411">
        <f t="shared" ref="AI1097" si="3297">AI1096</f>
        <v>0</v>
      </c>
      <c r="AJ1097" s="411">
        <f t="shared" ref="AJ1097" si="3298">AJ1096</f>
        <v>0</v>
      </c>
      <c r="AK1097" s="411">
        <f t="shared" ref="AK1097" si="3299">AK1096</f>
        <v>0</v>
      </c>
      <c r="AL1097" s="411">
        <f t="shared" ref="AL1097" si="3300">AL1096</f>
        <v>0</v>
      </c>
      <c r="AM1097" s="306"/>
    </row>
    <row r="1098" spans="1:39" ht="15" hidden="1" customHeight="1" outlineLevel="1">
      <c r="A1098" s="532"/>
      <c r="B1098" s="428"/>
      <c r="C1098" s="291"/>
      <c r="D1098" s="291"/>
      <c r="E1098" s="291"/>
      <c r="F1098" s="291"/>
      <c r="G1098" s="291"/>
      <c r="H1098" s="291"/>
      <c r="I1098" s="291"/>
      <c r="J1098" s="291"/>
      <c r="K1098" s="291"/>
      <c r="L1098" s="291"/>
      <c r="M1098" s="291"/>
      <c r="N1098" s="291"/>
      <c r="O1098" s="291"/>
      <c r="P1098" s="291"/>
      <c r="Q1098" s="291"/>
      <c r="R1098" s="291"/>
      <c r="S1098" s="291"/>
      <c r="T1098" s="291"/>
      <c r="U1098" s="291"/>
      <c r="V1098" s="291"/>
      <c r="W1098" s="291"/>
      <c r="X1098" s="291"/>
      <c r="Y1098" s="412"/>
      <c r="Z1098" s="425"/>
      <c r="AA1098" s="425"/>
      <c r="AB1098" s="425"/>
      <c r="AC1098" s="425"/>
      <c r="AD1098" s="425"/>
      <c r="AE1098" s="425"/>
      <c r="AF1098" s="425"/>
      <c r="AG1098" s="425"/>
      <c r="AH1098" s="425"/>
      <c r="AI1098" s="425"/>
      <c r="AJ1098" s="425"/>
      <c r="AK1098" s="425"/>
      <c r="AL1098" s="425"/>
      <c r="AM1098" s="306"/>
    </row>
    <row r="1099" spans="1:39" ht="15" hidden="1" customHeight="1" outlineLevel="1">
      <c r="A1099" s="532">
        <v>40</v>
      </c>
      <c r="B1099" s="428" t="s">
        <v>132</v>
      </c>
      <c r="C1099" s="291" t="s">
        <v>25</v>
      </c>
      <c r="D1099" s="295"/>
      <c r="E1099" s="295"/>
      <c r="F1099" s="295"/>
      <c r="G1099" s="295"/>
      <c r="H1099" s="295"/>
      <c r="I1099" s="295"/>
      <c r="J1099" s="295"/>
      <c r="K1099" s="295"/>
      <c r="L1099" s="295"/>
      <c r="M1099" s="295"/>
      <c r="N1099" s="295">
        <v>12</v>
      </c>
      <c r="O1099" s="295"/>
      <c r="P1099" s="295"/>
      <c r="Q1099" s="295"/>
      <c r="R1099" s="295"/>
      <c r="S1099" s="295"/>
      <c r="T1099" s="295"/>
      <c r="U1099" s="295"/>
      <c r="V1099" s="295"/>
      <c r="W1099" s="295"/>
      <c r="X1099" s="295"/>
      <c r="Y1099" s="426"/>
      <c r="Z1099" s="415"/>
      <c r="AA1099" s="415"/>
      <c r="AB1099" s="415"/>
      <c r="AC1099" s="415"/>
      <c r="AD1099" s="415"/>
      <c r="AE1099" s="415"/>
      <c r="AF1099" s="415"/>
      <c r="AG1099" s="415"/>
      <c r="AH1099" s="415"/>
      <c r="AI1099" s="415"/>
      <c r="AJ1099" s="415"/>
      <c r="AK1099" s="415"/>
      <c r="AL1099" s="415"/>
      <c r="AM1099" s="296">
        <f>SUM(Y1099:AL1099)</f>
        <v>0</v>
      </c>
    </row>
    <row r="1100" spans="1:39" ht="15" hidden="1" customHeight="1" outlineLevel="1">
      <c r="A1100" s="532"/>
      <c r="B1100" s="294" t="s">
        <v>346</v>
      </c>
      <c r="C1100" s="291" t="s">
        <v>163</v>
      </c>
      <c r="D1100" s="295"/>
      <c r="E1100" s="295"/>
      <c r="F1100" s="295"/>
      <c r="G1100" s="295"/>
      <c r="H1100" s="295"/>
      <c r="I1100" s="295"/>
      <c r="J1100" s="295"/>
      <c r="K1100" s="295"/>
      <c r="L1100" s="295"/>
      <c r="M1100" s="295"/>
      <c r="N1100" s="295">
        <f>N1099</f>
        <v>12</v>
      </c>
      <c r="O1100" s="295"/>
      <c r="P1100" s="295"/>
      <c r="Q1100" s="295"/>
      <c r="R1100" s="295"/>
      <c r="S1100" s="295"/>
      <c r="T1100" s="295"/>
      <c r="U1100" s="295"/>
      <c r="V1100" s="295"/>
      <c r="W1100" s="295"/>
      <c r="X1100" s="295"/>
      <c r="Y1100" s="411">
        <f>Y1099</f>
        <v>0</v>
      </c>
      <c r="Z1100" s="411">
        <f t="shared" ref="Z1100" si="3301">Z1099</f>
        <v>0</v>
      </c>
      <c r="AA1100" s="411">
        <f t="shared" ref="AA1100" si="3302">AA1099</f>
        <v>0</v>
      </c>
      <c r="AB1100" s="411">
        <f t="shared" ref="AB1100" si="3303">AB1099</f>
        <v>0</v>
      </c>
      <c r="AC1100" s="411">
        <f t="shared" ref="AC1100" si="3304">AC1099</f>
        <v>0</v>
      </c>
      <c r="AD1100" s="411">
        <f t="shared" ref="AD1100" si="3305">AD1099</f>
        <v>0</v>
      </c>
      <c r="AE1100" s="411">
        <f t="shared" ref="AE1100" si="3306">AE1099</f>
        <v>0</v>
      </c>
      <c r="AF1100" s="411">
        <f t="shared" ref="AF1100" si="3307">AF1099</f>
        <v>0</v>
      </c>
      <c r="AG1100" s="411">
        <f t="shared" ref="AG1100" si="3308">AG1099</f>
        <v>0</v>
      </c>
      <c r="AH1100" s="411">
        <f t="shared" ref="AH1100" si="3309">AH1099</f>
        <v>0</v>
      </c>
      <c r="AI1100" s="411">
        <f t="shared" ref="AI1100" si="3310">AI1099</f>
        <v>0</v>
      </c>
      <c r="AJ1100" s="411">
        <f t="shared" ref="AJ1100" si="3311">AJ1099</f>
        <v>0</v>
      </c>
      <c r="AK1100" s="411">
        <f t="shared" ref="AK1100" si="3312">AK1099</f>
        <v>0</v>
      </c>
      <c r="AL1100" s="411">
        <f t="shared" ref="AL1100" si="3313">AL1099</f>
        <v>0</v>
      </c>
      <c r="AM1100" s="306"/>
    </row>
    <row r="1101" spans="1:39" ht="15" hidden="1" customHeight="1" outlineLevel="1">
      <c r="A1101" s="532"/>
      <c r="B1101" s="428"/>
      <c r="C1101" s="291"/>
      <c r="D1101" s="291"/>
      <c r="E1101" s="291"/>
      <c r="F1101" s="291"/>
      <c r="G1101" s="291"/>
      <c r="H1101" s="291"/>
      <c r="I1101" s="291"/>
      <c r="J1101" s="291"/>
      <c r="K1101" s="291"/>
      <c r="L1101" s="291"/>
      <c r="M1101" s="291"/>
      <c r="N1101" s="291"/>
      <c r="O1101" s="291"/>
      <c r="P1101" s="291"/>
      <c r="Q1101" s="291"/>
      <c r="R1101" s="291"/>
      <c r="S1101" s="291"/>
      <c r="T1101" s="291"/>
      <c r="U1101" s="291"/>
      <c r="V1101" s="291"/>
      <c r="W1101" s="291"/>
      <c r="X1101" s="291"/>
      <c r="Y1101" s="412"/>
      <c r="Z1101" s="425"/>
      <c r="AA1101" s="425"/>
      <c r="AB1101" s="425"/>
      <c r="AC1101" s="425"/>
      <c r="AD1101" s="425"/>
      <c r="AE1101" s="425"/>
      <c r="AF1101" s="425"/>
      <c r="AG1101" s="425"/>
      <c r="AH1101" s="425"/>
      <c r="AI1101" s="425"/>
      <c r="AJ1101" s="425"/>
      <c r="AK1101" s="425"/>
      <c r="AL1101" s="425"/>
      <c r="AM1101" s="306"/>
    </row>
    <row r="1102" spans="1:39" ht="28.5" hidden="1" customHeight="1" outlineLevel="1">
      <c r="A1102" s="532">
        <v>41</v>
      </c>
      <c r="B1102" s="428" t="s">
        <v>133</v>
      </c>
      <c r="C1102" s="291" t="s">
        <v>25</v>
      </c>
      <c r="D1102" s="295"/>
      <c r="E1102" s="295"/>
      <c r="F1102" s="295"/>
      <c r="G1102" s="295"/>
      <c r="H1102" s="295"/>
      <c r="I1102" s="295"/>
      <c r="J1102" s="295"/>
      <c r="K1102" s="295"/>
      <c r="L1102" s="295"/>
      <c r="M1102" s="295"/>
      <c r="N1102" s="295">
        <v>12</v>
      </c>
      <c r="O1102" s="295"/>
      <c r="P1102" s="295"/>
      <c r="Q1102" s="295"/>
      <c r="R1102" s="295"/>
      <c r="S1102" s="295"/>
      <c r="T1102" s="295"/>
      <c r="U1102" s="295"/>
      <c r="V1102" s="295"/>
      <c r="W1102" s="295"/>
      <c r="X1102" s="295"/>
      <c r="Y1102" s="426"/>
      <c r="Z1102" s="415"/>
      <c r="AA1102" s="415"/>
      <c r="AB1102" s="415"/>
      <c r="AC1102" s="415"/>
      <c r="AD1102" s="415"/>
      <c r="AE1102" s="415"/>
      <c r="AF1102" s="415"/>
      <c r="AG1102" s="415"/>
      <c r="AH1102" s="415"/>
      <c r="AI1102" s="415"/>
      <c r="AJ1102" s="415"/>
      <c r="AK1102" s="415"/>
      <c r="AL1102" s="415"/>
      <c r="AM1102" s="296">
        <f>SUM(Y1102:AL1102)</f>
        <v>0</v>
      </c>
    </row>
    <row r="1103" spans="1:39" ht="15" hidden="1" customHeight="1" outlineLevel="1">
      <c r="A1103" s="532"/>
      <c r="B1103" s="294" t="s">
        <v>346</v>
      </c>
      <c r="C1103" s="291" t="s">
        <v>163</v>
      </c>
      <c r="D1103" s="295"/>
      <c r="E1103" s="295"/>
      <c r="F1103" s="295"/>
      <c r="G1103" s="295"/>
      <c r="H1103" s="295"/>
      <c r="I1103" s="295"/>
      <c r="J1103" s="295"/>
      <c r="K1103" s="295"/>
      <c r="L1103" s="295"/>
      <c r="M1103" s="295"/>
      <c r="N1103" s="295">
        <f>N1102</f>
        <v>12</v>
      </c>
      <c r="O1103" s="295"/>
      <c r="P1103" s="295"/>
      <c r="Q1103" s="295"/>
      <c r="R1103" s="295"/>
      <c r="S1103" s="295"/>
      <c r="T1103" s="295"/>
      <c r="U1103" s="295"/>
      <c r="V1103" s="295"/>
      <c r="W1103" s="295"/>
      <c r="X1103" s="295"/>
      <c r="Y1103" s="411">
        <f>Y1102</f>
        <v>0</v>
      </c>
      <c r="Z1103" s="411">
        <f t="shared" ref="Z1103" si="3314">Z1102</f>
        <v>0</v>
      </c>
      <c r="AA1103" s="411">
        <f t="shared" ref="AA1103" si="3315">AA1102</f>
        <v>0</v>
      </c>
      <c r="AB1103" s="411">
        <f t="shared" ref="AB1103" si="3316">AB1102</f>
        <v>0</v>
      </c>
      <c r="AC1103" s="411">
        <f t="shared" ref="AC1103" si="3317">AC1102</f>
        <v>0</v>
      </c>
      <c r="AD1103" s="411">
        <f t="shared" ref="AD1103" si="3318">AD1102</f>
        <v>0</v>
      </c>
      <c r="AE1103" s="411">
        <f t="shared" ref="AE1103" si="3319">AE1102</f>
        <v>0</v>
      </c>
      <c r="AF1103" s="411">
        <f t="shared" ref="AF1103" si="3320">AF1102</f>
        <v>0</v>
      </c>
      <c r="AG1103" s="411">
        <f t="shared" ref="AG1103" si="3321">AG1102</f>
        <v>0</v>
      </c>
      <c r="AH1103" s="411">
        <f t="shared" ref="AH1103" si="3322">AH1102</f>
        <v>0</v>
      </c>
      <c r="AI1103" s="411">
        <f t="shared" ref="AI1103" si="3323">AI1102</f>
        <v>0</v>
      </c>
      <c r="AJ1103" s="411">
        <f t="shared" ref="AJ1103" si="3324">AJ1102</f>
        <v>0</v>
      </c>
      <c r="AK1103" s="411">
        <f t="shared" ref="AK1103" si="3325">AK1102</f>
        <v>0</v>
      </c>
      <c r="AL1103" s="411">
        <f t="shared" ref="AL1103" si="3326">AL1102</f>
        <v>0</v>
      </c>
      <c r="AM1103" s="306"/>
    </row>
    <row r="1104" spans="1:39" ht="15" hidden="1" customHeight="1" outlineLevel="1">
      <c r="A1104" s="532"/>
      <c r="B1104" s="428"/>
      <c r="C1104" s="291"/>
      <c r="D1104" s="291"/>
      <c r="E1104" s="291"/>
      <c r="F1104" s="291"/>
      <c r="G1104" s="291"/>
      <c r="H1104" s="291"/>
      <c r="I1104" s="291"/>
      <c r="J1104" s="291"/>
      <c r="K1104" s="291"/>
      <c r="L1104" s="291"/>
      <c r="M1104" s="291"/>
      <c r="N1104" s="291"/>
      <c r="O1104" s="291"/>
      <c r="P1104" s="291"/>
      <c r="Q1104" s="291"/>
      <c r="R1104" s="291"/>
      <c r="S1104" s="291"/>
      <c r="T1104" s="291"/>
      <c r="U1104" s="291"/>
      <c r="V1104" s="291"/>
      <c r="W1104" s="291"/>
      <c r="X1104" s="291"/>
      <c r="Y1104" s="412"/>
      <c r="Z1104" s="425"/>
      <c r="AA1104" s="425"/>
      <c r="AB1104" s="425"/>
      <c r="AC1104" s="425"/>
      <c r="AD1104" s="425"/>
      <c r="AE1104" s="425"/>
      <c r="AF1104" s="425"/>
      <c r="AG1104" s="425"/>
      <c r="AH1104" s="425"/>
      <c r="AI1104" s="425"/>
      <c r="AJ1104" s="425"/>
      <c r="AK1104" s="425"/>
      <c r="AL1104" s="425"/>
      <c r="AM1104" s="306"/>
    </row>
    <row r="1105" spans="1:39" ht="28.5" hidden="1" customHeight="1" outlineLevel="1">
      <c r="A1105" s="532">
        <v>42</v>
      </c>
      <c r="B1105" s="428" t="s">
        <v>134</v>
      </c>
      <c r="C1105" s="291" t="s">
        <v>25</v>
      </c>
      <c r="D1105" s="295"/>
      <c r="E1105" s="295"/>
      <c r="F1105" s="295"/>
      <c r="G1105" s="295"/>
      <c r="H1105" s="295"/>
      <c r="I1105" s="295"/>
      <c r="J1105" s="295"/>
      <c r="K1105" s="295"/>
      <c r="L1105" s="295"/>
      <c r="M1105" s="295"/>
      <c r="N1105" s="291"/>
      <c r="O1105" s="295"/>
      <c r="P1105" s="295"/>
      <c r="Q1105" s="295"/>
      <c r="R1105" s="295"/>
      <c r="S1105" s="295"/>
      <c r="T1105" s="295"/>
      <c r="U1105" s="295"/>
      <c r="V1105" s="295"/>
      <c r="W1105" s="295"/>
      <c r="X1105" s="295"/>
      <c r="Y1105" s="426"/>
      <c r="Z1105" s="415"/>
      <c r="AA1105" s="415"/>
      <c r="AB1105" s="415"/>
      <c r="AC1105" s="415"/>
      <c r="AD1105" s="415"/>
      <c r="AE1105" s="415"/>
      <c r="AF1105" s="415"/>
      <c r="AG1105" s="415"/>
      <c r="AH1105" s="415"/>
      <c r="AI1105" s="415"/>
      <c r="AJ1105" s="415"/>
      <c r="AK1105" s="415"/>
      <c r="AL1105" s="415"/>
      <c r="AM1105" s="296">
        <f>SUM(Y1105:AL1105)</f>
        <v>0</v>
      </c>
    </row>
    <row r="1106" spans="1:39" ht="15" hidden="1" customHeight="1" outlineLevel="1">
      <c r="A1106" s="532"/>
      <c r="B1106" s="294" t="s">
        <v>346</v>
      </c>
      <c r="C1106" s="291" t="s">
        <v>163</v>
      </c>
      <c r="D1106" s="295"/>
      <c r="E1106" s="295"/>
      <c r="F1106" s="295"/>
      <c r="G1106" s="295"/>
      <c r="H1106" s="295"/>
      <c r="I1106" s="295"/>
      <c r="J1106" s="295"/>
      <c r="K1106" s="295"/>
      <c r="L1106" s="295"/>
      <c r="M1106" s="295"/>
      <c r="N1106" s="468"/>
      <c r="O1106" s="295"/>
      <c r="P1106" s="295"/>
      <c r="Q1106" s="295"/>
      <c r="R1106" s="295"/>
      <c r="S1106" s="295"/>
      <c r="T1106" s="295"/>
      <c r="U1106" s="295"/>
      <c r="V1106" s="295"/>
      <c r="W1106" s="295"/>
      <c r="X1106" s="295"/>
      <c r="Y1106" s="411">
        <f>Y1105</f>
        <v>0</v>
      </c>
      <c r="Z1106" s="411">
        <f t="shared" ref="Z1106" si="3327">Z1105</f>
        <v>0</v>
      </c>
      <c r="AA1106" s="411">
        <f t="shared" ref="AA1106" si="3328">AA1105</f>
        <v>0</v>
      </c>
      <c r="AB1106" s="411">
        <f t="shared" ref="AB1106" si="3329">AB1105</f>
        <v>0</v>
      </c>
      <c r="AC1106" s="411">
        <f t="shared" ref="AC1106" si="3330">AC1105</f>
        <v>0</v>
      </c>
      <c r="AD1106" s="411">
        <f t="shared" ref="AD1106" si="3331">AD1105</f>
        <v>0</v>
      </c>
      <c r="AE1106" s="411">
        <f t="shared" ref="AE1106" si="3332">AE1105</f>
        <v>0</v>
      </c>
      <c r="AF1106" s="411">
        <f t="shared" ref="AF1106" si="3333">AF1105</f>
        <v>0</v>
      </c>
      <c r="AG1106" s="411">
        <f t="shared" ref="AG1106" si="3334">AG1105</f>
        <v>0</v>
      </c>
      <c r="AH1106" s="411">
        <f t="shared" ref="AH1106" si="3335">AH1105</f>
        <v>0</v>
      </c>
      <c r="AI1106" s="411">
        <f t="shared" ref="AI1106" si="3336">AI1105</f>
        <v>0</v>
      </c>
      <c r="AJ1106" s="411">
        <f t="shared" ref="AJ1106" si="3337">AJ1105</f>
        <v>0</v>
      </c>
      <c r="AK1106" s="411">
        <f t="shared" ref="AK1106" si="3338">AK1105</f>
        <v>0</v>
      </c>
      <c r="AL1106" s="411">
        <f t="shared" ref="AL1106" si="3339">AL1105</f>
        <v>0</v>
      </c>
      <c r="AM1106" s="306"/>
    </row>
    <row r="1107" spans="1:39" ht="15" hidden="1" customHeight="1" outlineLevel="1">
      <c r="A1107" s="532"/>
      <c r="B1107" s="428"/>
      <c r="C1107" s="291"/>
      <c r="D1107" s="291"/>
      <c r="E1107" s="291"/>
      <c r="F1107" s="291"/>
      <c r="G1107" s="291"/>
      <c r="H1107" s="291"/>
      <c r="I1107" s="291"/>
      <c r="J1107" s="291"/>
      <c r="K1107" s="291"/>
      <c r="L1107" s="291"/>
      <c r="M1107" s="291"/>
      <c r="N1107" s="291"/>
      <c r="O1107" s="291"/>
      <c r="P1107" s="291"/>
      <c r="Q1107" s="291"/>
      <c r="R1107" s="291"/>
      <c r="S1107" s="291"/>
      <c r="T1107" s="291"/>
      <c r="U1107" s="291"/>
      <c r="V1107" s="291"/>
      <c r="W1107" s="291"/>
      <c r="X1107" s="291"/>
      <c r="Y1107" s="412"/>
      <c r="Z1107" s="425"/>
      <c r="AA1107" s="425"/>
      <c r="AB1107" s="425"/>
      <c r="AC1107" s="425"/>
      <c r="AD1107" s="425"/>
      <c r="AE1107" s="425"/>
      <c r="AF1107" s="425"/>
      <c r="AG1107" s="425"/>
      <c r="AH1107" s="425"/>
      <c r="AI1107" s="425"/>
      <c r="AJ1107" s="425"/>
      <c r="AK1107" s="425"/>
      <c r="AL1107" s="425"/>
      <c r="AM1107" s="306"/>
    </row>
    <row r="1108" spans="1:39" ht="15" hidden="1" customHeight="1" outlineLevel="1">
      <c r="A1108" s="532">
        <v>43</v>
      </c>
      <c r="B1108" s="428" t="s">
        <v>135</v>
      </c>
      <c r="C1108" s="291" t="s">
        <v>25</v>
      </c>
      <c r="D1108" s="295"/>
      <c r="E1108" s="295"/>
      <c r="F1108" s="295"/>
      <c r="G1108" s="295"/>
      <c r="H1108" s="295"/>
      <c r="I1108" s="295"/>
      <c r="J1108" s="295"/>
      <c r="K1108" s="295"/>
      <c r="L1108" s="295"/>
      <c r="M1108" s="295"/>
      <c r="N1108" s="295">
        <v>12</v>
      </c>
      <c r="O1108" s="295"/>
      <c r="P1108" s="295"/>
      <c r="Q1108" s="295"/>
      <c r="R1108" s="295"/>
      <c r="S1108" s="295"/>
      <c r="T1108" s="295"/>
      <c r="U1108" s="295"/>
      <c r="V1108" s="295"/>
      <c r="W1108" s="295"/>
      <c r="X1108" s="295"/>
      <c r="Y1108" s="426"/>
      <c r="Z1108" s="415"/>
      <c r="AA1108" s="415"/>
      <c r="AB1108" s="415"/>
      <c r="AC1108" s="415"/>
      <c r="AD1108" s="415"/>
      <c r="AE1108" s="415"/>
      <c r="AF1108" s="415"/>
      <c r="AG1108" s="415"/>
      <c r="AH1108" s="415"/>
      <c r="AI1108" s="415"/>
      <c r="AJ1108" s="415"/>
      <c r="AK1108" s="415"/>
      <c r="AL1108" s="415"/>
      <c r="AM1108" s="296">
        <f>SUM(Y1108:AL1108)</f>
        <v>0</v>
      </c>
    </row>
    <row r="1109" spans="1:39" ht="15" hidden="1" customHeight="1" outlineLevel="1">
      <c r="A1109" s="532"/>
      <c r="B1109" s="294" t="s">
        <v>346</v>
      </c>
      <c r="C1109" s="291" t="s">
        <v>163</v>
      </c>
      <c r="D1109" s="295"/>
      <c r="E1109" s="295"/>
      <c r="F1109" s="295"/>
      <c r="G1109" s="295"/>
      <c r="H1109" s="295"/>
      <c r="I1109" s="295"/>
      <c r="J1109" s="295"/>
      <c r="K1109" s="295"/>
      <c r="L1109" s="295"/>
      <c r="M1109" s="295"/>
      <c r="N1109" s="295">
        <f>N1108</f>
        <v>12</v>
      </c>
      <c r="O1109" s="295"/>
      <c r="P1109" s="295"/>
      <c r="Q1109" s="295"/>
      <c r="R1109" s="295"/>
      <c r="S1109" s="295"/>
      <c r="T1109" s="295"/>
      <c r="U1109" s="295"/>
      <c r="V1109" s="295"/>
      <c r="W1109" s="295"/>
      <c r="X1109" s="295"/>
      <c r="Y1109" s="411">
        <f>Y1108</f>
        <v>0</v>
      </c>
      <c r="Z1109" s="411">
        <f t="shared" ref="Z1109" si="3340">Z1108</f>
        <v>0</v>
      </c>
      <c r="AA1109" s="411">
        <f t="shared" ref="AA1109" si="3341">AA1108</f>
        <v>0</v>
      </c>
      <c r="AB1109" s="411">
        <f t="shared" ref="AB1109" si="3342">AB1108</f>
        <v>0</v>
      </c>
      <c r="AC1109" s="411">
        <f t="shared" ref="AC1109" si="3343">AC1108</f>
        <v>0</v>
      </c>
      <c r="AD1109" s="411">
        <f t="shared" ref="AD1109" si="3344">AD1108</f>
        <v>0</v>
      </c>
      <c r="AE1109" s="411">
        <f t="shared" ref="AE1109" si="3345">AE1108</f>
        <v>0</v>
      </c>
      <c r="AF1109" s="411">
        <f t="shared" ref="AF1109" si="3346">AF1108</f>
        <v>0</v>
      </c>
      <c r="AG1109" s="411">
        <f t="shared" ref="AG1109" si="3347">AG1108</f>
        <v>0</v>
      </c>
      <c r="AH1109" s="411">
        <f t="shared" ref="AH1109" si="3348">AH1108</f>
        <v>0</v>
      </c>
      <c r="AI1109" s="411">
        <f t="shared" ref="AI1109" si="3349">AI1108</f>
        <v>0</v>
      </c>
      <c r="AJ1109" s="411">
        <f t="shared" ref="AJ1109" si="3350">AJ1108</f>
        <v>0</v>
      </c>
      <c r="AK1109" s="411">
        <f t="shared" ref="AK1109" si="3351">AK1108</f>
        <v>0</v>
      </c>
      <c r="AL1109" s="411">
        <f t="shared" ref="AL1109" si="3352">AL1108</f>
        <v>0</v>
      </c>
      <c r="AM1109" s="306"/>
    </row>
    <row r="1110" spans="1:39" ht="15" hidden="1" customHeight="1" outlineLevel="1">
      <c r="A1110" s="532"/>
      <c r="B1110" s="428"/>
      <c r="C1110" s="291"/>
      <c r="D1110" s="291"/>
      <c r="E1110" s="291"/>
      <c r="F1110" s="291"/>
      <c r="G1110" s="291"/>
      <c r="H1110" s="291"/>
      <c r="I1110" s="291"/>
      <c r="J1110" s="291"/>
      <c r="K1110" s="291"/>
      <c r="L1110" s="291"/>
      <c r="M1110" s="291"/>
      <c r="N1110" s="291"/>
      <c r="O1110" s="291"/>
      <c r="P1110" s="291"/>
      <c r="Q1110" s="291"/>
      <c r="R1110" s="291"/>
      <c r="S1110" s="291"/>
      <c r="T1110" s="291"/>
      <c r="U1110" s="291"/>
      <c r="V1110" s="291"/>
      <c r="W1110" s="291"/>
      <c r="X1110" s="291"/>
      <c r="Y1110" s="412"/>
      <c r="Z1110" s="425"/>
      <c r="AA1110" s="425"/>
      <c r="AB1110" s="425"/>
      <c r="AC1110" s="425"/>
      <c r="AD1110" s="425"/>
      <c r="AE1110" s="425"/>
      <c r="AF1110" s="425"/>
      <c r="AG1110" s="425"/>
      <c r="AH1110" s="425"/>
      <c r="AI1110" s="425"/>
      <c r="AJ1110" s="425"/>
      <c r="AK1110" s="425"/>
      <c r="AL1110" s="425"/>
      <c r="AM1110" s="306"/>
    </row>
    <row r="1111" spans="1:39" ht="28.5" hidden="1" customHeight="1" outlineLevel="1">
      <c r="A1111" s="532">
        <v>44</v>
      </c>
      <c r="B1111" s="428" t="s">
        <v>136</v>
      </c>
      <c r="C1111" s="291" t="s">
        <v>25</v>
      </c>
      <c r="D1111" s="295"/>
      <c r="E1111" s="295"/>
      <c r="F1111" s="295"/>
      <c r="G1111" s="295"/>
      <c r="H1111" s="295"/>
      <c r="I1111" s="295"/>
      <c r="J1111" s="295"/>
      <c r="K1111" s="295"/>
      <c r="L1111" s="295"/>
      <c r="M1111" s="295"/>
      <c r="N1111" s="295">
        <v>12</v>
      </c>
      <c r="O1111" s="295"/>
      <c r="P1111" s="295"/>
      <c r="Q1111" s="295"/>
      <c r="R1111" s="295"/>
      <c r="S1111" s="295"/>
      <c r="T1111" s="295"/>
      <c r="U1111" s="295"/>
      <c r="V1111" s="295"/>
      <c r="W1111" s="295"/>
      <c r="X1111" s="295"/>
      <c r="Y1111" s="426"/>
      <c r="Z1111" s="415"/>
      <c r="AA1111" s="415"/>
      <c r="AB1111" s="415"/>
      <c r="AC1111" s="415"/>
      <c r="AD1111" s="415"/>
      <c r="AE1111" s="415"/>
      <c r="AF1111" s="415"/>
      <c r="AG1111" s="415"/>
      <c r="AH1111" s="415"/>
      <c r="AI1111" s="415"/>
      <c r="AJ1111" s="415"/>
      <c r="AK1111" s="415"/>
      <c r="AL1111" s="415"/>
      <c r="AM1111" s="296">
        <f>SUM(Y1111:AL1111)</f>
        <v>0</v>
      </c>
    </row>
    <row r="1112" spans="1:39" ht="15" hidden="1" customHeight="1" outlineLevel="1">
      <c r="A1112" s="532"/>
      <c r="B1112" s="294" t="s">
        <v>346</v>
      </c>
      <c r="C1112" s="291" t="s">
        <v>163</v>
      </c>
      <c r="D1112" s="295"/>
      <c r="E1112" s="295"/>
      <c r="F1112" s="295"/>
      <c r="G1112" s="295"/>
      <c r="H1112" s="295"/>
      <c r="I1112" s="295"/>
      <c r="J1112" s="295"/>
      <c r="K1112" s="295"/>
      <c r="L1112" s="295"/>
      <c r="M1112" s="295"/>
      <c r="N1112" s="295">
        <f>N1111</f>
        <v>12</v>
      </c>
      <c r="O1112" s="295"/>
      <c r="P1112" s="295"/>
      <c r="Q1112" s="295"/>
      <c r="R1112" s="295"/>
      <c r="S1112" s="295"/>
      <c r="T1112" s="295"/>
      <c r="U1112" s="295"/>
      <c r="V1112" s="295"/>
      <c r="W1112" s="295"/>
      <c r="X1112" s="295"/>
      <c r="Y1112" s="411">
        <f>Y1111</f>
        <v>0</v>
      </c>
      <c r="Z1112" s="411">
        <f t="shared" ref="Z1112" si="3353">Z1111</f>
        <v>0</v>
      </c>
      <c r="AA1112" s="411">
        <f t="shared" ref="AA1112" si="3354">AA1111</f>
        <v>0</v>
      </c>
      <c r="AB1112" s="411">
        <f t="shared" ref="AB1112" si="3355">AB1111</f>
        <v>0</v>
      </c>
      <c r="AC1112" s="411">
        <f t="shared" ref="AC1112" si="3356">AC1111</f>
        <v>0</v>
      </c>
      <c r="AD1112" s="411">
        <f t="shared" ref="AD1112" si="3357">AD1111</f>
        <v>0</v>
      </c>
      <c r="AE1112" s="411">
        <f t="shared" ref="AE1112" si="3358">AE1111</f>
        <v>0</v>
      </c>
      <c r="AF1112" s="411">
        <f t="shared" ref="AF1112" si="3359">AF1111</f>
        <v>0</v>
      </c>
      <c r="AG1112" s="411">
        <f t="shared" ref="AG1112" si="3360">AG1111</f>
        <v>0</v>
      </c>
      <c r="AH1112" s="411">
        <f t="shared" ref="AH1112" si="3361">AH1111</f>
        <v>0</v>
      </c>
      <c r="AI1112" s="411">
        <f t="shared" ref="AI1112" si="3362">AI1111</f>
        <v>0</v>
      </c>
      <c r="AJ1112" s="411">
        <f t="shared" ref="AJ1112" si="3363">AJ1111</f>
        <v>0</v>
      </c>
      <c r="AK1112" s="411">
        <f t="shared" ref="AK1112" si="3364">AK1111</f>
        <v>0</v>
      </c>
      <c r="AL1112" s="411">
        <f t="shared" ref="AL1112" si="3365">AL1111</f>
        <v>0</v>
      </c>
      <c r="AM1112" s="306"/>
    </row>
    <row r="1113" spans="1:39" ht="15" hidden="1" customHeight="1" outlineLevel="1">
      <c r="A1113" s="532"/>
      <c r="B1113" s="428"/>
      <c r="C1113" s="291"/>
      <c r="D1113" s="291"/>
      <c r="E1113" s="291"/>
      <c r="F1113" s="291"/>
      <c r="G1113" s="291"/>
      <c r="H1113" s="291"/>
      <c r="I1113" s="291"/>
      <c r="J1113" s="291"/>
      <c r="K1113" s="291"/>
      <c r="L1113" s="291"/>
      <c r="M1113" s="291"/>
      <c r="N1113" s="291"/>
      <c r="O1113" s="291"/>
      <c r="P1113" s="291"/>
      <c r="Q1113" s="291"/>
      <c r="R1113" s="291"/>
      <c r="S1113" s="291"/>
      <c r="T1113" s="291"/>
      <c r="U1113" s="291"/>
      <c r="V1113" s="291"/>
      <c r="W1113" s="291"/>
      <c r="X1113" s="291"/>
      <c r="Y1113" s="412"/>
      <c r="Z1113" s="425"/>
      <c r="AA1113" s="425"/>
      <c r="AB1113" s="425"/>
      <c r="AC1113" s="425"/>
      <c r="AD1113" s="425"/>
      <c r="AE1113" s="425"/>
      <c r="AF1113" s="425"/>
      <c r="AG1113" s="425"/>
      <c r="AH1113" s="425"/>
      <c r="AI1113" s="425"/>
      <c r="AJ1113" s="425"/>
      <c r="AK1113" s="425"/>
      <c r="AL1113" s="425"/>
      <c r="AM1113" s="306"/>
    </row>
    <row r="1114" spans="1:39" ht="32.5" hidden="1" customHeight="1" outlineLevel="1">
      <c r="A1114" s="532">
        <v>45</v>
      </c>
      <c r="B1114" s="428" t="s">
        <v>137</v>
      </c>
      <c r="C1114" s="291" t="s">
        <v>25</v>
      </c>
      <c r="D1114" s="295"/>
      <c r="E1114" s="295"/>
      <c r="F1114" s="295"/>
      <c r="G1114" s="295"/>
      <c r="H1114" s="295"/>
      <c r="I1114" s="295"/>
      <c r="J1114" s="295"/>
      <c r="K1114" s="295"/>
      <c r="L1114" s="295"/>
      <c r="M1114" s="295"/>
      <c r="N1114" s="295">
        <v>12</v>
      </c>
      <c r="O1114" s="295"/>
      <c r="P1114" s="295"/>
      <c r="Q1114" s="295"/>
      <c r="R1114" s="295"/>
      <c r="S1114" s="295"/>
      <c r="T1114" s="295"/>
      <c r="U1114" s="295"/>
      <c r="V1114" s="295"/>
      <c r="W1114" s="295"/>
      <c r="X1114" s="295"/>
      <c r="Y1114" s="426"/>
      <c r="Z1114" s="415"/>
      <c r="AA1114" s="415"/>
      <c r="AB1114" s="415"/>
      <c r="AC1114" s="415"/>
      <c r="AD1114" s="415"/>
      <c r="AE1114" s="415"/>
      <c r="AF1114" s="415"/>
      <c r="AG1114" s="415"/>
      <c r="AH1114" s="415"/>
      <c r="AI1114" s="415"/>
      <c r="AJ1114" s="415"/>
      <c r="AK1114" s="415"/>
      <c r="AL1114" s="415"/>
      <c r="AM1114" s="296">
        <f>SUM(Y1114:AL1114)</f>
        <v>0</v>
      </c>
    </row>
    <row r="1115" spans="1:39" ht="15" hidden="1" customHeight="1" outlineLevel="1">
      <c r="A1115" s="532"/>
      <c r="B1115" s="294" t="s">
        <v>346</v>
      </c>
      <c r="C1115" s="291" t="s">
        <v>163</v>
      </c>
      <c r="D1115" s="295"/>
      <c r="E1115" s="295"/>
      <c r="F1115" s="295"/>
      <c r="G1115" s="295"/>
      <c r="H1115" s="295"/>
      <c r="I1115" s="295"/>
      <c r="J1115" s="295"/>
      <c r="K1115" s="295"/>
      <c r="L1115" s="295"/>
      <c r="M1115" s="295"/>
      <c r="N1115" s="295">
        <f>N1114</f>
        <v>12</v>
      </c>
      <c r="O1115" s="295"/>
      <c r="P1115" s="295"/>
      <c r="Q1115" s="295"/>
      <c r="R1115" s="295"/>
      <c r="S1115" s="295"/>
      <c r="T1115" s="295"/>
      <c r="U1115" s="295"/>
      <c r="V1115" s="295"/>
      <c r="W1115" s="295"/>
      <c r="X1115" s="295"/>
      <c r="Y1115" s="411">
        <f>Y1114</f>
        <v>0</v>
      </c>
      <c r="Z1115" s="411">
        <f t="shared" ref="Z1115" si="3366">Z1114</f>
        <v>0</v>
      </c>
      <c r="AA1115" s="411">
        <f t="shared" ref="AA1115" si="3367">AA1114</f>
        <v>0</v>
      </c>
      <c r="AB1115" s="411">
        <f t="shared" ref="AB1115" si="3368">AB1114</f>
        <v>0</v>
      </c>
      <c r="AC1115" s="411">
        <f t="shared" ref="AC1115" si="3369">AC1114</f>
        <v>0</v>
      </c>
      <c r="AD1115" s="411">
        <f t="shared" ref="AD1115" si="3370">AD1114</f>
        <v>0</v>
      </c>
      <c r="AE1115" s="411">
        <f t="shared" ref="AE1115" si="3371">AE1114</f>
        <v>0</v>
      </c>
      <c r="AF1115" s="411">
        <f t="shared" ref="AF1115" si="3372">AF1114</f>
        <v>0</v>
      </c>
      <c r="AG1115" s="411">
        <f t="shared" ref="AG1115" si="3373">AG1114</f>
        <v>0</v>
      </c>
      <c r="AH1115" s="411">
        <f t="shared" ref="AH1115" si="3374">AH1114</f>
        <v>0</v>
      </c>
      <c r="AI1115" s="411">
        <f t="shared" ref="AI1115" si="3375">AI1114</f>
        <v>0</v>
      </c>
      <c r="AJ1115" s="411">
        <f t="shared" ref="AJ1115" si="3376">AJ1114</f>
        <v>0</v>
      </c>
      <c r="AK1115" s="411">
        <f t="shared" ref="AK1115" si="3377">AK1114</f>
        <v>0</v>
      </c>
      <c r="AL1115" s="411">
        <f t="shared" ref="AL1115" si="3378">AL1114</f>
        <v>0</v>
      </c>
      <c r="AM1115" s="306"/>
    </row>
    <row r="1116" spans="1:39" ht="15" hidden="1" customHeight="1" outlineLevel="1">
      <c r="A1116" s="532"/>
      <c r="B1116" s="428"/>
      <c r="C1116" s="291"/>
      <c r="D1116" s="291"/>
      <c r="E1116" s="291"/>
      <c r="F1116" s="291"/>
      <c r="G1116" s="291"/>
      <c r="H1116" s="291"/>
      <c r="I1116" s="291"/>
      <c r="J1116" s="291"/>
      <c r="K1116" s="291"/>
      <c r="L1116" s="291"/>
      <c r="M1116" s="291"/>
      <c r="N1116" s="291"/>
      <c r="O1116" s="291"/>
      <c r="P1116" s="291"/>
      <c r="Q1116" s="291"/>
      <c r="R1116" s="291"/>
      <c r="S1116" s="291"/>
      <c r="T1116" s="291"/>
      <c r="U1116" s="291"/>
      <c r="V1116" s="291"/>
      <c r="W1116" s="291"/>
      <c r="X1116" s="291"/>
      <c r="Y1116" s="412"/>
      <c r="Z1116" s="425"/>
      <c r="AA1116" s="425"/>
      <c r="AB1116" s="425"/>
      <c r="AC1116" s="425"/>
      <c r="AD1116" s="425"/>
      <c r="AE1116" s="425"/>
      <c r="AF1116" s="425"/>
      <c r="AG1116" s="425"/>
      <c r="AH1116" s="425"/>
      <c r="AI1116" s="425"/>
      <c r="AJ1116" s="425"/>
      <c r="AK1116" s="425"/>
      <c r="AL1116" s="425"/>
      <c r="AM1116" s="306"/>
    </row>
    <row r="1117" spans="1:39" ht="32.15" hidden="1" customHeight="1" outlineLevel="1">
      <c r="A1117" s="532">
        <v>46</v>
      </c>
      <c r="B1117" s="428" t="s">
        <v>138</v>
      </c>
      <c r="C1117" s="291" t="s">
        <v>25</v>
      </c>
      <c r="D1117" s="295"/>
      <c r="E1117" s="295"/>
      <c r="F1117" s="295"/>
      <c r="G1117" s="295"/>
      <c r="H1117" s="295"/>
      <c r="I1117" s="295"/>
      <c r="J1117" s="295"/>
      <c r="K1117" s="295"/>
      <c r="L1117" s="295"/>
      <c r="M1117" s="295"/>
      <c r="N1117" s="295">
        <v>12</v>
      </c>
      <c r="O1117" s="295"/>
      <c r="P1117" s="295"/>
      <c r="Q1117" s="295"/>
      <c r="R1117" s="295"/>
      <c r="S1117" s="295"/>
      <c r="T1117" s="295"/>
      <c r="U1117" s="295"/>
      <c r="V1117" s="295"/>
      <c r="W1117" s="295"/>
      <c r="X1117" s="295"/>
      <c r="Y1117" s="426"/>
      <c r="Z1117" s="415"/>
      <c r="AA1117" s="415"/>
      <c r="AB1117" s="415"/>
      <c r="AC1117" s="415"/>
      <c r="AD1117" s="415"/>
      <c r="AE1117" s="415"/>
      <c r="AF1117" s="415"/>
      <c r="AG1117" s="415"/>
      <c r="AH1117" s="415"/>
      <c r="AI1117" s="415"/>
      <c r="AJ1117" s="415"/>
      <c r="AK1117" s="415"/>
      <c r="AL1117" s="415"/>
      <c r="AM1117" s="296">
        <f>SUM(Y1117:AL1117)</f>
        <v>0</v>
      </c>
    </row>
    <row r="1118" spans="1:39" ht="15" hidden="1" customHeight="1" outlineLevel="1">
      <c r="A1118" s="532"/>
      <c r="B1118" s="294" t="s">
        <v>346</v>
      </c>
      <c r="C1118" s="291" t="s">
        <v>163</v>
      </c>
      <c r="D1118" s="295"/>
      <c r="E1118" s="295"/>
      <c r="F1118" s="295"/>
      <c r="G1118" s="295"/>
      <c r="H1118" s="295"/>
      <c r="I1118" s="295"/>
      <c r="J1118" s="295"/>
      <c r="K1118" s="295"/>
      <c r="L1118" s="295"/>
      <c r="M1118" s="295"/>
      <c r="N1118" s="295">
        <f>N1117</f>
        <v>12</v>
      </c>
      <c r="O1118" s="295"/>
      <c r="P1118" s="295"/>
      <c r="Q1118" s="295"/>
      <c r="R1118" s="295"/>
      <c r="S1118" s="295"/>
      <c r="T1118" s="295"/>
      <c r="U1118" s="295"/>
      <c r="V1118" s="295"/>
      <c r="W1118" s="295"/>
      <c r="X1118" s="295"/>
      <c r="Y1118" s="411">
        <f>Y1117</f>
        <v>0</v>
      </c>
      <c r="Z1118" s="411">
        <f t="shared" ref="Z1118" si="3379">Z1117</f>
        <v>0</v>
      </c>
      <c r="AA1118" s="411">
        <f t="shared" ref="AA1118" si="3380">AA1117</f>
        <v>0</v>
      </c>
      <c r="AB1118" s="411">
        <f t="shared" ref="AB1118" si="3381">AB1117</f>
        <v>0</v>
      </c>
      <c r="AC1118" s="411">
        <f t="shared" ref="AC1118" si="3382">AC1117</f>
        <v>0</v>
      </c>
      <c r="AD1118" s="411">
        <f t="shared" ref="AD1118" si="3383">AD1117</f>
        <v>0</v>
      </c>
      <c r="AE1118" s="411">
        <f t="shared" ref="AE1118" si="3384">AE1117</f>
        <v>0</v>
      </c>
      <c r="AF1118" s="411">
        <f t="shared" ref="AF1118" si="3385">AF1117</f>
        <v>0</v>
      </c>
      <c r="AG1118" s="411">
        <f t="shared" ref="AG1118" si="3386">AG1117</f>
        <v>0</v>
      </c>
      <c r="AH1118" s="411">
        <f t="shared" ref="AH1118" si="3387">AH1117</f>
        <v>0</v>
      </c>
      <c r="AI1118" s="411">
        <f t="shared" ref="AI1118" si="3388">AI1117</f>
        <v>0</v>
      </c>
      <c r="AJ1118" s="411">
        <f t="shared" ref="AJ1118" si="3389">AJ1117</f>
        <v>0</v>
      </c>
      <c r="AK1118" s="411">
        <f t="shared" ref="AK1118" si="3390">AK1117</f>
        <v>0</v>
      </c>
      <c r="AL1118" s="411">
        <f t="shared" ref="AL1118" si="3391">AL1117</f>
        <v>0</v>
      </c>
      <c r="AM1118" s="306"/>
    </row>
    <row r="1119" spans="1:39" ht="15" hidden="1" customHeight="1" outlineLevel="1">
      <c r="A1119" s="532"/>
      <c r="B1119" s="428"/>
      <c r="C1119" s="291"/>
      <c r="D1119" s="291"/>
      <c r="E1119" s="291"/>
      <c r="F1119" s="291"/>
      <c r="G1119" s="291"/>
      <c r="H1119" s="291"/>
      <c r="I1119" s="291"/>
      <c r="J1119" s="291"/>
      <c r="K1119" s="291"/>
      <c r="L1119" s="291"/>
      <c r="M1119" s="291"/>
      <c r="N1119" s="291"/>
      <c r="O1119" s="291"/>
      <c r="P1119" s="291"/>
      <c r="Q1119" s="291"/>
      <c r="R1119" s="291"/>
      <c r="S1119" s="291"/>
      <c r="T1119" s="291"/>
      <c r="U1119" s="291"/>
      <c r="V1119" s="291"/>
      <c r="W1119" s="291"/>
      <c r="X1119" s="291"/>
      <c r="Y1119" s="412"/>
      <c r="Z1119" s="425"/>
      <c r="AA1119" s="425"/>
      <c r="AB1119" s="425"/>
      <c r="AC1119" s="425"/>
      <c r="AD1119" s="425"/>
      <c r="AE1119" s="425"/>
      <c r="AF1119" s="425"/>
      <c r="AG1119" s="425"/>
      <c r="AH1119" s="425"/>
      <c r="AI1119" s="425"/>
      <c r="AJ1119" s="425"/>
      <c r="AK1119" s="425"/>
      <c r="AL1119" s="425"/>
      <c r="AM1119" s="306"/>
    </row>
    <row r="1120" spans="1:39" ht="35.5" hidden="1" customHeight="1" outlineLevel="1">
      <c r="A1120" s="532">
        <v>47</v>
      </c>
      <c r="B1120" s="428" t="s">
        <v>139</v>
      </c>
      <c r="C1120" s="291" t="s">
        <v>25</v>
      </c>
      <c r="D1120" s="295"/>
      <c r="E1120" s="295"/>
      <c r="F1120" s="295"/>
      <c r="G1120" s="295"/>
      <c r="H1120" s="295"/>
      <c r="I1120" s="295"/>
      <c r="J1120" s="295"/>
      <c r="K1120" s="295"/>
      <c r="L1120" s="295"/>
      <c r="M1120" s="295"/>
      <c r="N1120" s="295">
        <v>12</v>
      </c>
      <c r="O1120" s="295"/>
      <c r="P1120" s="295"/>
      <c r="Q1120" s="295"/>
      <c r="R1120" s="295"/>
      <c r="S1120" s="295"/>
      <c r="T1120" s="295"/>
      <c r="U1120" s="295"/>
      <c r="V1120" s="295"/>
      <c r="W1120" s="295"/>
      <c r="X1120" s="295"/>
      <c r="Y1120" s="426"/>
      <c r="Z1120" s="415"/>
      <c r="AA1120" s="415"/>
      <c r="AB1120" s="415"/>
      <c r="AC1120" s="415"/>
      <c r="AD1120" s="415"/>
      <c r="AE1120" s="415"/>
      <c r="AF1120" s="415"/>
      <c r="AG1120" s="415"/>
      <c r="AH1120" s="415"/>
      <c r="AI1120" s="415"/>
      <c r="AJ1120" s="415"/>
      <c r="AK1120" s="415"/>
      <c r="AL1120" s="415"/>
      <c r="AM1120" s="296">
        <f>SUM(Y1120:AL1120)</f>
        <v>0</v>
      </c>
    </row>
    <row r="1121" spans="1:39" ht="15" hidden="1" customHeight="1" outlineLevel="1">
      <c r="A1121" s="532"/>
      <c r="B1121" s="294" t="s">
        <v>346</v>
      </c>
      <c r="C1121" s="291" t="s">
        <v>163</v>
      </c>
      <c r="D1121" s="295"/>
      <c r="E1121" s="295"/>
      <c r="F1121" s="295"/>
      <c r="G1121" s="295"/>
      <c r="H1121" s="295"/>
      <c r="I1121" s="295"/>
      <c r="J1121" s="295"/>
      <c r="K1121" s="295"/>
      <c r="L1121" s="295"/>
      <c r="M1121" s="295"/>
      <c r="N1121" s="295">
        <f>N1120</f>
        <v>12</v>
      </c>
      <c r="O1121" s="295"/>
      <c r="P1121" s="295"/>
      <c r="Q1121" s="295"/>
      <c r="R1121" s="295"/>
      <c r="S1121" s="295"/>
      <c r="T1121" s="295"/>
      <c r="U1121" s="295"/>
      <c r="V1121" s="295"/>
      <c r="W1121" s="295"/>
      <c r="X1121" s="295"/>
      <c r="Y1121" s="411">
        <f>Y1120</f>
        <v>0</v>
      </c>
      <c r="Z1121" s="411">
        <f t="shared" ref="Z1121" si="3392">Z1120</f>
        <v>0</v>
      </c>
      <c r="AA1121" s="411">
        <f t="shared" ref="AA1121" si="3393">AA1120</f>
        <v>0</v>
      </c>
      <c r="AB1121" s="411">
        <f t="shared" ref="AB1121" si="3394">AB1120</f>
        <v>0</v>
      </c>
      <c r="AC1121" s="411">
        <f t="shared" ref="AC1121" si="3395">AC1120</f>
        <v>0</v>
      </c>
      <c r="AD1121" s="411">
        <f t="shared" ref="AD1121" si="3396">AD1120</f>
        <v>0</v>
      </c>
      <c r="AE1121" s="411">
        <f t="shared" ref="AE1121" si="3397">AE1120</f>
        <v>0</v>
      </c>
      <c r="AF1121" s="411">
        <f t="shared" ref="AF1121" si="3398">AF1120</f>
        <v>0</v>
      </c>
      <c r="AG1121" s="411">
        <f t="shared" ref="AG1121" si="3399">AG1120</f>
        <v>0</v>
      </c>
      <c r="AH1121" s="411">
        <f t="shared" ref="AH1121" si="3400">AH1120</f>
        <v>0</v>
      </c>
      <c r="AI1121" s="411">
        <f t="shared" ref="AI1121" si="3401">AI1120</f>
        <v>0</v>
      </c>
      <c r="AJ1121" s="411">
        <f t="shared" ref="AJ1121" si="3402">AJ1120</f>
        <v>0</v>
      </c>
      <c r="AK1121" s="411">
        <f t="shared" ref="AK1121" si="3403">AK1120</f>
        <v>0</v>
      </c>
      <c r="AL1121" s="411">
        <f t="shared" ref="AL1121" si="3404">AL1120</f>
        <v>0</v>
      </c>
      <c r="AM1121" s="306"/>
    </row>
    <row r="1122" spans="1:39" ht="15" hidden="1" customHeight="1" outlineLevel="1">
      <c r="A1122" s="532"/>
      <c r="B1122" s="428"/>
      <c r="C1122" s="291"/>
      <c r="D1122" s="291"/>
      <c r="E1122" s="291"/>
      <c r="F1122" s="291"/>
      <c r="G1122" s="291"/>
      <c r="H1122" s="291"/>
      <c r="I1122" s="291"/>
      <c r="J1122" s="291"/>
      <c r="K1122" s="291"/>
      <c r="L1122" s="291"/>
      <c r="M1122" s="291"/>
      <c r="N1122" s="291"/>
      <c r="O1122" s="291"/>
      <c r="P1122" s="291"/>
      <c r="Q1122" s="291"/>
      <c r="R1122" s="291"/>
      <c r="S1122" s="291"/>
      <c r="T1122" s="291"/>
      <c r="U1122" s="291"/>
      <c r="V1122" s="291"/>
      <c r="W1122" s="291"/>
      <c r="X1122" s="291"/>
      <c r="Y1122" s="412"/>
      <c r="Z1122" s="425"/>
      <c r="AA1122" s="425"/>
      <c r="AB1122" s="425"/>
      <c r="AC1122" s="425"/>
      <c r="AD1122" s="425"/>
      <c r="AE1122" s="425"/>
      <c r="AF1122" s="425"/>
      <c r="AG1122" s="425"/>
      <c r="AH1122" s="425"/>
      <c r="AI1122" s="425"/>
      <c r="AJ1122" s="425"/>
      <c r="AK1122" s="425"/>
      <c r="AL1122" s="425"/>
      <c r="AM1122" s="306"/>
    </row>
    <row r="1123" spans="1:39" ht="39.75" hidden="1" customHeight="1" outlineLevel="1">
      <c r="A1123" s="532">
        <v>48</v>
      </c>
      <c r="B1123" s="428" t="s">
        <v>140</v>
      </c>
      <c r="C1123" s="291" t="s">
        <v>25</v>
      </c>
      <c r="D1123" s="295"/>
      <c r="E1123" s="295"/>
      <c r="F1123" s="295"/>
      <c r="G1123" s="295"/>
      <c r="H1123" s="295"/>
      <c r="I1123" s="295"/>
      <c r="J1123" s="295"/>
      <c r="K1123" s="295"/>
      <c r="L1123" s="295"/>
      <c r="M1123" s="295"/>
      <c r="N1123" s="295">
        <v>12</v>
      </c>
      <c r="O1123" s="295"/>
      <c r="P1123" s="295"/>
      <c r="Q1123" s="295"/>
      <c r="R1123" s="295"/>
      <c r="S1123" s="295"/>
      <c r="T1123" s="295"/>
      <c r="U1123" s="295"/>
      <c r="V1123" s="295"/>
      <c r="W1123" s="295"/>
      <c r="X1123" s="295"/>
      <c r="Y1123" s="426"/>
      <c r="Z1123" s="415"/>
      <c r="AA1123" s="415"/>
      <c r="AB1123" s="415"/>
      <c r="AC1123" s="415"/>
      <c r="AD1123" s="415"/>
      <c r="AE1123" s="415"/>
      <c r="AF1123" s="415"/>
      <c r="AG1123" s="415"/>
      <c r="AH1123" s="415"/>
      <c r="AI1123" s="415"/>
      <c r="AJ1123" s="415"/>
      <c r="AK1123" s="415"/>
      <c r="AL1123" s="415"/>
      <c r="AM1123" s="296">
        <f>SUM(Y1123:AL1123)</f>
        <v>0</v>
      </c>
    </row>
    <row r="1124" spans="1:39" ht="15" hidden="1" customHeight="1" outlineLevel="1">
      <c r="A1124" s="532"/>
      <c r="B1124" s="294" t="s">
        <v>346</v>
      </c>
      <c r="C1124" s="291" t="s">
        <v>163</v>
      </c>
      <c r="D1124" s="295"/>
      <c r="E1124" s="295"/>
      <c r="F1124" s="295"/>
      <c r="G1124" s="295"/>
      <c r="H1124" s="295"/>
      <c r="I1124" s="295"/>
      <c r="J1124" s="295"/>
      <c r="K1124" s="295"/>
      <c r="L1124" s="295"/>
      <c r="M1124" s="295"/>
      <c r="N1124" s="295">
        <f>N1123</f>
        <v>12</v>
      </c>
      <c r="O1124" s="295"/>
      <c r="P1124" s="295"/>
      <c r="Q1124" s="295"/>
      <c r="R1124" s="295"/>
      <c r="S1124" s="295"/>
      <c r="T1124" s="295"/>
      <c r="U1124" s="295"/>
      <c r="V1124" s="295"/>
      <c r="W1124" s="295"/>
      <c r="X1124" s="295"/>
      <c r="Y1124" s="411">
        <f>Y1123</f>
        <v>0</v>
      </c>
      <c r="Z1124" s="411">
        <f t="shared" ref="Z1124" si="3405">Z1123</f>
        <v>0</v>
      </c>
      <c r="AA1124" s="411">
        <f t="shared" ref="AA1124" si="3406">AA1123</f>
        <v>0</v>
      </c>
      <c r="AB1124" s="411">
        <f t="shared" ref="AB1124" si="3407">AB1123</f>
        <v>0</v>
      </c>
      <c r="AC1124" s="411">
        <f t="shared" ref="AC1124" si="3408">AC1123</f>
        <v>0</v>
      </c>
      <c r="AD1124" s="411">
        <f t="shared" ref="AD1124" si="3409">AD1123</f>
        <v>0</v>
      </c>
      <c r="AE1124" s="411">
        <f t="shared" ref="AE1124" si="3410">AE1123</f>
        <v>0</v>
      </c>
      <c r="AF1124" s="411">
        <f t="shared" ref="AF1124" si="3411">AF1123</f>
        <v>0</v>
      </c>
      <c r="AG1124" s="411">
        <f t="shared" ref="AG1124" si="3412">AG1123</f>
        <v>0</v>
      </c>
      <c r="AH1124" s="411">
        <f t="shared" ref="AH1124" si="3413">AH1123</f>
        <v>0</v>
      </c>
      <c r="AI1124" s="411">
        <f t="shared" ref="AI1124" si="3414">AI1123</f>
        <v>0</v>
      </c>
      <c r="AJ1124" s="411">
        <f t="shared" ref="AJ1124" si="3415">AJ1123</f>
        <v>0</v>
      </c>
      <c r="AK1124" s="411">
        <f t="shared" ref="AK1124" si="3416">AK1123</f>
        <v>0</v>
      </c>
      <c r="AL1124" s="411">
        <f t="shared" ref="AL1124" si="3417">AL1123</f>
        <v>0</v>
      </c>
      <c r="AM1124" s="306"/>
    </row>
    <row r="1125" spans="1:39" ht="15" hidden="1" customHeight="1" outlineLevel="1">
      <c r="A1125" s="532"/>
      <c r="B1125" s="428"/>
      <c r="C1125" s="291"/>
      <c r="D1125" s="291"/>
      <c r="E1125" s="291"/>
      <c r="F1125" s="291"/>
      <c r="G1125" s="291"/>
      <c r="H1125" s="291"/>
      <c r="I1125" s="291"/>
      <c r="J1125" s="291"/>
      <c r="K1125" s="291"/>
      <c r="L1125" s="291"/>
      <c r="M1125" s="291"/>
      <c r="N1125" s="291"/>
      <c r="O1125" s="291"/>
      <c r="P1125" s="291"/>
      <c r="Q1125" s="291"/>
      <c r="R1125" s="291"/>
      <c r="S1125" s="291"/>
      <c r="T1125" s="291"/>
      <c r="U1125" s="291"/>
      <c r="V1125" s="291"/>
      <c r="W1125" s="291"/>
      <c r="X1125" s="291"/>
      <c r="Y1125" s="412"/>
      <c r="Z1125" s="425"/>
      <c r="AA1125" s="425"/>
      <c r="AB1125" s="425"/>
      <c r="AC1125" s="425"/>
      <c r="AD1125" s="425"/>
      <c r="AE1125" s="425"/>
      <c r="AF1125" s="425"/>
      <c r="AG1125" s="425"/>
      <c r="AH1125" s="425"/>
      <c r="AI1125" s="425"/>
      <c r="AJ1125" s="425"/>
      <c r="AK1125" s="425"/>
      <c r="AL1125" s="425"/>
      <c r="AM1125" s="306"/>
    </row>
    <row r="1126" spans="1:39" ht="33" hidden="1" customHeight="1" outlineLevel="1">
      <c r="A1126" s="532">
        <v>49</v>
      </c>
      <c r="B1126" s="428" t="s">
        <v>141</v>
      </c>
      <c r="C1126" s="291" t="s">
        <v>25</v>
      </c>
      <c r="D1126" s="295"/>
      <c r="E1126" s="295"/>
      <c r="F1126" s="295"/>
      <c r="G1126" s="295"/>
      <c r="H1126" s="295"/>
      <c r="I1126" s="295"/>
      <c r="J1126" s="295"/>
      <c r="K1126" s="295"/>
      <c r="L1126" s="295"/>
      <c r="M1126" s="295"/>
      <c r="N1126" s="295">
        <v>12</v>
      </c>
      <c r="O1126" s="295"/>
      <c r="P1126" s="295"/>
      <c r="Q1126" s="295"/>
      <c r="R1126" s="295"/>
      <c r="S1126" s="295"/>
      <c r="T1126" s="295"/>
      <c r="U1126" s="295"/>
      <c r="V1126" s="295"/>
      <c r="W1126" s="295"/>
      <c r="X1126" s="295"/>
      <c r="Y1126" s="426"/>
      <c r="Z1126" s="415"/>
      <c r="AA1126" s="415"/>
      <c r="AB1126" s="415"/>
      <c r="AC1126" s="415"/>
      <c r="AD1126" s="415"/>
      <c r="AE1126" s="415"/>
      <c r="AF1126" s="415"/>
      <c r="AG1126" s="415"/>
      <c r="AH1126" s="415"/>
      <c r="AI1126" s="415"/>
      <c r="AJ1126" s="415"/>
      <c r="AK1126" s="415"/>
      <c r="AL1126" s="415"/>
      <c r="AM1126" s="296">
        <f>SUM(Y1126:AL1126)</f>
        <v>0</v>
      </c>
    </row>
    <row r="1127" spans="1:39" ht="15" hidden="1" customHeight="1" outlineLevel="1">
      <c r="A1127" s="532"/>
      <c r="B1127" s="294" t="s">
        <v>346</v>
      </c>
      <c r="C1127" s="291" t="s">
        <v>163</v>
      </c>
      <c r="D1127" s="295"/>
      <c r="E1127" s="295"/>
      <c r="F1127" s="295"/>
      <c r="G1127" s="295"/>
      <c r="H1127" s="295"/>
      <c r="I1127" s="295"/>
      <c r="J1127" s="295"/>
      <c r="K1127" s="295"/>
      <c r="L1127" s="295"/>
      <c r="M1127" s="295"/>
      <c r="N1127" s="295">
        <f>N1126</f>
        <v>12</v>
      </c>
      <c r="O1127" s="295"/>
      <c r="P1127" s="295"/>
      <c r="Q1127" s="295"/>
      <c r="R1127" s="295"/>
      <c r="S1127" s="295"/>
      <c r="T1127" s="295"/>
      <c r="U1127" s="295"/>
      <c r="V1127" s="295"/>
      <c r="W1127" s="295"/>
      <c r="X1127" s="295"/>
      <c r="Y1127" s="411">
        <f>Y1126</f>
        <v>0</v>
      </c>
      <c r="Z1127" s="411">
        <f t="shared" ref="Z1127" si="3418">Z1126</f>
        <v>0</v>
      </c>
      <c r="AA1127" s="411">
        <f t="shared" ref="AA1127" si="3419">AA1126</f>
        <v>0</v>
      </c>
      <c r="AB1127" s="411">
        <f t="shared" ref="AB1127" si="3420">AB1126</f>
        <v>0</v>
      </c>
      <c r="AC1127" s="411">
        <f t="shared" ref="AC1127" si="3421">AC1126</f>
        <v>0</v>
      </c>
      <c r="AD1127" s="411">
        <f t="shared" ref="AD1127" si="3422">AD1126</f>
        <v>0</v>
      </c>
      <c r="AE1127" s="411">
        <f t="shared" ref="AE1127" si="3423">AE1126</f>
        <v>0</v>
      </c>
      <c r="AF1127" s="411">
        <f t="shared" ref="AF1127" si="3424">AF1126</f>
        <v>0</v>
      </c>
      <c r="AG1127" s="411">
        <f t="shared" ref="AG1127" si="3425">AG1126</f>
        <v>0</v>
      </c>
      <c r="AH1127" s="411">
        <f t="shared" ref="AH1127" si="3426">AH1126</f>
        <v>0</v>
      </c>
      <c r="AI1127" s="411">
        <f t="shared" ref="AI1127" si="3427">AI1126</f>
        <v>0</v>
      </c>
      <c r="AJ1127" s="411">
        <f t="shared" ref="AJ1127" si="3428">AJ1126</f>
        <v>0</v>
      </c>
      <c r="AK1127" s="411">
        <f t="shared" ref="AK1127" si="3429">AK1126</f>
        <v>0</v>
      </c>
      <c r="AL1127" s="411">
        <f t="shared" ref="AL1127" si="3430">AL1126</f>
        <v>0</v>
      </c>
      <c r="AM1127" s="306"/>
    </row>
    <row r="1128" spans="1:39" ht="15" hidden="1" customHeight="1" outlineLevel="1">
      <c r="A1128" s="532"/>
      <c r="B1128" s="294"/>
      <c r="C1128" s="305"/>
      <c r="D1128" s="291"/>
      <c r="E1128" s="291"/>
      <c r="F1128" s="291"/>
      <c r="G1128" s="291"/>
      <c r="H1128" s="291"/>
      <c r="I1128" s="291"/>
      <c r="J1128" s="291"/>
      <c r="K1128" s="291"/>
      <c r="L1128" s="291"/>
      <c r="M1128" s="291"/>
      <c r="N1128" s="291"/>
      <c r="O1128" s="291"/>
      <c r="P1128" s="291"/>
      <c r="Q1128" s="291"/>
      <c r="R1128" s="291"/>
      <c r="S1128" s="291"/>
      <c r="T1128" s="291"/>
      <c r="U1128" s="291"/>
      <c r="V1128" s="291"/>
      <c r="W1128" s="291"/>
      <c r="X1128" s="291"/>
      <c r="Y1128" s="301"/>
      <c r="Z1128" s="301"/>
      <c r="AA1128" s="301"/>
      <c r="AB1128" s="301"/>
      <c r="AC1128" s="301"/>
      <c r="AD1128" s="301"/>
      <c r="AE1128" s="301"/>
      <c r="AF1128" s="301"/>
      <c r="AG1128" s="301"/>
      <c r="AH1128" s="301"/>
      <c r="AI1128" s="301"/>
      <c r="AJ1128" s="301"/>
      <c r="AK1128" s="301"/>
      <c r="AL1128" s="301"/>
      <c r="AM1128" s="306"/>
    </row>
    <row r="1129" spans="1:39" ht="15.5" collapsed="1">
      <c r="B1129" s="327" t="s">
        <v>347</v>
      </c>
      <c r="C1129" s="329"/>
      <c r="D1129" s="329">
        <f>SUM(D972:D1127)</f>
        <v>0</v>
      </c>
      <c r="E1129" s="329"/>
      <c r="F1129" s="329"/>
      <c r="G1129" s="329"/>
      <c r="H1129" s="329"/>
      <c r="I1129" s="329"/>
      <c r="J1129" s="329"/>
      <c r="K1129" s="329"/>
      <c r="L1129" s="329"/>
      <c r="M1129" s="329"/>
      <c r="N1129" s="329"/>
      <c r="O1129" s="329">
        <f>SUM(O972:O1127)</f>
        <v>0</v>
      </c>
      <c r="P1129" s="329"/>
      <c r="Q1129" s="329"/>
      <c r="R1129" s="329"/>
      <c r="S1129" s="329"/>
      <c r="T1129" s="329"/>
      <c r="U1129" s="329"/>
      <c r="V1129" s="329"/>
      <c r="W1129" s="329"/>
      <c r="X1129" s="329"/>
      <c r="Y1129" s="329">
        <f>IF(Y970="kWh",SUMPRODUCT(D972:D1127,Y972:Y1127))</f>
        <v>0</v>
      </c>
      <c r="Z1129" s="329">
        <f>IF(Z970="kWh",SUMPRODUCT(D972:D1127,Z972:Z1127))</f>
        <v>0</v>
      </c>
      <c r="AA1129" s="329">
        <f>IF(AA970="kw",SUMPRODUCT(N972:N1127,O972:O1127,AA972:AA1127),SUMPRODUCT(D972:D1127,AA972:AA1127))</f>
        <v>0</v>
      </c>
      <c r="AB1129" s="329">
        <f>IF(AB970="kw",SUMPRODUCT(N972:N1127,O972:O1127,AB972:AB1127),SUMPRODUCT(D972:D1127,AB972:AB1127))</f>
        <v>0</v>
      </c>
      <c r="AC1129" s="329">
        <f>IF(AC970="kw",SUMPRODUCT(N972:N1127,O972:O1127,AC972:AC1127),SUMPRODUCT(D972:D1127,AC972:AC1127))</f>
        <v>0</v>
      </c>
      <c r="AD1129" s="329">
        <f>IF(AD970="kw",SUMPRODUCT(N972:N1127,O972:O1127,AD972:AD1127),SUMPRODUCT(D972:D1127,AD972:AD1127))</f>
        <v>0</v>
      </c>
      <c r="AE1129" s="329">
        <f>IF(AE970="kw",SUMPRODUCT(N972:N1127,O972:O1127,AE972:AE1127),SUMPRODUCT(D972:D1127,AE972:AE1127))</f>
        <v>0</v>
      </c>
      <c r="AF1129" s="329">
        <f>IF(AF970="kw",SUMPRODUCT(N972:N1127,O972:O1127,AF972:AF1127),SUMPRODUCT(D972:D1127,AF972:AF1127))</f>
        <v>0</v>
      </c>
      <c r="AG1129" s="329">
        <f>IF(AG970="kw",SUMPRODUCT(N972:N1127,O972:O1127,AG972:AG1127),SUMPRODUCT(D972:D1127,AG972:AG1127))</f>
        <v>0</v>
      </c>
      <c r="AH1129" s="329">
        <f>IF(AH970="kw",SUMPRODUCT(N972:N1127,O972:O1127,AH972:AH1127),SUMPRODUCT(D972:D1127,AH972:AH1127))</f>
        <v>0</v>
      </c>
      <c r="AI1129" s="329">
        <f>IF(AI970="kw",SUMPRODUCT(N972:N1127,O972:O1127,AI972:AI1127),SUMPRODUCT(D972:D1127,AI972:AI1127))</f>
        <v>0</v>
      </c>
      <c r="AJ1129" s="329">
        <f>IF(AJ970="kw",SUMPRODUCT(N972:N1127,O972:O1127,AJ972:AJ1127),SUMPRODUCT(D972:D1127,AJ972:AJ1127))</f>
        <v>0</v>
      </c>
      <c r="AK1129" s="329">
        <f>IF(AK970="kw",SUMPRODUCT(N972:N1127,O972:O1127,AK972:AK1127),SUMPRODUCT(D972:D1127,AK972:AK1127))</f>
        <v>0</v>
      </c>
      <c r="AL1129" s="329">
        <f>IF(AL970="kw",SUMPRODUCT(N972:N1127,O972:O1127,AL972:AL1127),SUMPRODUCT(D972:D1127,AL972:AL1127))</f>
        <v>0</v>
      </c>
      <c r="AM1129" s="330"/>
    </row>
    <row r="1130" spans="1:39" ht="15.5">
      <c r="B1130" s="391" t="s">
        <v>348</v>
      </c>
      <c r="C1130" s="392"/>
      <c r="D1130" s="392"/>
      <c r="E1130" s="392"/>
      <c r="F1130" s="392"/>
      <c r="G1130" s="392"/>
      <c r="H1130" s="392"/>
      <c r="I1130" s="392"/>
      <c r="J1130" s="392"/>
      <c r="K1130" s="392"/>
      <c r="L1130" s="392"/>
      <c r="M1130" s="392"/>
      <c r="N1130" s="392"/>
      <c r="O1130" s="392"/>
      <c r="P1130" s="392"/>
      <c r="Q1130" s="392"/>
      <c r="R1130" s="392"/>
      <c r="S1130" s="392"/>
      <c r="T1130" s="392"/>
      <c r="U1130" s="392"/>
      <c r="V1130" s="392"/>
      <c r="W1130" s="392"/>
      <c r="X1130" s="392"/>
      <c r="Y1130" s="392">
        <f>HLOOKUP(Y786,'2. LRAMVA Threshold'!$B$42:$Q$53,12,FALSE)</f>
        <v>0</v>
      </c>
      <c r="Z1130" s="392">
        <f>HLOOKUP(Z786,'2. LRAMVA Threshold'!$B$42:$Q$53,12,FALSE)</f>
        <v>0</v>
      </c>
      <c r="AA1130" s="392">
        <f>HLOOKUP(AA786,'2. LRAMVA Threshold'!$B$42:$Q$53,12,FALSE)</f>
        <v>0</v>
      </c>
      <c r="AB1130" s="392">
        <f>HLOOKUP(AB786,'2. LRAMVA Threshold'!$B$42:$Q$53,12,FALSE)</f>
        <v>0</v>
      </c>
      <c r="AC1130" s="392">
        <f>HLOOKUP(AC786,'2. LRAMVA Threshold'!$B$42:$Q$53,12,FALSE)</f>
        <v>0</v>
      </c>
      <c r="AD1130" s="392">
        <f>HLOOKUP(AD786,'2. LRAMVA Threshold'!$B$42:$Q$53,12,FALSE)</f>
        <v>0</v>
      </c>
      <c r="AE1130" s="392">
        <f>HLOOKUP(AE786,'2. LRAMVA Threshold'!$B$42:$Q$53,12,FALSE)</f>
        <v>0</v>
      </c>
      <c r="AF1130" s="392">
        <f>HLOOKUP(AF786,'2. LRAMVA Threshold'!$B$42:$Q$53,12,FALSE)</f>
        <v>0</v>
      </c>
      <c r="AG1130" s="392">
        <f>HLOOKUP(AG786,'2. LRAMVA Threshold'!$B$42:$Q$53,12,FALSE)</f>
        <v>0</v>
      </c>
      <c r="AH1130" s="392">
        <f>HLOOKUP(AH786,'2. LRAMVA Threshold'!$B$42:$Q$53,12,FALSE)</f>
        <v>0</v>
      </c>
      <c r="AI1130" s="392">
        <f>HLOOKUP(AI786,'2. LRAMVA Threshold'!$B$42:$Q$53,12,FALSE)</f>
        <v>0</v>
      </c>
      <c r="AJ1130" s="392">
        <f>HLOOKUP(AJ786,'2. LRAMVA Threshold'!$B$42:$Q$53,12,FALSE)</f>
        <v>0</v>
      </c>
      <c r="AK1130" s="392">
        <f>HLOOKUP(AK786,'2. LRAMVA Threshold'!$B$42:$Q$53,12,FALSE)</f>
        <v>0</v>
      </c>
      <c r="AL1130" s="392">
        <f>HLOOKUP(AL786,'2. LRAMVA Threshold'!$B$42:$Q$53,12,FALSE)</f>
        <v>0</v>
      </c>
      <c r="AM1130" s="442"/>
    </row>
    <row r="1131" spans="1:39" ht="15.5">
      <c r="B1131" s="394"/>
      <c r="C1131" s="432"/>
      <c r="D1131" s="433"/>
      <c r="E1131" s="433"/>
      <c r="F1131" s="433"/>
      <c r="G1131" s="433"/>
      <c r="H1131" s="433"/>
      <c r="I1131" s="433"/>
      <c r="J1131" s="433"/>
      <c r="K1131" s="433"/>
      <c r="L1131" s="433"/>
      <c r="M1131" s="433"/>
      <c r="N1131" s="433"/>
      <c r="O1131" s="434"/>
      <c r="P1131" s="433"/>
      <c r="Q1131" s="433"/>
      <c r="R1131" s="433"/>
      <c r="S1131" s="435"/>
      <c r="T1131" s="435"/>
      <c r="U1131" s="435"/>
      <c r="V1131" s="435"/>
      <c r="W1131" s="433"/>
      <c r="X1131" s="433"/>
      <c r="Y1131" s="436"/>
      <c r="Z1131" s="436"/>
      <c r="AA1131" s="436"/>
      <c r="AB1131" s="436"/>
      <c r="AC1131" s="436"/>
      <c r="AD1131" s="436"/>
      <c r="AE1131" s="436"/>
      <c r="AF1131" s="399"/>
      <c r="AG1131" s="399"/>
      <c r="AH1131" s="399"/>
      <c r="AI1131" s="399"/>
      <c r="AJ1131" s="399"/>
      <c r="AK1131" s="399"/>
      <c r="AL1131" s="399"/>
      <c r="AM1131" s="400"/>
    </row>
    <row r="1132" spans="1:39" ht="15.5">
      <c r="B1132" s="324" t="s">
        <v>349</v>
      </c>
      <c r="C1132" s="338"/>
      <c r="D1132" s="338"/>
      <c r="E1132" s="376"/>
      <c r="F1132" s="376"/>
      <c r="G1132" s="376"/>
      <c r="H1132" s="376"/>
      <c r="I1132" s="376"/>
      <c r="J1132" s="376"/>
      <c r="K1132" s="376"/>
      <c r="L1132" s="376"/>
      <c r="M1132" s="376"/>
      <c r="N1132" s="376"/>
      <c r="O1132" s="291"/>
      <c r="P1132" s="340"/>
      <c r="Q1132" s="340"/>
      <c r="R1132" s="340"/>
      <c r="S1132" s="339"/>
      <c r="T1132" s="339"/>
      <c r="U1132" s="339"/>
      <c r="V1132" s="339"/>
      <c r="W1132" s="340"/>
      <c r="X1132" s="340"/>
      <c r="Y1132" s="341">
        <f>HLOOKUP(Y$35,'3.  Distribution Rates'!$C$122:$P$133,12,FALSE)</f>
        <v>0</v>
      </c>
      <c r="Z1132" s="341">
        <f>HLOOKUP(Z$35,'3.  Distribution Rates'!$C$122:$P$133,12,FALSE)</f>
        <v>1.12E-2</v>
      </c>
      <c r="AA1132" s="341">
        <f>HLOOKUP(AA$35,'3.  Distribution Rates'!$C$122:$P$133,12,FALSE)</f>
        <v>2.8323</v>
      </c>
      <c r="AB1132" s="341">
        <f>HLOOKUP(AB$35,'3.  Distribution Rates'!$C$122:$P$133,12,FALSE)</f>
        <v>3.9121999999999999</v>
      </c>
      <c r="AC1132" s="341">
        <f>HLOOKUP(AC$35,'3.  Distribution Rates'!$C$122:$P$133,12,FALSE)</f>
        <v>2.3571</v>
      </c>
      <c r="AD1132" s="341">
        <f>HLOOKUP(AD$35,'3.  Distribution Rates'!$C$122:$P$133,12,FALSE)</f>
        <v>8.5454000000000008</v>
      </c>
      <c r="AE1132" s="341">
        <f>HLOOKUP(AE$35,'3.  Distribution Rates'!$C$122:$P$133,12,FALSE)</f>
        <v>15.8444</v>
      </c>
      <c r="AF1132" s="341">
        <f>HLOOKUP(AF$35,'3.  Distribution Rates'!$C$122:$P$133,12,FALSE)</f>
        <v>2.0799999999999999E-2</v>
      </c>
      <c r="AG1132" s="341">
        <f>HLOOKUP(AG$35,'3.  Distribution Rates'!$C$122:$P$133,12,FALSE)</f>
        <v>0</v>
      </c>
      <c r="AH1132" s="341">
        <f>HLOOKUP(AH$35,'3.  Distribution Rates'!$C$122:$P$133,12,FALSE)</f>
        <v>0</v>
      </c>
      <c r="AI1132" s="341">
        <f>HLOOKUP(AI$35,'3.  Distribution Rates'!$C$122:$P$133,12,FALSE)</f>
        <v>0</v>
      </c>
      <c r="AJ1132" s="341">
        <f>HLOOKUP(AJ$35,'3.  Distribution Rates'!$C$122:$P$133,12,FALSE)</f>
        <v>0</v>
      </c>
      <c r="AK1132" s="341">
        <f>HLOOKUP(AK$35,'3.  Distribution Rates'!$C$122:$P$133,12,FALSE)</f>
        <v>0</v>
      </c>
      <c r="AL1132" s="341">
        <f>HLOOKUP(AL$35,'3.  Distribution Rates'!$C$122:$P$133,12,FALSE)</f>
        <v>0</v>
      </c>
      <c r="AM1132" s="444"/>
    </row>
    <row r="1133" spans="1:39" ht="15.5">
      <c r="B1133" s="324" t="s">
        <v>353</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'4.  2011-2014 LRAM'!Y143*Y1132</f>
        <v>0</v>
      </c>
      <c r="Z1133" s="378">
        <f>'4.  2011-2014 LRAM'!Z143*Z1132</f>
        <v>13355.188406375302</v>
      </c>
      <c r="AA1133" s="378">
        <f>'4.  2011-2014 LRAM'!AA143*AA1132</f>
        <v>66884.141784140244</v>
      </c>
      <c r="AB1133" s="378">
        <f>'4.  2011-2014 LRAM'!AB143*AB1132</f>
        <v>0</v>
      </c>
      <c r="AC1133" s="378">
        <f>'4.  2011-2014 LRAM'!AC143*AC1132</f>
        <v>0</v>
      </c>
      <c r="AD1133" s="378">
        <f>'4.  2011-2014 LRAM'!AD143*AD1132</f>
        <v>0</v>
      </c>
      <c r="AE1133" s="378">
        <f>'4.  2011-2014 LRAM'!AE143*AE1132</f>
        <v>0</v>
      </c>
      <c r="AF1133" s="378">
        <f>'4.  2011-2014 LRAM'!AF143*AF1132</f>
        <v>0</v>
      </c>
      <c r="AG1133" s="378">
        <f>'4.  2011-2014 LRAM'!AG143*AG1132</f>
        <v>0</v>
      </c>
      <c r="AH1133" s="378">
        <f>'4.  2011-2014 LRAM'!AH143*AH1132</f>
        <v>0</v>
      </c>
      <c r="AI1133" s="378">
        <f>'4.  2011-2014 LRAM'!AI143*AI1132</f>
        <v>0</v>
      </c>
      <c r="AJ1133" s="378">
        <f>'4.  2011-2014 LRAM'!AJ143*AJ1132</f>
        <v>0</v>
      </c>
      <c r="AK1133" s="378">
        <f>'4.  2011-2014 LRAM'!AK143*AK1132</f>
        <v>0</v>
      </c>
      <c r="AL1133" s="378">
        <f>'4.  2011-2014 LRAM'!AL143*AL1132</f>
        <v>0</v>
      </c>
      <c r="AM1133" s="629">
        <f t="shared" ref="AM1133:AM1142" si="3431">SUM(Y1133:AL1133)</f>
        <v>80239.330190515553</v>
      </c>
    </row>
    <row r="1134" spans="1:39" ht="15.5">
      <c r="B1134" s="324" t="s">
        <v>354</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'4.  2011-2014 LRAM'!Y272*Y1132</f>
        <v>0</v>
      </c>
      <c r="Z1134" s="378">
        <f>'4.  2011-2014 LRAM'!Z272*Z1132</f>
        <v>9560.1623279883806</v>
      </c>
      <c r="AA1134" s="378">
        <f>'4.  2011-2014 LRAM'!AA272*AA1132</f>
        <v>60656.266734160206</v>
      </c>
      <c r="AB1134" s="378">
        <f>'4.  2011-2014 LRAM'!AB272*AB1132</f>
        <v>0</v>
      </c>
      <c r="AC1134" s="378">
        <f>'4.  2011-2014 LRAM'!AC272*AC1132</f>
        <v>0</v>
      </c>
      <c r="AD1134" s="378">
        <f>'4.  2011-2014 LRAM'!AD272*AD1132</f>
        <v>0</v>
      </c>
      <c r="AE1134" s="378">
        <f>'4.  2011-2014 LRAM'!AE272*AE1132</f>
        <v>0</v>
      </c>
      <c r="AF1134" s="378">
        <f>'4.  2011-2014 LRAM'!AF272*AF1132</f>
        <v>0</v>
      </c>
      <c r="AG1134" s="378">
        <f>'4.  2011-2014 LRAM'!AG272*AG1132</f>
        <v>0</v>
      </c>
      <c r="AH1134" s="378">
        <f>'4.  2011-2014 LRAM'!AH272*AH1132</f>
        <v>0</v>
      </c>
      <c r="AI1134" s="378">
        <f>'4.  2011-2014 LRAM'!AI272*AI1132</f>
        <v>0</v>
      </c>
      <c r="AJ1134" s="378">
        <f>'4.  2011-2014 LRAM'!AJ272*AJ1132</f>
        <v>0</v>
      </c>
      <c r="AK1134" s="378">
        <f>'4.  2011-2014 LRAM'!AK272*AK1132</f>
        <v>0</v>
      </c>
      <c r="AL1134" s="378">
        <f>'4.  2011-2014 LRAM'!AL272*AL1132</f>
        <v>0</v>
      </c>
      <c r="AM1134" s="629">
        <f t="shared" si="3431"/>
        <v>70216.429062148585</v>
      </c>
    </row>
    <row r="1135" spans="1:39" ht="15.5">
      <c r="B1135" s="324" t="s">
        <v>355</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'4.  2011-2014 LRAM'!Y401*Y1132</f>
        <v>0</v>
      </c>
      <c r="Z1135" s="378">
        <f>'4.  2011-2014 LRAM'!Z401*Z1132</f>
        <v>11371.082702101367</v>
      </c>
      <c r="AA1135" s="378">
        <f>'4.  2011-2014 LRAM'!AA401*AA1132</f>
        <v>63034.658731227493</v>
      </c>
      <c r="AB1135" s="378">
        <f>'4.  2011-2014 LRAM'!AB401*AB1132</f>
        <v>0</v>
      </c>
      <c r="AC1135" s="378">
        <f>'4.  2011-2014 LRAM'!AC401*AC1132</f>
        <v>0</v>
      </c>
      <c r="AD1135" s="378">
        <f>'4.  2011-2014 LRAM'!AD401*AD1132</f>
        <v>0</v>
      </c>
      <c r="AE1135" s="378">
        <f>'4.  2011-2014 LRAM'!AE401*AE1132</f>
        <v>0</v>
      </c>
      <c r="AF1135" s="378">
        <f>'4.  2011-2014 LRAM'!AF401*AF1132</f>
        <v>0</v>
      </c>
      <c r="AG1135" s="378">
        <f>'4.  2011-2014 LRAM'!AG401*AG1132</f>
        <v>0</v>
      </c>
      <c r="AH1135" s="378">
        <f>'4.  2011-2014 LRAM'!AH401*AH1132</f>
        <v>0</v>
      </c>
      <c r="AI1135" s="378">
        <f>'4.  2011-2014 LRAM'!AI401*AI1132</f>
        <v>0</v>
      </c>
      <c r="AJ1135" s="378">
        <f>'4.  2011-2014 LRAM'!AJ401*AJ1132</f>
        <v>0</v>
      </c>
      <c r="AK1135" s="378">
        <f>'4.  2011-2014 LRAM'!AK401*AK1132</f>
        <v>0</v>
      </c>
      <c r="AL1135" s="378">
        <f>'4.  2011-2014 LRAM'!AL401*AL1132</f>
        <v>0</v>
      </c>
      <c r="AM1135" s="629">
        <f t="shared" si="3431"/>
        <v>74405.741433328862</v>
      </c>
    </row>
    <row r="1136" spans="1:39" ht="15.5">
      <c r="B1136" s="324" t="s">
        <v>356</v>
      </c>
      <c r="C1136" s="345"/>
      <c r="D1136" s="309"/>
      <c r="E1136" s="279"/>
      <c r="F1136" s="279"/>
      <c r="G1136" s="279"/>
      <c r="H1136" s="279"/>
      <c r="I1136" s="279"/>
      <c r="J1136" s="279"/>
      <c r="K1136" s="279"/>
      <c r="L1136" s="279"/>
      <c r="M1136" s="279"/>
      <c r="N1136" s="279"/>
      <c r="O1136" s="291"/>
      <c r="P1136" s="279"/>
      <c r="Q1136" s="279"/>
      <c r="R1136" s="279"/>
      <c r="S1136" s="309"/>
      <c r="T1136" s="309"/>
      <c r="U1136" s="309"/>
      <c r="V1136" s="309"/>
      <c r="W1136" s="279"/>
      <c r="X1136" s="279"/>
      <c r="Y1136" s="378">
        <f>'4.  2011-2014 LRAM'!Y531*Y1132</f>
        <v>0</v>
      </c>
      <c r="Z1136" s="378">
        <f>'4.  2011-2014 LRAM'!Z531*Z1132</f>
        <v>18500.276636217601</v>
      </c>
      <c r="AA1136" s="378">
        <f>'4.  2011-2014 LRAM'!AA531*AA1132</f>
        <v>57801.152793791065</v>
      </c>
      <c r="AB1136" s="378">
        <f>'4.  2011-2014 LRAM'!AB531*AB1132</f>
        <v>0</v>
      </c>
      <c r="AC1136" s="378">
        <f>'4.  2011-2014 LRAM'!AC531*AC1132</f>
        <v>0</v>
      </c>
      <c r="AD1136" s="378">
        <f>'4.  2011-2014 LRAM'!AD531*AD1132</f>
        <v>0</v>
      </c>
      <c r="AE1136" s="378">
        <f>'4.  2011-2014 LRAM'!AE531*AE1132</f>
        <v>0</v>
      </c>
      <c r="AF1136" s="378">
        <f>'4.  2011-2014 LRAM'!AF531*AF1132</f>
        <v>0</v>
      </c>
      <c r="AG1136" s="378">
        <f>'4.  2011-2014 LRAM'!AG531*AG1132</f>
        <v>0</v>
      </c>
      <c r="AH1136" s="378">
        <f>'4.  2011-2014 LRAM'!AH531*AH1132</f>
        <v>0</v>
      </c>
      <c r="AI1136" s="378">
        <f>'4.  2011-2014 LRAM'!AI531*AI1132</f>
        <v>0</v>
      </c>
      <c r="AJ1136" s="378">
        <f>'4.  2011-2014 LRAM'!AJ531*AJ1132</f>
        <v>0</v>
      </c>
      <c r="AK1136" s="378">
        <f>'4.  2011-2014 LRAM'!AK531*AK1132</f>
        <v>0</v>
      </c>
      <c r="AL1136" s="378">
        <f>'4.  2011-2014 LRAM'!AL531*AL1132</f>
        <v>0</v>
      </c>
      <c r="AM1136" s="629">
        <f t="shared" si="3431"/>
        <v>76301.429430008662</v>
      </c>
    </row>
    <row r="1137" spans="2:39" ht="15.5">
      <c r="B1137" s="324" t="s">
        <v>357</v>
      </c>
      <c r="C1137" s="345"/>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8">
        <f t="shared" ref="Y1137:AL1137" si="3432">Y213*Y1132</f>
        <v>0</v>
      </c>
      <c r="Z1137" s="378">
        <f t="shared" si="3432"/>
        <v>223764.4865908573</v>
      </c>
      <c r="AA1137" s="378">
        <f t="shared" si="3432"/>
        <v>34490.265221821363</v>
      </c>
      <c r="AB1137" s="378">
        <f t="shared" si="3432"/>
        <v>1522.4717519999999</v>
      </c>
      <c r="AC1137" s="378">
        <f t="shared" si="3432"/>
        <v>0</v>
      </c>
      <c r="AD1137" s="378">
        <f t="shared" si="3432"/>
        <v>0</v>
      </c>
      <c r="AE1137" s="378">
        <f t="shared" si="3432"/>
        <v>0</v>
      </c>
      <c r="AF1137" s="378">
        <f t="shared" si="3432"/>
        <v>0</v>
      </c>
      <c r="AG1137" s="378">
        <f t="shared" si="3432"/>
        <v>0</v>
      </c>
      <c r="AH1137" s="378">
        <f t="shared" si="3432"/>
        <v>0</v>
      </c>
      <c r="AI1137" s="378">
        <f t="shared" si="3432"/>
        <v>0</v>
      </c>
      <c r="AJ1137" s="378">
        <f t="shared" si="3432"/>
        <v>0</v>
      </c>
      <c r="AK1137" s="378">
        <f t="shared" si="3432"/>
        <v>0</v>
      </c>
      <c r="AL1137" s="378">
        <f t="shared" si="3432"/>
        <v>0</v>
      </c>
      <c r="AM1137" s="629">
        <f t="shared" si="3431"/>
        <v>259777.22356467866</v>
      </c>
    </row>
    <row r="1138" spans="2:39" ht="15.5">
      <c r="B1138" s="324" t="s">
        <v>358</v>
      </c>
      <c r="C1138" s="345"/>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8">
        <f t="shared" ref="Y1138:AL1138" si="3433">Y400*Y1132</f>
        <v>0</v>
      </c>
      <c r="Z1138" s="378">
        <f t="shared" si="3433"/>
        <v>63418.393675042164</v>
      </c>
      <c r="AA1138" s="378">
        <f t="shared" si="3433"/>
        <v>77096.586557694842</v>
      </c>
      <c r="AB1138" s="378">
        <f t="shared" si="3433"/>
        <v>17475.861599691591</v>
      </c>
      <c r="AC1138" s="378">
        <f t="shared" si="3433"/>
        <v>0</v>
      </c>
      <c r="AD1138" s="378">
        <f t="shared" si="3433"/>
        <v>0</v>
      </c>
      <c r="AE1138" s="378">
        <f t="shared" si="3433"/>
        <v>0</v>
      </c>
      <c r="AF1138" s="378">
        <f t="shared" si="3433"/>
        <v>0</v>
      </c>
      <c r="AG1138" s="378">
        <f t="shared" si="3433"/>
        <v>0</v>
      </c>
      <c r="AH1138" s="378">
        <f t="shared" si="3433"/>
        <v>0</v>
      </c>
      <c r="AI1138" s="378">
        <f t="shared" si="3433"/>
        <v>0</v>
      </c>
      <c r="AJ1138" s="378">
        <f t="shared" si="3433"/>
        <v>0</v>
      </c>
      <c r="AK1138" s="378">
        <f t="shared" si="3433"/>
        <v>0</v>
      </c>
      <c r="AL1138" s="378">
        <f t="shared" si="3433"/>
        <v>0</v>
      </c>
      <c r="AM1138" s="629">
        <f t="shared" si="3431"/>
        <v>157990.84183242859</v>
      </c>
    </row>
    <row r="1139" spans="2:39" ht="15.5">
      <c r="B1139" s="324" t="s">
        <v>359</v>
      </c>
      <c r="C1139" s="345"/>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8">
        <f t="shared" ref="Y1139:AL1139" si="3434">Y594*Y1132</f>
        <v>0</v>
      </c>
      <c r="Z1139" s="378">
        <f t="shared" si="3434"/>
        <v>42382.751801550148</v>
      </c>
      <c r="AA1139" s="378">
        <f t="shared" si="3434"/>
        <v>158397.89002267763</v>
      </c>
      <c r="AB1139" s="378">
        <f t="shared" si="3434"/>
        <v>8773.6372713637247</v>
      </c>
      <c r="AC1139" s="378">
        <f t="shared" si="3434"/>
        <v>0</v>
      </c>
      <c r="AD1139" s="378">
        <f t="shared" si="3434"/>
        <v>0</v>
      </c>
      <c r="AE1139" s="378">
        <f t="shared" si="3434"/>
        <v>0</v>
      </c>
      <c r="AF1139" s="378">
        <f t="shared" si="3434"/>
        <v>0</v>
      </c>
      <c r="AG1139" s="378">
        <f t="shared" si="3434"/>
        <v>0</v>
      </c>
      <c r="AH1139" s="378">
        <f t="shared" si="3434"/>
        <v>0</v>
      </c>
      <c r="AI1139" s="378">
        <f t="shared" si="3434"/>
        <v>0</v>
      </c>
      <c r="AJ1139" s="378">
        <f t="shared" si="3434"/>
        <v>0</v>
      </c>
      <c r="AK1139" s="378">
        <f t="shared" si="3434"/>
        <v>0</v>
      </c>
      <c r="AL1139" s="378">
        <f t="shared" si="3434"/>
        <v>0</v>
      </c>
      <c r="AM1139" s="629">
        <f t="shared" si="3431"/>
        <v>209554.27909559151</v>
      </c>
    </row>
    <row r="1140" spans="2:39" ht="15.5">
      <c r="B1140" s="324" t="s">
        <v>360</v>
      </c>
      <c r="C1140" s="345"/>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8">
        <f t="shared" ref="Y1140:AL1140" si="3435">Y780*Y1132</f>
        <v>0</v>
      </c>
      <c r="Z1140" s="378">
        <f t="shared" si="3435"/>
        <v>0</v>
      </c>
      <c r="AA1140" s="378">
        <f t="shared" si="3435"/>
        <v>0</v>
      </c>
      <c r="AB1140" s="378">
        <f t="shared" si="3435"/>
        <v>0</v>
      </c>
      <c r="AC1140" s="378">
        <f t="shared" si="3435"/>
        <v>0</v>
      </c>
      <c r="AD1140" s="378">
        <f t="shared" si="3435"/>
        <v>0</v>
      </c>
      <c r="AE1140" s="378">
        <f t="shared" si="3435"/>
        <v>0</v>
      </c>
      <c r="AF1140" s="378">
        <f t="shared" si="3435"/>
        <v>0</v>
      </c>
      <c r="AG1140" s="378">
        <f t="shared" si="3435"/>
        <v>0</v>
      </c>
      <c r="AH1140" s="378">
        <f t="shared" si="3435"/>
        <v>0</v>
      </c>
      <c r="AI1140" s="378">
        <f t="shared" si="3435"/>
        <v>0</v>
      </c>
      <c r="AJ1140" s="378">
        <f t="shared" si="3435"/>
        <v>0</v>
      </c>
      <c r="AK1140" s="378">
        <f t="shared" si="3435"/>
        <v>0</v>
      </c>
      <c r="AL1140" s="378">
        <f t="shared" si="3435"/>
        <v>0</v>
      </c>
      <c r="AM1140" s="629">
        <f t="shared" si="3431"/>
        <v>0</v>
      </c>
    </row>
    <row r="1141" spans="2:39" ht="15.5">
      <c r="B1141" s="324" t="s">
        <v>361</v>
      </c>
      <c r="C1141" s="345"/>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8">
        <f t="shared" ref="Y1141:AL1141" si="3436">Y963*Y1132</f>
        <v>0</v>
      </c>
      <c r="Z1141" s="378">
        <f t="shared" si="3436"/>
        <v>0</v>
      </c>
      <c r="AA1141" s="378">
        <f t="shared" si="3436"/>
        <v>0</v>
      </c>
      <c r="AB1141" s="378">
        <f t="shared" si="3436"/>
        <v>0</v>
      </c>
      <c r="AC1141" s="378">
        <f t="shared" si="3436"/>
        <v>0</v>
      </c>
      <c r="AD1141" s="378">
        <f t="shared" si="3436"/>
        <v>0</v>
      </c>
      <c r="AE1141" s="378">
        <f t="shared" si="3436"/>
        <v>0</v>
      </c>
      <c r="AF1141" s="378">
        <f t="shared" si="3436"/>
        <v>0</v>
      </c>
      <c r="AG1141" s="378">
        <f t="shared" si="3436"/>
        <v>0</v>
      </c>
      <c r="AH1141" s="378">
        <f t="shared" si="3436"/>
        <v>0</v>
      </c>
      <c r="AI1141" s="378">
        <f t="shared" si="3436"/>
        <v>0</v>
      </c>
      <c r="AJ1141" s="378">
        <f t="shared" si="3436"/>
        <v>0</v>
      </c>
      <c r="AK1141" s="378">
        <f t="shared" si="3436"/>
        <v>0</v>
      </c>
      <c r="AL1141" s="378">
        <f t="shared" si="3436"/>
        <v>0</v>
      </c>
      <c r="AM1141" s="629">
        <f t="shared" si="3431"/>
        <v>0</v>
      </c>
    </row>
    <row r="1142" spans="2:39" ht="15.5">
      <c r="B1142" s="324" t="s">
        <v>362</v>
      </c>
      <c r="C1142" s="345"/>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8">
        <f>Y1129*Y1132</f>
        <v>0</v>
      </c>
      <c r="Z1142" s="378">
        <f>Z1129*Z1132</f>
        <v>0</v>
      </c>
      <c r="AA1142" s="378">
        <f t="shared" ref="AA1142:AL1142" si="3437">AA1129*AA1132</f>
        <v>0</v>
      </c>
      <c r="AB1142" s="378">
        <f t="shared" si="3437"/>
        <v>0</v>
      </c>
      <c r="AC1142" s="378">
        <f t="shared" si="3437"/>
        <v>0</v>
      </c>
      <c r="AD1142" s="378">
        <f t="shared" si="3437"/>
        <v>0</v>
      </c>
      <c r="AE1142" s="378">
        <f t="shared" si="3437"/>
        <v>0</v>
      </c>
      <c r="AF1142" s="378">
        <f t="shared" si="3437"/>
        <v>0</v>
      </c>
      <c r="AG1142" s="378">
        <f t="shared" si="3437"/>
        <v>0</v>
      </c>
      <c r="AH1142" s="378">
        <f t="shared" si="3437"/>
        <v>0</v>
      </c>
      <c r="AI1142" s="378">
        <f t="shared" si="3437"/>
        <v>0</v>
      </c>
      <c r="AJ1142" s="378">
        <f t="shared" si="3437"/>
        <v>0</v>
      </c>
      <c r="AK1142" s="378">
        <f t="shared" si="3437"/>
        <v>0</v>
      </c>
      <c r="AL1142" s="378">
        <f t="shared" si="3437"/>
        <v>0</v>
      </c>
      <c r="AM1142" s="629">
        <f t="shared" si="3431"/>
        <v>0</v>
      </c>
    </row>
    <row r="1143" spans="2:39" ht="15.5">
      <c r="B1143" s="349" t="s">
        <v>352</v>
      </c>
      <c r="C1143" s="345"/>
      <c r="D1143" s="336"/>
      <c r="E1143" s="334"/>
      <c r="F1143" s="334"/>
      <c r="G1143" s="334"/>
      <c r="H1143" s="334"/>
      <c r="I1143" s="334"/>
      <c r="J1143" s="334"/>
      <c r="K1143" s="334"/>
      <c r="L1143" s="334"/>
      <c r="M1143" s="334"/>
      <c r="N1143" s="334"/>
      <c r="O1143" s="300"/>
      <c r="P1143" s="334"/>
      <c r="Q1143" s="334"/>
      <c r="R1143" s="334"/>
      <c r="S1143" s="336"/>
      <c r="T1143" s="336"/>
      <c r="U1143" s="336"/>
      <c r="V1143" s="336"/>
      <c r="W1143" s="334"/>
      <c r="X1143" s="334"/>
      <c r="Y1143" s="346">
        <f>SUM(Y1133:Y1142)</f>
        <v>0</v>
      </c>
      <c r="Z1143" s="346">
        <f t="shared" ref="Z1143:AE1143" si="3438">SUM(Z1133:Z1142)</f>
        <v>382352.34214013227</v>
      </c>
      <c r="AA1143" s="346">
        <f t="shared" si="3438"/>
        <v>518360.96184551285</v>
      </c>
      <c r="AB1143" s="346">
        <f t="shared" si="3438"/>
        <v>27771.970623055317</v>
      </c>
      <c r="AC1143" s="346">
        <f t="shared" si="3438"/>
        <v>0</v>
      </c>
      <c r="AD1143" s="346">
        <f t="shared" si="3438"/>
        <v>0</v>
      </c>
      <c r="AE1143" s="346">
        <f t="shared" si="3438"/>
        <v>0</v>
      </c>
      <c r="AF1143" s="346">
        <f>SUM(AF1133:AF1142)</f>
        <v>0</v>
      </c>
      <c r="AG1143" s="346">
        <f t="shared" ref="AG1143:AL1143" si="3439">SUM(AG1133:AG1142)</f>
        <v>0</v>
      </c>
      <c r="AH1143" s="346">
        <f t="shared" si="3439"/>
        <v>0</v>
      </c>
      <c r="AI1143" s="346">
        <f t="shared" si="3439"/>
        <v>0</v>
      </c>
      <c r="AJ1143" s="346">
        <f t="shared" si="3439"/>
        <v>0</v>
      </c>
      <c r="AK1143" s="346">
        <f t="shared" si="3439"/>
        <v>0</v>
      </c>
      <c r="AL1143" s="346">
        <f t="shared" si="3439"/>
        <v>0</v>
      </c>
      <c r="AM1143" s="407">
        <f>SUM(AM1133:AM1142)</f>
        <v>928485.27460870042</v>
      </c>
    </row>
    <row r="1144" spans="2:39" ht="15.5">
      <c r="B1144" s="349" t="s">
        <v>351</v>
      </c>
      <c r="C1144" s="345"/>
      <c r="D1144" s="350"/>
      <c r="E1144" s="334"/>
      <c r="F1144" s="334"/>
      <c r="G1144" s="334"/>
      <c r="H1144" s="334"/>
      <c r="I1144" s="334"/>
      <c r="J1144" s="334"/>
      <c r="K1144" s="334"/>
      <c r="L1144" s="334"/>
      <c r="M1144" s="334"/>
      <c r="N1144" s="334"/>
      <c r="O1144" s="300"/>
      <c r="P1144" s="334"/>
      <c r="Q1144" s="334"/>
      <c r="R1144" s="334"/>
      <c r="S1144" s="336"/>
      <c r="T1144" s="336"/>
      <c r="U1144" s="336"/>
      <c r="V1144" s="336"/>
      <c r="W1144" s="334"/>
      <c r="X1144" s="334"/>
      <c r="Y1144" s="347">
        <f>Y1130*Y1132</f>
        <v>0</v>
      </c>
      <c r="Z1144" s="347">
        <f t="shared" ref="Z1144:AE1144" si="3440">Z1130*Z1132</f>
        <v>0</v>
      </c>
      <c r="AA1144" s="347">
        <f>AA1130*AA1132</f>
        <v>0</v>
      </c>
      <c r="AB1144" s="347">
        <f t="shared" si="3440"/>
        <v>0</v>
      </c>
      <c r="AC1144" s="347">
        <f t="shared" si="3440"/>
        <v>0</v>
      </c>
      <c r="AD1144" s="347">
        <f t="shared" si="3440"/>
        <v>0</v>
      </c>
      <c r="AE1144" s="347">
        <f t="shared" si="3440"/>
        <v>0</v>
      </c>
      <c r="AF1144" s="347">
        <f t="shared" ref="AF1144:AL1144" si="3441">AF1130*AF1132</f>
        <v>0</v>
      </c>
      <c r="AG1144" s="347">
        <f t="shared" si="3441"/>
        <v>0</v>
      </c>
      <c r="AH1144" s="347">
        <f t="shared" si="3441"/>
        <v>0</v>
      </c>
      <c r="AI1144" s="347">
        <f t="shared" si="3441"/>
        <v>0</v>
      </c>
      <c r="AJ1144" s="347">
        <f t="shared" si="3441"/>
        <v>0</v>
      </c>
      <c r="AK1144" s="347">
        <f t="shared" si="3441"/>
        <v>0</v>
      </c>
      <c r="AL1144" s="347">
        <f t="shared" si="3441"/>
        <v>0</v>
      </c>
      <c r="AM1144" s="407">
        <f>SUM(Y1144:AL1144)</f>
        <v>0</v>
      </c>
    </row>
    <row r="1145" spans="2:39" ht="15.5">
      <c r="B1145" s="349" t="s">
        <v>350</v>
      </c>
      <c r="C1145" s="345"/>
      <c r="D1145" s="350"/>
      <c r="E1145" s="334"/>
      <c r="F1145" s="334"/>
      <c r="G1145" s="334"/>
      <c r="H1145" s="334"/>
      <c r="I1145" s="334"/>
      <c r="J1145" s="334"/>
      <c r="K1145" s="334"/>
      <c r="L1145" s="334"/>
      <c r="M1145" s="334"/>
      <c r="N1145" s="334"/>
      <c r="O1145" s="300"/>
      <c r="P1145" s="334"/>
      <c r="Q1145" s="334"/>
      <c r="R1145" s="334"/>
      <c r="S1145" s="350"/>
      <c r="T1145" s="350"/>
      <c r="U1145" s="350"/>
      <c r="V1145" s="350"/>
      <c r="W1145" s="334"/>
      <c r="X1145" s="334"/>
      <c r="Y1145" s="351"/>
      <c r="Z1145" s="351"/>
      <c r="AA1145" s="351"/>
      <c r="AB1145" s="351"/>
      <c r="AC1145" s="351"/>
      <c r="AD1145" s="351"/>
      <c r="AE1145" s="351"/>
      <c r="AF1145" s="351"/>
      <c r="AG1145" s="351"/>
      <c r="AH1145" s="351"/>
      <c r="AI1145" s="351"/>
      <c r="AJ1145" s="351"/>
      <c r="AK1145" s="351"/>
      <c r="AL1145" s="351"/>
      <c r="AM1145" s="407">
        <f>AM1143-AM1144</f>
        <v>928485.27460870042</v>
      </c>
    </row>
    <row r="1146" spans="2:39" ht="15.5">
      <c r="B1146" s="381"/>
      <c r="C1146" s="445"/>
      <c r="D1146" s="445"/>
      <c r="E1146" s="446"/>
      <c r="F1146" s="446"/>
      <c r="G1146" s="446"/>
      <c r="H1146" s="446"/>
      <c r="I1146" s="446"/>
      <c r="J1146" s="446"/>
      <c r="K1146" s="446"/>
      <c r="L1146" s="446"/>
      <c r="M1146" s="446"/>
      <c r="N1146" s="446"/>
      <c r="O1146" s="447"/>
      <c r="P1146" s="446"/>
      <c r="Q1146" s="446"/>
      <c r="R1146" s="446"/>
      <c r="S1146" s="445"/>
      <c r="T1146" s="448"/>
      <c r="U1146" s="445"/>
      <c r="V1146" s="445"/>
      <c r="W1146" s="446"/>
      <c r="X1146" s="446"/>
      <c r="Y1146" s="449"/>
      <c r="Z1146" s="449"/>
      <c r="AA1146" s="449"/>
      <c r="AB1146" s="449"/>
      <c r="AC1146" s="449"/>
      <c r="AD1146" s="449"/>
      <c r="AE1146" s="449"/>
      <c r="AF1146" s="449"/>
      <c r="AG1146" s="449"/>
      <c r="AH1146" s="449"/>
      <c r="AI1146" s="449"/>
      <c r="AJ1146" s="449"/>
      <c r="AK1146" s="449"/>
      <c r="AL1146" s="449"/>
      <c r="AM1146" s="386"/>
    </row>
    <row r="1147" spans="2:39" ht="19.5" customHeight="1">
      <c r="B1147" s="368" t="s">
        <v>585</v>
      </c>
      <c r="C1147" s="387"/>
      <c r="D1147" s="388"/>
      <c r="E1147" s="388"/>
      <c r="F1147" s="388"/>
      <c r="G1147" s="388"/>
      <c r="H1147" s="388"/>
      <c r="I1147" s="388"/>
      <c r="J1147" s="388"/>
      <c r="K1147" s="388"/>
      <c r="L1147" s="388"/>
      <c r="M1147" s="388"/>
      <c r="N1147" s="388"/>
      <c r="O1147" s="388"/>
      <c r="P1147" s="388"/>
      <c r="Q1147" s="388"/>
      <c r="R1147" s="388"/>
      <c r="S1147" s="371"/>
      <c r="T1147" s="372"/>
      <c r="U1147" s="388"/>
      <c r="V1147" s="388"/>
      <c r="W1147" s="388"/>
      <c r="X1147" s="388"/>
      <c r="Y1147" s="409"/>
      <c r="Z1147" s="409"/>
      <c r="AA1147" s="409"/>
      <c r="AB1147" s="409"/>
      <c r="AC1147" s="409"/>
      <c r="AD1147" s="409"/>
      <c r="AE1147" s="409"/>
      <c r="AF1147" s="409"/>
      <c r="AG1147" s="409"/>
      <c r="AH1147" s="409"/>
      <c r="AI1147" s="409"/>
      <c r="AJ1147" s="409"/>
      <c r="AK1147" s="409"/>
      <c r="AL1147" s="409"/>
      <c r="AM1147" s="389"/>
    </row>
    <row r="1149" spans="2:39">
      <c r="B1149" s="590" t="s">
        <v>525</v>
      </c>
    </row>
  </sheetData>
  <sheetProtection formatCells="0" formatColumns="0" formatRows="0" insertColumns="0" insertRows="0" insertHyperlinks="0" deleteColumns="0" deleteRows="0" sort="0" autoFilter="0" pivotTables="0"/>
  <mergeCells count="46">
    <mergeCell ref="Y968:AM968"/>
    <mergeCell ref="P599:X599"/>
    <mergeCell ref="B785:B786"/>
    <mergeCell ref="C785:C786"/>
    <mergeCell ref="E785:M785"/>
    <mergeCell ref="N785:N786"/>
    <mergeCell ref="P785:X785"/>
    <mergeCell ref="Y785:AM785"/>
    <mergeCell ref="Y599:AM599"/>
    <mergeCell ref="P968:X968"/>
    <mergeCell ref="N968:N969"/>
    <mergeCell ref="B968:B969"/>
    <mergeCell ref="C968:C969"/>
    <mergeCell ref="E968:M968"/>
    <mergeCell ref="C405:C406"/>
    <mergeCell ref="E405:M405"/>
    <mergeCell ref="N405:N406"/>
    <mergeCell ref="B599:B600"/>
    <mergeCell ref="C599:C600"/>
    <mergeCell ref="E599:M599"/>
    <mergeCell ref="N599:N600"/>
    <mergeCell ref="B405:B406"/>
    <mergeCell ref="B595:Y595"/>
    <mergeCell ref="Y405:AM405"/>
    <mergeCell ref="B218:B219"/>
    <mergeCell ref="C218:C219"/>
    <mergeCell ref="E218:M218"/>
    <mergeCell ref="N218:N219"/>
    <mergeCell ref="P218:X218"/>
    <mergeCell ref="Y218:AM218"/>
    <mergeCell ref="N34:N35"/>
    <mergeCell ref="P34:X34"/>
    <mergeCell ref="Y34:AM34"/>
    <mergeCell ref="P405:X405"/>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8" location="'5.  2015-2020 LRAM'!A1" display="Return to top"/>
    <hyperlink ref="C28" location="Table_5_e.__2019_Lost_Revenues_Work_Form" display="Table 5-e.  2019 Lost Revenues"/>
    <hyperlink ref="C29" location="Table_5_f.__2020_Lost_Revenues_Work_Form" display="Table 5-f.  2020 Lost Revenues"/>
    <hyperlink ref="D217" location="'5.  2015-2020 LRAM'!A1" display="Return to top"/>
    <hyperlink ref="D404" location="'5.  2015-2020 LRAM'!A1" display="Return to top"/>
    <hyperlink ref="D784" location="'5.  2015-2020 LRAM'!A1" display="Return to top"/>
    <hyperlink ref="D967" location="'5.  2015-2020 LRAM'!A1" display="Return to top"/>
    <hyperlink ref="B1149" location="'5.  2015-2020 LRAM'!A1" display="Return to top"/>
  </hyperlinks>
  <pageMargins left="0.70866141732283472" right="0.70866141732283472" top="0.74803149606299213" bottom="0.74803149606299213" header="0.31496062992125984" footer="0.31496062992125984"/>
  <pageSetup paperSize="17" scale="23"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28" zoomScale="55" zoomScaleNormal="55" workbookViewId="0">
      <selection activeCell="C53" sqref="C53"/>
    </sheetView>
  </sheetViews>
  <sheetFormatPr defaultColWidth="9" defaultRowHeight="14.5"/>
  <cols>
    <col min="1" max="1" width="4.54296875" style="12" customWidth="1"/>
    <col min="2" max="2" width="19.54296875" style="11" customWidth="1"/>
    <col min="3" max="3" width="31" style="12" customWidth="1"/>
    <col min="4" max="4" width="5" style="12" customWidth="1"/>
    <col min="5" max="5" width="14.26953125" style="12" customWidth="1"/>
    <col min="6" max="6" width="15" style="12" customWidth="1"/>
    <col min="7" max="7" width="11.453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4296875" style="12" customWidth="1"/>
    <col min="17" max="17" width="14" style="12" customWidth="1"/>
    <col min="18" max="18" width="15.54296875" style="12" customWidth="1"/>
    <col min="19" max="19" width="14" style="12" customWidth="1"/>
    <col min="20" max="22" width="15" style="12" customWidth="1"/>
    <col min="23" max="23" width="13.453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1109" t="s">
        <v>662</v>
      </c>
      <c r="D8" s="1109"/>
      <c r="E8" s="1109"/>
      <c r="F8" s="1109"/>
      <c r="G8" s="1109"/>
      <c r="H8" s="1109"/>
      <c r="I8" s="1109"/>
      <c r="J8" s="1109"/>
      <c r="K8" s="1109"/>
      <c r="L8" s="1109"/>
      <c r="M8" s="1109"/>
      <c r="N8" s="1109"/>
      <c r="O8" s="1109"/>
      <c r="P8" s="1109"/>
      <c r="Q8" s="1109"/>
      <c r="R8" s="1109"/>
      <c r="S8" s="1109"/>
      <c r="T8" s="105"/>
      <c r="U8" s="105"/>
      <c r="V8" s="105"/>
      <c r="W8" s="105"/>
    </row>
    <row r="9" spans="1:28" s="9" customFormat="1" ht="47.15" customHeight="1">
      <c r="B9" s="55"/>
      <c r="C9" s="1069" t="s">
        <v>673</v>
      </c>
      <c r="D9" s="1069"/>
      <c r="E9" s="1069"/>
      <c r="F9" s="1069"/>
      <c r="G9" s="1069"/>
      <c r="H9" s="1069"/>
      <c r="I9" s="1069"/>
      <c r="J9" s="1069"/>
      <c r="K9" s="1069"/>
      <c r="L9" s="1069"/>
      <c r="M9" s="1069"/>
      <c r="N9" s="1069"/>
      <c r="O9" s="1069"/>
      <c r="P9" s="1069"/>
      <c r="Q9" s="1069"/>
      <c r="R9" s="1069"/>
      <c r="S9" s="1069"/>
      <c r="T9" s="105"/>
      <c r="U9" s="105"/>
      <c r="V9" s="105"/>
      <c r="W9" s="105"/>
    </row>
    <row r="10" spans="1:28" s="9" customFormat="1" ht="38.15" customHeight="1">
      <c r="B10" s="88"/>
      <c r="C10" s="1090" t="s">
        <v>674</v>
      </c>
      <c r="D10" s="1069"/>
      <c r="E10" s="1069"/>
      <c r="F10" s="1069"/>
      <c r="G10" s="1069"/>
      <c r="H10" s="1069"/>
      <c r="I10" s="1069"/>
      <c r="J10" s="1069"/>
      <c r="K10" s="1069"/>
      <c r="L10" s="1069"/>
      <c r="M10" s="1069"/>
      <c r="N10" s="1069"/>
      <c r="O10" s="1069"/>
      <c r="P10" s="1069"/>
      <c r="Q10" s="1069"/>
      <c r="R10" s="1069"/>
      <c r="S10" s="1069"/>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108" t="s">
        <v>235</v>
      </c>
      <c r="C12" s="1108"/>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General Service 50 - 4,999 kW</v>
      </c>
      <c r="L14" s="204" t="str">
        <f>'1.  LRAMVA Summary'!G52</f>
        <v>Co-Generation 1,000 - 4,999 kW</v>
      </c>
      <c r="M14" s="204" t="str">
        <f>'1.  LRAMVA Summary'!H52</f>
        <v>Large User</v>
      </c>
      <c r="N14" s="204" t="str">
        <f>'1.  LRAMVA Summary'!I52</f>
        <v>Street Lighting</v>
      </c>
      <c r="O14" s="204" t="str">
        <f>'1.  LRAMVA Summary'!J52</f>
        <v>Sentinel Lighting</v>
      </c>
      <c r="P14" s="204" t="str">
        <f>'1.  LRAMVA Summary'!K52</f>
        <v>Unmetered Scattered Load</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7">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7">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7">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5.6999999999999993E-3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5.6999999999999993E-3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717</v>
      </c>
      <c r="C55" s="233">
        <f>C54</f>
        <v>5.6999999999999993E-3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718</v>
      </c>
      <c r="C56" s="233">
        <f>C55</f>
        <v>5.6999999999999993E-3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719</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720</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721</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722</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723</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724</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735</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736</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737</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738</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740</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741</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742</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743</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744</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745</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746</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747</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40.091483529738554</v>
      </c>
      <c r="J106" s="230">
        <f>(SUM('1.  LRAMVA Summary'!E$54:E$71)+SUM('1.  LRAMVA Summary'!E$72:E$73)*(MONTH($E106)-1)/12)*$H106</f>
        <v>5.6905214917838043</v>
      </c>
      <c r="K106" s="230">
        <f>(SUM('1.  LRAMVA Summary'!F$54:F$71)+SUM('1.  LRAMVA Summary'!F$72:F$73)*(MONTH($E106)-1)/12)*$H106</f>
        <v>34.943295042505007</v>
      </c>
      <c r="L106" s="230">
        <f>(SUM('1.  LRAMVA Summary'!G$54:G$71)+SUM('1.  LRAMVA Summary'!G$72:G$73)*(MONTH($E106)-1)/12)*$H106</f>
        <v>1.9883773336619393</v>
      </c>
      <c r="M106" s="230">
        <f>(SUM('1.  LRAMVA Summary'!H$54:H$71)+SUM('1.  LRAMVA Summary'!H$72:H$73)*(MONTH($E106)-1)/12)*$H106</f>
        <v>-7.6967209415555544</v>
      </c>
      <c r="N106" s="230">
        <f>(SUM('1.  LRAMVA Summary'!I$54:I$71)+SUM('1.  LRAMVA Summary'!I$72:I$73)*(MONTH($E106)-1)/12)*$H106</f>
        <v>-9.9560486666666659</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65.060907789467095</v>
      </c>
    </row>
    <row r="107" spans="2:23" s="9" customFormat="1">
      <c r="B107" s="66"/>
      <c r="E107" s="214">
        <v>42795</v>
      </c>
      <c r="F107" s="214" t="s">
        <v>184</v>
      </c>
      <c r="G107" s="215" t="s">
        <v>65</v>
      </c>
      <c r="H107" s="240">
        <f t="shared" si="48"/>
        <v>9.1666666666666665E-4</v>
      </c>
      <c r="I107" s="230">
        <f>(SUM('1.  LRAMVA Summary'!D$54:D$71)+SUM('1.  LRAMVA Summary'!D$72:D$73)*(MONTH($E107)-1)/12)*$H107</f>
        <v>80.182967059477107</v>
      </c>
      <c r="J107" s="230">
        <f>(SUM('1.  LRAMVA Summary'!E$54:E$71)+SUM('1.  LRAMVA Summary'!E$72:E$73)*(MONTH($E107)-1)/12)*$H107</f>
        <v>11.381042983567609</v>
      </c>
      <c r="K107" s="230">
        <f>(SUM('1.  LRAMVA Summary'!F$54:F$71)+SUM('1.  LRAMVA Summary'!F$72:F$73)*(MONTH($E107)-1)/12)*$H107</f>
        <v>69.886590085010013</v>
      </c>
      <c r="L107" s="230">
        <f>(SUM('1.  LRAMVA Summary'!G$54:G$71)+SUM('1.  LRAMVA Summary'!G$72:G$73)*(MONTH($E107)-1)/12)*$H107</f>
        <v>3.9767546673238785</v>
      </c>
      <c r="M107" s="230">
        <f>(SUM('1.  LRAMVA Summary'!H$54:H$71)+SUM('1.  LRAMVA Summary'!H$72:H$73)*(MONTH($E107)-1)/12)*$H107</f>
        <v>-15.393441883111109</v>
      </c>
      <c r="N107" s="230">
        <f>(SUM('1.  LRAMVA Summary'!I$54:I$71)+SUM('1.  LRAMVA Summary'!I$72:I$73)*(MONTH($E107)-1)/12)*$H107</f>
        <v>-19.912097333333332</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130.12181557893419</v>
      </c>
    </row>
    <row r="108" spans="2:23" s="8" customFormat="1">
      <c r="B108" s="239"/>
      <c r="E108" s="214">
        <v>42826</v>
      </c>
      <c r="F108" s="214" t="s">
        <v>184</v>
      </c>
      <c r="G108" s="215" t="s">
        <v>66</v>
      </c>
      <c r="H108" s="240">
        <f>$C$40/12</f>
        <v>9.1666666666666665E-4</v>
      </c>
      <c r="I108" s="230">
        <f>(SUM('1.  LRAMVA Summary'!D$54:D$71)+SUM('1.  LRAMVA Summary'!D$72:D$73)*(MONTH($E108)-1)/12)*$H108</f>
        <v>120.27445058921565</v>
      </c>
      <c r="J108" s="230">
        <f>(SUM('1.  LRAMVA Summary'!E$54:E$71)+SUM('1.  LRAMVA Summary'!E$72:E$73)*(MONTH($E108)-1)/12)*$H108</f>
        <v>17.071564475351412</v>
      </c>
      <c r="K108" s="230">
        <f>(SUM('1.  LRAMVA Summary'!F$54:F$71)+SUM('1.  LRAMVA Summary'!F$72:F$73)*(MONTH($E108)-1)/12)*$H108</f>
        <v>104.82988512751503</v>
      </c>
      <c r="L108" s="230">
        <f>(SUM('1.  LRAMVA Summary'!G$54:G$71)+SUM('1.  LRAMVA Summary'!G$72:G$73)*(MONTH($E108)-1)/12)*$H108</f>
        <v>5.9651320009858182</v>
      </c>
      <c r="M108" s="230">
        <f>(SUM('1.  LRAMVA Summary'!H$54:H$71)+SUM('1.  LRAMVA Summary'!H$72:H$73)*(MONTH($E108)-1)/12)*$H108</f>
        <v>-23.090162824666667</v>
      </c>
      <c r="N108" s="230">
        <f>(SUM('1.  LRAMVA Summary'!I$54:I$71)+SUM('1.  LRAMVA Summary'!I$72:I$73)*(MONTH($E108)-1)/12)*$H108</f>
        <v>-29.868145999999996</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195.18272336840127</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160.36593411895421</v>
      </c>
      <c r="J109" s="230">
        <f>(SUM('1.  LRAMVA Summary'!E$54:E$71)+SUM('1.  LRAMVA Summary'!E$72:E$73)*(MONTH($E109)-1)/12)*$H109</f>
        <v>22.762085967135217</v>
      </c>
      <c r="K109" s="230">
        <f>(SUM('1.  LRAMVA Summary'!F$54:F$71)+SUM('1.  LRAMVA Summary'!F$72:F$73)*(MONTH($E109)-1)/12)*$H109</f>
        <v>139.77318017002003</v>
      </c>
      <c r="L109" s="230">
        <f>(SUM('1.  LRAMVA Summary'!G$54:G$71)+SUM('1.  LRAMVA Summary'!G$72:G$73)*(MONTH($E109)-1)/12)*$H109</f>
        <v>7.953509334647757</v>
      </c>
      <c r="M109" s="230">
        <f>(SUM('1.  LRAMVA Summary'!H$54:H$71)+SUM('1.  LRAMVA Summary'!H$72:H$73)*(MONTH($E109)-1)/12)*$H109</f>
        <v>-30.786883766222218</v>
      </c>
      <c r="N109" s="230">
        <f>(SUM('1.  LRAMVA Summary'!I$54:I$71)+SUM('1.  LRAMVA Summary'!I$72:I$73)*(MONTH($E109)-1)/12)*$H109</f>
        <v>-39.824194666666664</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260.24363115786838</v>
      </c>
    </row>
    <row r="110" spans="2:23" s="238" customFormat="1">
      <c r="B110" s="237"/>
      <c r="E110" s="214">
        <v>42887</v>
      </c>
      <c r="F110" s="214" t="s">
        <v>184</v>
      </c>
      <c r="G110" s="215" t="s">
        <v>66</v>
      </c>
      <c r="H110" s="240">
        <f t="shared" si="50"/>
        <v>9.1666666666666665E-4</v>
      </c>
      <c r="I110" s="230">
        <f>(SUM('1.  LRAMVA Summary'!D$54:D$71)+SUM('1.  LRAMVA Summary'!D$72:D$73)*(MONTH($E110)-1)/12)*$H110</f>
        <v>200.45741764869277</v>
      </c>
      <c r="J110" s="230">
        <f>(SUM('1.  LRAMVA Summary'!E$54:E$71)+SUM('1.  LRAMVA Summary'!E$72:E$73)*(MONTH($E110)-1)/12)*$H110</f>
        <v>28.452607458919022</v>
      </c>
      <c r="K110" s="230">
        <f>(SUM('1.  LRAMVA Summary'!F$54:F$71)+SUM('1.  LRAMVA Summary'!F$72:F$73)*(MONTH($E110)-1)/12)*$H110</f>
        <v>174.71647521252504</v>
      </c>
      <c r="L110" s="230">
        <f>(SUM('1.  LRAMVA Summary'!G$54:G$71)+SUM('1.  LRAMVA Summary'!G$72:G$73)*(MONTH($E110)-1)/12)*$H110</f>
        <v>9.9418866683096976</v>
      </c>
      <c r="M110" s="230">
        <f>(SUM('1.  LRAMVA Summary'!H$54:H$71)+SUM('1.  LRAMVA Summary'!H$72:H$73)*(MONTH($E110)-1)/12)*$H110</f>
        <v>-38.483604707777772</v>
      </c>
      <c r="N110" s="230">
        <f>(SUM('1.  LRAMVA Summary'!I$54:I$71)+SUM('1.  LRAMVA Summary'!I$72:I$73)*(MONTH($E110)-1)/12)*$H110</f>
        <v>-49.780243333333324</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325.30453894733546</v>
      </c>
    </row>
    <row r="111" spans="2:23" s="9" customFormat="1">
      <c r="B111" s="66"/>
      <c r="E111" s="214">
        <v>42917</v>
      </c>
      <c r="F111" s="214" t="s">
        <v>184</v>
      </c>
      <c r="G111" s="215" t="s">
        <v>68</v>
      </c>
      <c r="H111" s="240">
        <f>$C$41/12</f>
        <v>9.1666666666666665E-4</v>
      </c>
      <c r="I111" s="230">
        <f>(SUM('1.  LRAMVA Summary'!D$54:D$71)+SUM('1.  LRAMVA Summary'!D$72:D$73)*(MONTH($E111)-1)/12)*$H111</f>
        <v>240.54890117843129</v>
      </c>
      <c r="J111" s="230">
        <f>(SUM('1.  LRAMVA Summary'!E$54:E$71)+SUM('1.  LRAMVA Summary'!E$72:E$73)*(MONTH($E111)-1)/12)*$H111</f>
        <v>34.143128950702824</v>
      </c>
      <c r="K111" s="230">
        <f>(SUM('1.  LRAMVA Summary'!F$54:F$71)+SUM('1.  LRAMVA Summary'!F$72:F$73)*(MONTH($E111)-1)/12)*$H111</f>
        <v>209.65977025503005</v>
      </c>
      <c r="L111" s="230">
        <f>(SUM('1.  LRAMVA Summary'!G$54:G$71)+SUM('1.  LRAMVA Summary'!G$72:G$73)*(MONTH($E111)-1)/12)*$H111</f>
        <v>11.930264001971636</v>
      </c>
      <c r="M111" s="230">
        <f>(SUM('1.  LRAMVA Summary'!H$54:H$71)+SUM('1.  LRAMVA Summary'!H$72:H$73)*(MONTH($E111)-1)/12)*$H111</f>
        <v>-46.180325649333334</v>
      </c>
      <c r="N111" s="230">
        <f>(SUM('1.  LRAMVA Summary'!I$54:I$71)+SUM('1.  LRAMVA Summary'!I$72:I$73)*(MONTH($E111)-1)/12)*$H111</f>
        <v>-59.736291999999992</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390.36544673680254</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280.64038470816985</v>
      </c>
      <c r="J112" s="230">
        <f>(SUM('1.  LRAMVA Summary'!E$54:E$71)+SUM('1.  LRAMVA Summary'!E$72:E$73)*(MONTH($E112)-1)/12)*$H112</f>
        <v>39.833650442486629</v>
      </c>
      <c r="K112" s="230">
        <f>(SUM('1.  LRAMVA Summary'!F$54:F$71)+SUM('1.  LRAMVA Summary'!F$72:F$73)*(MONTH($E112)-1)/12)*$H112</f>
        <v>244.60306529753504</v>
      </c>
      <c r="L112" s="230">
        <f>(SUM('1.  LRAMVA Summary'!G$54:G$71)+SUM('1.  LRAMVA Summary'!G$72:G$73)*(MONTH($E112)-1)/12)*$H112</f>
        <v>13.918641335633575</v>
      </c>
      <c r="M112" s="230">
        <f>(SUM('1.  LRAMVA Summary'!H$54:H$71)+SUM('1.  LRAMVA Summary'!H$72:H$73)*(MONTH($E112)-1)/12)*$H112</f>
        <v>-53.877046590888881</v>
      </c>
      <c r="N112" s="230">
        <f>(SUM('1.  LRAMVA Summary'!I$54:I$71)+SUM('1.  LRAMVA Summary'!I$72:I$73)*(MONTH($E112)-1)/12)*$H112</f>
        <v>-69.692340666666652</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455.42635452626956</v>
      </c>
    </row>
    <row r="113" spans="2:23" s="9" customFormat="1">
      <c r="B113" s="66"/>
      <c r="E113" s="214">
        <v>42979</v>
      </c>
      <c r="F113" s="214" t="s">
        <v>184</v>
      </c>
      <c r="G113" s="215" t="s">
        <v>68</v>
      </c>
      <c r="H113" s="240">
        <f t="shared" si="51"/>
        <v>9.1666666666666665E-4</v>
      </c>
      <c r="I113" s="230">
        <f>(SUM('1.  LRAMVA Summary'!D$54:D$71)+SUM('1.  LRAMVA Summary'!D$72:D$73)*(MONTH($E113)-1)/12)*$H113</f>
        <v>320.73186823790843</v>
      </c>
      <c r="J113" s="230">
        <f>(SUM('1.  LRAMVA Summary'!E$54:E$71)+SUM('1.  LRAMVA Summary'!E$72:E$73)*(MONTH($E113)-1)/12)*$H113</f>
        <v>45.524171934270434</v>
      </c>
      <c r="K113" s="230">
        <f>(SUM('1.  LRAMVA Summary'!F$54:F$71)+SUM('1.  LRAMVA Summary'!F$72:F$73)*(MONTH($E113)-1)/12)*$H113</f>
        <v>279.54636034004005</v>
      </c>
      <c r="L113" s="230">
        <f>(SUM('1.  LRAMVA Summary'!G$54:G$71)+SUM('1.  LRAMVA Summary'!G$72:G$73)*(MONTH($E113)-1)/12)*$H113</f>
        <v>15.907018669295514</v>
      </c>
      <c r="M113" s="230">
        <f>(SUM('1.  LRAMVA Summary'!H$54:H$71)+SUM('1.  LRAMVA Summary'!H$72:H$73)*(MONTH($E113)-1)/12)*$H113</f>
        <v>-61.573767532444435</v>
      </c>
      <c r="N113" s="230">
        <f>(SUM('1.  LRAMVA Summary'!I$54:I$71)+SUM('1.  LRAMVA Summary'!I$72:I$73)*(MONTH($E113)-1)/12)*$H113</f>
        <v>-79.648389333333327</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520.48726231573676</v>
      </c>
    </row>
    <row r="114" spans="2:23" s="9" customFormat="1">
      <c r="B114" s="66"/>
      <c r="E114" s="214">
        <v>43009</v>
      </c>
      <c r="F114" s="214" t="s">
        <v>184</v>
      </c>
      <c r="G114" s="215" t="s">
        <v>69</v>
      </c>
      <c r="H114" s="240">
        <f>$C$42/12</f>
        <v>1.25E-3</v>
      </c>
      <c r="I114" s="230">
        <f>(SUM('1.  LRAMVA Summary'!D$54:D$71)+SUM('1.  LRAMVA Summary'!D$72:D$73)*(MONTH($E114)-1)/12)*$H114</f>
        <v>492.0318433195186</v>
      </c>
      <c r="J114" s="230">
        <f>(SUM('1.  LRAMVA Summary'!E$54:E$71)+SUM('1.  LRAMVA Summary'!E$72:E$73)*(MONTH($E114)-1)/12)*$H114</f>
        <v>69.83821830825579</v>
      </c>
      <c r="K114" s="230">
        <f>(SUM('1.  LRAMVA Summary'!F$54:F$71)+SUM('1.  LRAMVA Summary'!F$72:F$73)*(MONTH($E114)-1)/12)*$H114</f>
        <v>428.84953006710691</v>
      </c>
      <c r="L114" s="230">
        <f>(SUM('1.  LRAMVA Summary'!G$54:G$71)+SUM('1.  LRAMVA Summary'!G$72:G$73)*(MONTH($E114)-1)/12)*$H114</f>
        <v>24.402812731305623</v>
      </c>
      <c r="M114" s="230">
        <f>(SUM('1.  LRAMVA Summary'!H$54:H$71)+SUM('1.  LRAMVA Summary'!H$72:H$73)*(MONTH($E114)-1)/12)*$H114</f>
        <v>-94.459757009999976</v>
      </c>
      <c r="N114" s="230">
        <f>(SUM('1.  LRAMVA Summary'!I$54:I$71)+SUM('1.  LRAMVA Summary'!I$72:I$73)*(MONTH($E114)-1)/12)*$H114</f>
        <v>-122.18786999999999</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798.47477741618695</v>
      </c>
    </row>
    <row r="115" spans="2:23" s="9" customFormat="1">
      <c r="B115" s="66"/>
      <c r="E115" s="214">
        <v>43040</v>
      </c>
      <c r="F115" s="214" t="s">
        <v>184</v>
      </c>
      <c r="G115" s="215" t="s">
        <v>69</v>
      </c>
      <c r="H115" s="240">
        <f t="shared" ref="H115:H116" si="52">$C$42/12</f>
        <v>1.25E-3</v>
      </c>
      <c r="I115" s="230">
        <f>(SUM('1.  LRAMVA Summary'!D$54:D$71)+SUM('1.  LRAMVA Summary'!D$72:D$73)*(MONTH($E115)-1)/12)*$H115</f>
        <v>546.7020481327985</v>
      </c>
      <c r="J115" s="230">
        <f>(SUM('1.  LRAMVA Summary'!E$54:E$71)+SUM('1.  LRAMVA Summary'!E$72:E$73)*(MONTH($E115)-1)/12)*$H115</f>
        <v>77.59802034250643</v>
      </c>
      <c r="K115" s="230">
        <f>(SUM('1.  LRAMVA Summary'!F$54:F$71)+SUM('1.  LRAMVA Summary'!F$72:F$73)*(MONTH($E115)-1)/12)*$H115</f>
        <v>476.49947785234099</v>
      </c>
      <c r="L115" s="230">
        <f>(SUM('1.  LRAMVA Summary'!G$54:G$71)+SUM('1.  LRAMVA Summary'!G$72:G$73)*(MONTH($E115)-1)/12)*$H115</f>
        <v>27.114236368117361</v>
      </c>
      <c r="M115" s="230">
        <f>(SUM('1.  LRAMVA Summary'!H$54:H$71)+SUM('1.  LRAMVA Summary'!H$72:H$73)*(MONTH($E115)-1)/12)*$H115</f>
        <v>-104.95528556666665</v>
      </c>
      <c r="N115" s="230">
        <f>(SUM('1.  LRAMVA Summary'!I$54:I$71)+SUM('1.  LRAMVA Summary'!I$72:I$73)*(MONTH($E115)-1)/12)*$H115</f>
        <v>-135.76429999999999</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887.19419712909666</v>
      </c>
    </row>
    <row r="116" spans="2:23" s="9" customFormat="1">
      <c r="B116" s="66"/>
      <c r="E116" s="214">
        <v>43070</v>
      </c>
      <c r="F116" s="214" t="s">
        <v>184</v>
      </c>
      <c r="G116" s="215" t="s">
        <v>69</v>
      </c>
      <c r="H116" s="240">
        <f t="shared" si="52"/>
        <v>1.25E-3</v>
      </c>
      <c r="I116" s="230">
        <f>(SUM('1.  LRAMVA Summary'!D$54:D$71)+SUM('1.  LRAMVA Summary'!D$72:D$73)*(MONTH($E116)-1)/12)*$H116</f>
        <v>601.37225294607833</v>
      </c>
      <c r="J116" s="230">
        <f>(SUM('1.  LRAMVA Summary'!E$54:E$71)+SUM('1.  LRAMVA Summary'!E$72:E$73)*(MONTH($E116)-1)/12)*$H116</f>
        <v>85.357822376757071</v>
      </c>
      <c r="K116" s="230">
        <f>(SUM('1.  LRAMVA Summary'!F$54:F$71)+SUM('1.  LRAMVA Summary'!F$72:F$73)*(MONTH($E116)-1)/12)*$H116</f>
        <v>524.14942563757518</v>
      </c>
      <c r="L116" s="230">
        <f>(SUM('1.  LRAMVA Summary'!G$54:G$71)+SUM('1.  LRAMVA Summary'!G$72:G$73)*(MONTH($E116)-1)/12)*$H116</f>
        <v>29.825660004929091</v>
      </c>
      <c r="M116" s="230">
        <f>(SUM('1.  LRAMVA Summary'!H$54:H$71)+SUM('1.  LRAMVA Summary'!H$72:H$73)*(MONTH($E116)-1)/12)*$H116</f>
        <v>-115.45081412333332</v>
      </c>
      <c r="N116" s="230">
        <f>(SUM('1.  LRAMVA Summary'!I$54:I$71)+SUM('1.  LRAMVA Summary'!I$72:I$73)*(MONTH($E116)-1)/12)*$H116</f>
        <v>-149.34072999999998</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975.91361684200626</v>
      </c>
    </row>
    <row r="117" spans="2:23" s="9" customFormat="1" ht="15" thickBot="1">
      <c r="B117" s="66"/>
      <c r="E117" s="216" t="s">
        <v>466</v>
      </c>
      <c r="F117" s="216"/>
      <c r="G117" s="217"/>
      <c r="H117" s="218"/>
      <c r="I117" s="219">
        <f>SUM(I104:I116)</f>
        <v>3083.3995514689832</v>
      </c>
      <c r="J117" s="219">
        <f>SUM(J104:J116)</f>
        <v>437.65283473173622</v>
      </c>
      <c r="K117" s="219">
        <f t="shared" ref="K117:O117" si="53">SUM(K104:K116)</f>
        <v>2687.4570550872031</v>
      </c>
      <c r="L117" s="219">
        <f t="shared" si="53"/>
        <v>152.9242931161819</v>
      </c>
      <c r="M117" s="219">
        <f t="shared" si="53"/>
        <v>-591.94781059599995</v>
      </c>
      <c r="N117" s="219">
        <f t="shared" si="53"/>
        <v>-765.71065199999987</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5003.7752718081047</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3083.3995514689832</v>
      </c>
      <c r="J119" s="228">
        <f t="shared" ref="J119" si="55">J117+J118</f>
        <v>437.65283473173622</v>
      </c>
      <c r="K119" s="228">
        <f t="shared" ref="K119" si="56">K117+K118</f>
        <v>2687.4570550872031</v>
      </c>
      <c r="L119" s="228">
        <f t="shared" ref="L119" si="57">L117+L118</f>
        <v>152.9242931161819</v>
      </c>
      <c r="M119" s="228">
        <f t="shared" ref="M119" si="58">M117+M118</f>
        <v>-591.94781059599995</v>
      </c>
      <c r="N119" s="228">
        <f t="shared" ref="N119" si="59">N117+N118</f>
        <v>-765.71065199999987</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5003.7752718081047</v>
      </c>
    </row>
    <row r="120" spans="2:23" s="9" customFormat="1">
      <c r="B120" s="66"/>
      <c r="E120" s="214">
        <v>43101</v>
      </c>
      <c r="F120" s="214" t="s">
        <v>185</v>
      </c>
      <c r="G120" s="215" t="s">
        <v>65</v>
      </c>
      <c r="H120" s="240">
        <f>$C$43/12</f>
        <v>1.25E-3</v>
      </c>
      <c r="I120" s="230">
        <f>(SUM('1.  LRAMVA Summary'!D$54:D$74)+SUM('1.  LRAMVA Summary'!D$75:D$76)*(MONTH($E120)-1)/12)*$H120</f>
        <v>656.04245775935806</v>
      </c>
      <c r="J120" s="230">
        <f>(SUM('1.  LRAMVA Summary'!E$54:E$74)+SUM('1.  LRAMVA Summary'!E$75:E$76)*(MONTH($E120)-1)/12)*$H120</f>
        <v>93.117624411007711</v>
      </c>
      <c r="K120" s="230">
        <f>(SUM('1.  LRAMVA Summary'!F$54:F$74)+SUM('1.  LRAMVA Summary'!F$75:F$76)*(MONTH($E120)-1)/12)*$H120</f>
        <v>571.79937342280925</v>
      </c>
      <c r="L120" s="230">
        <f>(SUM('1.  LRAMVA Summary'!G$54:G$74)+SUM('1.  LRAMVA Summary'!G$75:G$76)*(MONTH($E120)-1)/12)*$H120</f>
        <v>32.537083641740828</v>
      </c>
      <c r="M120" s="230">
        <f>(SUM('1.  LRAMVA Summary'!H$54:H$74)+SUM('1.  LRAMVA Summary'!H$75:H$76)*(MONTH($E120)-1)/12)*$H120</f>
        <v>-125.94634267999999</v>
      </c>
      <c r="N120" s="230">
        <f>(SUM('1.  LRAMVA Summary'!I$54:I$74)+SUM('1.  LRAMVA Summary'!I$75:I$76)*(MONTH($E120)-1)/12)*$H120</f>
        <v>-162.91716</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1064.6330365549156</v>
      </c>
    </row>
    <row r="121" spans="2:23" s="9" customFormat="1">
      <c r="B121" s="66"/>
      <c r="E121" s="214">
        <v>43132</v>
      </c>
      <c r="F121" s="214" t="s">
        <v>185</v>
      </c>
      <c r="G121" s="215" t="s">
        <v>65</v>
      </c>
      <c r="H121" s="240">
        <f t="shared" ref="H121:H122" si="62">$C$43/12</f>
        <v>1.25E-3</v>
      </c>
      <c r="I121" s="230">
        <f>(SUM('1.  LRAMVA Summary'!D$54:D$74)+SUM('1.  LRAMVA Summary'!D$75:D$76)*(MONTH($E121)-1)/12)*$H121</f>
        <v>656.04245775935806</v>
      </c>
      <c r="J121" s="230">
        <f>(SUM('1.  LRAMVA Summary'!E$54:E$74)+SUM('1.  LRAMVA Summary'!E$75:E$76)*(MONTH($E121)-1)/12)*$H121</f>
        <v>93.117624411007711</v>
      </c>
      <c r="K121" s="230">
        <f>(SUM('1.  LRAMVA Summary'!F$54:F$74)+SUM('1.  LRAMVA Summary'!F$75:F$76)*(MONTH($E121)-1)/12)*$H121</f>
        <v>571.79937342280925</v>
      </c>
      <c r="L121" s="230">
        <f>(SUM('1.  LRAMVA Summary'!G$54:G$74)+SUM('1.  LRAMVA Summary'!G$75:G$76)*(MONTH($E121)-1)/12)*$H121</f>
        <v>32.537083641740828</v>
      </c>
      <c r="M121" s="230">
        <f>(SUM('1.  LRAMVA Summary'!H$54:H$74)+SUM('1.  LRAMVA Summary'!H$75:H$76)*(MONTH($E121)-1)/12)*$H121</f>
        <v>-125.94634267999999</v>
      </c>
      <c r="N121" s="230">
        <f>(SUM('1.  LRAMVA Summary'!I$54:I$74)+SUM('1.  LRAMVA Summary'!I$75:I$76)*(MONTH($E121)-1)/12)*$H121</f>
        <v>-162.91716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1064.6330365549156</v>
      </c>
    </row>
    <row r="122" spans="2:23" s="9" customFormat="1">
      <c r="B122" s="66"/>
      <c r="E122" s="214">
        <v>43160</v>
      </c>
      <c r="F122" s="214" t="s">
        <v>185</v>
      </c>
      <c r="G122" s="215" t="s">
        <v>65</v>
      </c>
      <c r="H122" s="240">
        <f t="shared" si="62"/>
        <v>1.25E-3</v>
      </c>
      <c r="I122" s="230">
        <f>(SUM('1.  LRAMVA Summary'!D$54:D$74)+SUM('1.  LRAMVA Summary'!D$75:D$76)*(MONTH($E122)-1)/12)*$H122</f>
        <v>656.04245775935806</v>
      </c>
      <c r="J122" s="230">
        <f>(SUM('1.  LRAMVA Summary'!E$54:E$74)+SUM('1.  LRAMVA Summary'!E$75:E$76)*(MONTH($E122)-1)/12)*$H122</f>
        <v>93.117624411007711</v>
      </c>
      <c r="K122" s="230">
        <f>(SUM('1.  LRAMVA Summary'!F$54:F$74)+SUM('1.  LRAMVA Summary'!F$75:F$76)*(MONTH($E122)-1)/12)*$H122</f>
        <v>571.79937342280925</v>
      </c>
      <c r="L122" s="230">
        <f>(SUM('1.  LRAMVA Summary'!G$54:G$74)+SUM('1.  LRAMVA Summary'!G$75:G$76)*(MONTH($E122)-1)/12)*$H122</f>
        <v>32.537083641740828</v>
      </c>
      <c r="M122" s="230">
        <f>(SUM('1.  LRAMVA Summary'!H$54:H$74)+SUM('1.  LRAMVA Summary'!H$75:H$76)*(MONTH($E122)-1)/12)*$H122</f>
        <v>-125.94634267999999</v>
      </c>
      <c r="N122" s="230">
        <f>(SUM('1.  LRAMVA Summary'!I$54:I$74)+SUM('1.  LRAMVA Summary'!I$75:I$76)*(MONTH($E122)-1)/12)*$H122</f>
        <v>-162.91716</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1064.6330365549156</v>
      </c>
    </row>
    <row r="123" spans="2:23" s="8" customFormat="1">
      <c r="B123" s="239"/>
      <c r="E123" s="214">
        <v>43191</v>
      </c>
      <c r="F123" s="214" t="s">
        <v>185</v>
      </c>
      <c r="G123" s="215" t="s">
        <v>66</v>
      </c>
      <c r="H123" s="240">
        <f>$C$44/12</f>
        <v>1.575E-3</v>
      </c>
      <c r="I123" s="230">
        <f>(SUM('1.  LRAMVA Summary'!D$54:D$74)+SUM('1.  LRAMVA Summary'!D$75:D$76)*(MONTH($E123)-1)/12)*$H123</f>
        <v>826.61349677679118</v>
      </c>
      <c r="J123" s="230">
        <f>(SUM('1.  LRAMVA Summary'!E$54:E$74)+SUM('1.  LRAMVA Summary'!E$75:E$76)*(MONTH($E123)-1)/12)*$H123</f>
        <v>117.32820675786971</v>
      </c>
      <c r="K123" s="230">
        <f>(SUM('1.  LRAMVA Summary'!F$54:F$74)+SUM('1.  LRAMVA Summary'!F$75:F$76)*(MONTH($E123)-1)/12)*$H123</f>
        <v>720.4672105127396</v>
      </c>
      <c r="L123" s="230">
        <f>(SUM('1.  LRAMVA Summary'!G$54:G$74)+SUM('1.  LRAMVA Summary'!G$75:G$76)*(MONTH($E123)-1)/12)*$H123</f>
        <v>40.996725388593447</v>
      </c>
      <c r="M123" s="230">
        <f>(SUM('1.  LRAMVA Summary'!H$54:H$74)+SUM('1.  LRAMVA Summary'!H$75:H$76)*(MONTH($E123)-1)/12)*$H123</f>
        <v>-158.69239177679998</v>
      </c>
      <c r="N123" s="230">
        <f>(SUM('1.  LRAMVA Summary'!I$54:I$74)+SUM('1.  LRAMVA Summary'!I$75:I$76)*(MONTH($E123)-1)/12)*$H123</f>
        <v>-205.27562159999999</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1341.4376260591939</v>
      </c>
    </row>
    <row r="124" spans="2:23" s="9" customFormat="1">
      <c r="B124" s="66"/>
      <c r="E124" s="214">
        <v>43221</v>
      </c>
      <c r="F124" s="214" t="s">
        <v>185</v>
      </c>
      <c r="G124" s="215" t="s">
        <v>66</v>
      </c>
      <c r="H124" s="240">
        <f t="shared" ref="H124:H125" si="64">$C$44/12</f>
        <v>1.575E-3</v>
      </c>
      <c r="I124" s="230">
        <f>(SUM('1.  LRAMVA Summary'!D$54:D$74)+SUM('1.  LRAMVA Summary'!D$75:D$76)*(MONTH($E124)-1)/12)*$H124</f>
        <v>826.61349677679118</v>
      </c>
      <c r="J124" s="230">
        <f>(SUM('1.  LRAMVA Summary'!E$54:E$74)+SUM('1.  LRAMVA Summary'!E$75:E$76)*(MONTH($E124)-1)/12)*$H124</f>
        <v>117.32820675786971</v>
      </c>
      <c r="K124" s="230">
        <f>(SUM('1.  LRAMVA Summary'!F$54:F$74)+SUM('1.  LRAMVA Summary'!F$75:F$76)*(MONTH($E124)-1)/12)*$H124</f>
        <v>720.4672105127396</v>
      </c>
      <c r="L124" s="230">
        <f>(SUM('1.  LRAMVA Summary'!G$54:G$74)+SUM('1.  LRAMVA Summary'!G$75:G$76)*(MONTH($E124)-1)/12)*$H124</f>
        <v>40.996725388593447</v>
      </c>
      <c r="M124" s="230">
        <f>(SUM('1.  LRAMVA Summary'!H$54:H$74)+SUM('1.  LRAMVA Summary'!H$75:H$76)*(MONTH($E124)-1)/12)*$H124</f>
        <v>-158.69239177679998</v>
      </c>
      <c r="N124" s="230">
        <f>(SUM('1.  LRAMVA Summary'!I$54:I$74)+SUM('1.  LRAMVA Summary'!I$75:I$76)*(MONTH($E124)-1)/12)*$H124</f>
        <v>-205.27562159999999</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1341.4376260591939</v>
      </c>
    </row>
    <row r="125" spans="2:23" s="238" customFormat="1">
      <c r="B125" s="237"/>
      <c r="E125" s="214">
        <v>43252</v>
      </c>
      <c r="F125" s="214" t="s">
        <v>185</v>
      </c>
      <c r="G125" s="215" t="s">
        <v>66</v>
      </c>
      <c r="H125" s="240">
        <f t="shared" si="64"/>
        <v>1.575E-3</v>
      </c>
      <c r="I125" s="230">
        <f>(SUM('1.  LRAMVA Summary'!D$54:D$74)+SUM('1.  LRAMVA Summary'!D$75:D$76)*(MONTH($E125)-1)/12)*$H125</f>
        <v>826.61349677679118</v>
      </c>
      <c r="J125" s="230">
        <f>(SUM('1.  LRAMVA Summary'!E$54:E$74)+SUM('1.  LRAMVA Summary'!E$75:E$76)*(MONTH($E125)-1)/12)*$H125</f>
        <v>117.32820675786971</v>
      </c>
      <c r="K125" s="230">
        <f>(SUM('1.  LRAMVA Summary'!F$54:F$74)+SUM('1.  LRAMVA Summary'!F$75:F$76)*(MONTH($E125)-1)/12)*$H125</f>
        <v>720.4672105127396</v>
      </c>
      <c r="L125" s="230">
        <f>(SUM('1.  LRAMVA Summary'!G$54:G$74)+SUM('1.  LRAMVA Summary'!G$75:G$76)*(MONTH($E125)-1)/12)*$H125</f>
        <v>40.996725388593447</v>
      </c>
      <c r="M125" s="230">
        <f>(SUM('1.  LRAMVA Summary'!H$54:H$74)+SUM('1.  LRAMVA Summary'!H$75:H$76)*(MONTH($E125)-1)/12)*$H125</f>
        <v>-158.69239177679998</v>
      </c>
      <c r="N125" s="230">
        <f>(SUM('1.  LRAMVA Summary'!I$54:I$74)+SUM('1.  LRAMVA Summary'!I$75:I$76)*(MONTH($E125)-1)/12)*$H125</f>
        <v>-205.27562159999999</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1341.4376260591939</v>
      </c>
    </row>
    <row r="126" spans="2:23" s="9" customFormat="1">
      <c r="B126" s="66"/>
      <c r="E126" s="214">
        <v>43282</v>
      </c>
      <c r="F126" s="214" t="s">
        <v>185</v>
      </c>
      <c r="G126" s="215" t="s">
        <v>68</v>
      </c>
      <c r="H126" s="240">
        <f>$C$45/12</f>
        <v>1.575E-3</v>
      </c>
      <c r="I126" s="230">
        <f>(SUM('1.  LRAMVA Summary'!D$54:D$74)+SUM('1.  LRAMVA Summary'!D$75:D$76)*(MONTH($E126)-1)/12)*$H126</f>
        <v>826.61349677679118</v>
      </c>
      <c r="J126" s="230">
        <f>(SUM('1.  LRAMVA Summary'!E$54:E$74)+SUM('1.  LRAMVA Summary'!E$75:E$76)*(MONTH($E126)-1)/12)*$H126</f>
        <v>117.32820675786971</v>
      </c>
      <c r="K126" s="230">
        <f>(SUM('1.  LRAMVA Summary'!F$54:F$74)+SUM('1.  LRAMVA Summary'!F$75:F$76)*(MONTH($E126)-1)/12)*$H126</f>
        <v>720.4672105127396</v>
      </c>
      <c r="L126" s="230">
        <f>(SUM('1.  LRAMVA Summary'!G$54:G$74)+SUM('1.  LRAMVA Summary'!G$75:G$76)*(MONTH($E126)-1)/12)*$H126</f>
        <v>40.996725388593447</v>
      </c>
      <c r="M126" s="230">
        <f>(SUM('1.  LRAMVA Summary'!H$54:H$74)+SUM('1.  LRAMVA Summary'!H$75:H$76)*(MONTH($E126)-1)/12)*$H126</f>
        <v>-158.69239177679998</v>
      </c>
      <c r="N126" s="230">
        <f>(SUM('1.  LRAMVA Summary'!I$54:I$74)+SUM('1.  LRAMVA Summary'!I$75:I$76)*(MONTH($E126)-1)/12)*$H126</f>
        <v>-205.27562159999999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1341.4376260591939</v>
      </c>
    </row>
    <row r="127" spans="2:23" s="9" customFormat="1">
      <c r="B127" s="66"/>
      <c r="E127" s="214">
        <v>43313</v>
      </c>
      <c r="F127" s="214" t="s">
        <v>185</v>
      </c>
      <c r="G127" s="215" t="s">
        <v>68</v>
      </c>
      <c r="H127" s="240">
        <f t="shared" ref="H127:H128" si="65">$C$45/12</f>
        <v>1.575E-3</v>
      </c>
      <c r="I127" s="230">
        <f>(SUM('1.  LRAMVA Summary'!D$54:D$74)+SUM('1.  LRAMVA Summary'!D$75:D$76)*(MONTH($E127)-1)/12)*$H127</f>
        <v>826.61349677679118</v>
      </c>
      <c r="J127" s="230">
        <f>(SUM('1.  LRAMVA Summary'!E$54:E$74)+SUM('1.  LRAMVA Summary'!E$75:E$76)*(MONTH($E127)-1)/12)*$H127</f>
        <v>117.32820675786971</v>
      </c>
      <c r="K127" s="230">
        <f>(SUM('1.  LRAMVA Summary'!F$54:F$74)+SUM('1.  LRAMVA Summary'!F$75:F$76)*(MONTH($E127)-1)/12)*$H127</f>
        <v>720.4672105127396</v>
      </c>
      <c r="L127" s="230">
        <f>(SUM('1.  LRAMVA Summary'!G$54:G$74)+SUM('1.  LRAMVA Summary'!G$75:G$76)*(MONTH($E127)-1)/12)*$H127</f>
        <v>40.996725388593447</v>
      </c>
      <c r="M127" s="230">
        <f>(SUM('1.  LRAMVA Summary'!H$54:H$74)+SUM('1.  LRAMVA Summary'!H$75:H$76)*(MONTH($E127)-1)/12)*$H127</f>
        <v>-158.69239177679998</v>
      </c>
      <c r="N127" s="230">
        <f>(SUM('1.  LRAMVA Summary'!I$54:I$74)+SUM('1.  LRAMVA Summary'!I$75:I$76)*(MONTH($E127)-1)/12)*$H127</f>
        <v>-205.27562159999999</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1341.4376260591939</v>
      </c>
    </row>
    <row r="128" spans="2:23" s="9" customFormat="1">
      <c r="B128" s="66"/>
      <c r="E128" s="214">
        <v>43344</v>
      </c>
      <c r="F128" s="214" t="s">
        <v>185</v>
      </c>
      <c r="G128" s="215" t="s">
        <v>68</v>
      </c>
      <c r="H128" s="240">
        <f t="shared" si="65"/>
        <v>1.575E-3</v>
      </c>
      <c r="I128" s="230">
        <f>(SUM('1.  LRAMVA Summary'!D$54:D$74)+SUM('1.  LRAMVA Summary'!D$75:D$76)*(MONTH($E128)-1)/12)*$H128</f>
        <v>826.61349677679118</v>
      </c>
      <c r="J128" s="230">
        <f>(SUM('1.  LRAMVA Summary'!E$54:E$74)+SUM('1.  LRAMVA Summary'!E$75:E$76)*(MONTH($E128)-1)/12)*$H128</f>
        <v>117.32820675786971</v>
      </c>
      <c r="K128" s="230">
        <f>(SUM('1.  LRAMVA Summary'!F$54:F$74)+SUM('1.  LRAMVA Summary'!F$75:F$76)*(MONTH($E128)-1)/12)*$H128</f>
        <v>720.4672105127396</v>
      </c>
      <c r="L128" s="230">
        <f>(SUM('1.  LRAMVA Summary'!G$54:G$74)+SUM('1.  LRAMVA Summary'!G$75:G$76)*(MONTH($E128)-1)/12)*$H128</f>
        <v>40.996725388593447</v>
      </c>
      <c r="M128" s="230">
        <f>(SUM('1.  LRAMVA Summary'!H$54:H$74)+SUM('1.  LRAMVA Summary'!H$75:H$76)*(MONTH($E128)-1)/12)*$H128</f>
        <v>-158.69239177679998</v>
      </c>
      <c r="N128" s="230">
        <f>(SUM('1.  LRAMVA Summary'!I$54:I$74)+SUM('1.  LRAMVA Summary'!I$75:I$76)*(MONTH($E128)-1)/12)*$H128</f>
        <v>-205.27562159999999</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1341.4376260591939</v>
      </c>
    </row>
    <row r="129" spans="2:23" s="9" customFormat="1">
      <c r="B129" s="66"/>
      <c r="E129" s="214">
        <v>43374</v>
      </c>
      <c r="F129" s="214" t="s">
        <v>185</v>
      </c>
      <c r="G129" s="215" t="s">
        <v>69</v>
      </c>
      <c r="H129" s="240">
        <f>$C$46/12</f>
        <v>1.8083333333333335E-3</v>
      </c>
      <c r="I129" s="230">
        <f>(SUM('1.  LRAMVA Summary'!D$54:D$74)+SUM('1.  LRAMVA Summary'!D$75:D$76)*(MONTH($E129)-1)/12)*$H129</f>
        <v>949.07475555853807</v>
      </c>
      <c r="J129" s="230">
        <f>(SUM('1.  LRAMVA Summary'!E$54:E$74)+SUM('1.  LRAMVA Summary'!E$75:E$76)*(MONTH($E129)-1)/12)*$H129</f>
        <v>134.71016331459117</v>
      </c>
      <c r="K129" s="230">
        <f>(SUM('1.  LRAMVA Summary'!F$54:F$74)+SUM('1.  LRAMVA Summary'!F$75:F$76)*(MONTH($E129)-1)/12)*$H129</f>
        <v>827.2030935516641</v>
      </c>
      <c r="L129" s="230">
        <f>(SUM('1.  LRAMVA Summary'!G$54:G$74)+SUM('1.  LRAMVA Summary'!G$75:G$76)*(MONTH($E129)-1)/12)*$H129</f>
        <v>47.070314335051734</v>
      </c>
      <c r="M129" s="230">
        <f>(SUM('1.  LRAMVA Summary'!H$54:H$74)+SUM('1.  LRAMVA Summary'!H$75:H$76)*(MONTH($E129)-1)/12)*$H129</f>
        <v>-182.20237574373331</v>
      </c>
      <c r="N129" s="230">
        <f>(SUM('1.  LRAMVA Summary'!I$54:I$74)+SUM('1.  LRAMVA Summary'!I$75:I$76)*(MONTH($E129)-1)/12)*$H129</f>
        <v>-235.68682479999998</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1540.1691262161119</v>
      </c>
    </row>
    <row r="130" spans="2:23" s="9" customFormat="1">
      <c r="B130" s="66"/>
      <c r="E130" s="214">
        <v>43405</v>
      </c>
      <c r="F130" s="214" t="s">
        <v>185</v>
      </c>
      <c r="G130" s="215" t="s">
        <v>69</v>
      </c>
      <c r="H130" s="240">
        <f t="shared" ref="H130:H131" si="66">$C$46/12</f>
        <v>1.8083333333333335E-3</v>
      </c>
      <c r="I130" s="230">
        <f>(SUM('1.  LRAMVA Summary'!D$54:D$74)+SUM('1.  LRAMVA Summary'!D$75:D$76)*(MONTH($E130)-1)/12)*$H130</f>
        <v>949.07475555853807</v>
      </c>
      <c r="J130" s="230">
        <f>(SUM('1.  LRAMVA Summary'!E$54:E$74)+SUM('1.  LRAMVA Summary'!E$75:E$76)*(MONTH($E130)-1)/12)*$H130</f>
        <v>134.71016331459117</v>
      </c>
      <c r="K130" s="230">
        <f>(SUM('1.  LRAMVA Summary'!F$54:F$74)+SUM('1.  LRAMVA Summary'!F$75:F$76)*(MONTH($E130)-1)/12)*$H130</f>
        <v>827.2030935516641</v>
      </c>
      <c r="L130" s="230">
        <f>(SUM('1.  LRAMVA Summary'!G$54:G$74)+SUM('1.  LRAMVA Summary'!G$75:G$76)*(MONTH($E130)-1)/12)*$H130</f>
        <v>47.070314335051734</v>
      </c>
      <c r="M130" s="230">
        <f>(SUM('1.  LRAMVA Summary'!H$54:H$74)+SUM('1.  LRAMVA Summary'!H$75:H$76)*(MONTH($E130)-1)/12)*$H130</f>
        <v>-182.20237574373331</v>
      </c>
      <c r="N130" s="230">
        <f>(SUM('1.  LRAMVA Summary'!I$54:I$74)+SUM('1.  LRAMVA Summary'!I$75:I$76)*(MONTH($E130)-1)/12)*$H130</f>
        <v>-235.68682479999998</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1540.1691262161119</v>
      </c>
    </row>
    <row r="131" spans="2:23" s="9" customFormat="1">
      <c r="B131" s="66"/>
      <c r="E131" s="214">
        <v>43435</v>
      </c>
      <c r="F131" s="214" t="s">
        <v>185</v>
      </c>
      <c r="G131" s="215" t="s">
        <v>69</v>
      </c>
      <c r="H131" s="240">
        <f t="shared" si="66"/>
        <v>1.8083333333333335E-3</v>
      </c>
      <c r="I131" s="230">
        <f>(SUM('1.  LRAMVA Summary'!D$54:D$74)+SUM('1.  LRAMVA Summary'!D$75:D$76)*(MONTH($E131)-1)/12)*$H131</f>
        <v>949.07475555853807</v>
      </c>
      <c r="J131" s="230">
        <f>(SUM('1.  LRAMVA Summary'!E$54:E$74)+SUM('1.  LRAMVA Summary'!E$75:E$76)*(MONTH($E131)-1)/12)*$H131</f>
        <v>134.71016331459117</v>
      </c>
      <c r="K131" s="230">
        <f>(SUM('1.  LRAMVA Summary'!F$54:F$74)+SUM('1.  LRAMVA Summary'!F$75:F$76)*(MONTH($E131)-1)/12)*$H131</f>
        <v>827.2030935516641</v>
      </c>
      <c r="L131" s="230">
        <f>(SUM('1.  LRAMVA Summary'!G$54:G$74)+SUM('1.  LRAMVA Summary'!G$75:G$76)*(MONTH($E131)-1)/12)*$H131</f>
        <v>47.070314335051734</v>
      </c>
      <c r="M131" s="230">
        <f>(SUM('1.  LRAMVA Summary'!H$54:H$74)+SUM('1.  LRAMVA Summary'!H$75:H$76)*(MONTH($E131)-1)/12)*$H131</f>
        <v>-182.20237574373331</v>
      </c>
      <c r="N131" s="230">
        <f>(SUM('1.  LRAMVA Summary'!I$54:I$74)+SUM('1.  LRAMVA Summary'!I$75:I$76)*(MONTH($E131)-1)/12)*$H131</f>
        <v>-235.68682479999998</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1540.1691262161119</v>
      </c>
    </row>
    <row r="132" spans="2:23" s="9" customFormat="1" ht="15" thickBot="1">
      <c r="B132" s="66"/>
      <c r="E132" s="216" t="s">
        <v>467</v>
      </c>
      <c r="F132" s="216"/>
      <c r="G132" s="217"/>
      <c r="H132" s="218"/>
      <c r="I132" s="219">
        <f>SUM(I119:I131)</f>
        <v>12858.432172083418</v>
      </c>
      <c r="J132" s="219">
        <f>SUM(J119:J131)</f>
        <v>1825.1054384557515</v>
      </c>
      <c r="K132" s="219">
        <f t="shared" ref="K132:O132" si="67">SUM(K119:K131)</f>
        <v>11207.267719087056</v>
      </c>
      <c r="L132" s="219">
        <f t="shared" si="67"/>
        <v>637.72683937812042</v>
      </c>
      <c r="M132" s="219">
        <f t="shared" si="67"/>
        <v>-2468.5483165279993</v>
      </c>
      <c r="N132" s="219">
        <f t="shared" si="67"/>
        <v>-3193.1763359999995</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20866.80751647635</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12858.432172083418</v>
      </c>
      <c r="J134" s="228">
        <f t="shared" ref="J134" si="69">J132+J133</f>
        <v>1825.1054384557515</v>
      </c>
      <c r="K134" s="228">
        <f t="shared" ref="K134" si="70">K132+K133</f>
        <v>11207.267719087056</v>
      </c>
      <c r="L134" s="228">
        <f t="shared" ref="L134" si="71">L132+L133</f>
        <v>637.72683937812042</v>
      </c>
      <c r="M134" s="228">
        <f t="shared" ref="M134" si="72">M132+M133</f>
        <v>-2468.5483165279993</v>
      </c>
      <c r="N134" s="228">
        <f t="shared" ref="N134" si="73">N132+N133</f>
        <v>-3193.1763359999995</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20866.80751647635</v>
      </c>
    </row>
    <row r="135" spans="2:23" s="9" customFormat="1">
      <c r="B135" s="66"/>
      <c r="E135" s="214">
        <v>43466</v>
      </c>
      <c r="F135" s="214" t="s">
        <v>186</v>
      </c>
      <c r="G135" s="215" t="s">
        <v>65</v>
      </c>
      <c r="H135" s="240">
        <f>$C$47/12</f>
        <v>2.0416666666666669E-3</v>
      </c>
      <c r="I135" s="230">
        <f>(SUM('1.  LRAMVA Summary'!D$54:D$77)+SUM('1.  LRAMVA Summary'!D$78:D$79)*(MONTH($E135)-1)/12)*$H135</f>
        <v>1071.536014340285</v>
      </c>
      <c r="J135" s="230">
        <f>(SUM('1.  LRAMVA Summary'!E$54:E$77)+SUM('1.  LRAMVA Summary'!E$78:E$79)*(MONTH($E135)-1)/12)*$H135</f>
        <v>152.0921198713126</v>
      </c>
      <c r="K135" s="230">
        <f>(SUM('1.  LRAMVA Summary'!F$54:F$77)+SUM('1.  LRAMVA Summary'!F$78:F$79)*(MONTH($E135)-1)/12)*$H135</f>
        <v>933.93897659058848</v>
      </c>
      <c r="L135" s="230">
        <f>(SUM('1.  LRAMVA Summary'!G$54:G$77)+SUM('1.  LRAMVA Summary'!G$78:G$79)*(MONTH($E135)-1)/12)*$H135</f>
        <v>53.143903281510028</v>
      </c>
      <c r="M135" s="230">
        <f>(SUM('1.  LRAMVA Summary'!H$54:H$77)+SUM('1.  LRAMVA Summary'!H$78:H$79)*(MONTH($E135)-1)/12)*$H135</f>
        <v>-205.71235971066665</v>
      </c>
      <c r="N135" s="230">
        <f>(SUM('1.  LRAMVA Summary'!I$54:I$77)+SUM('1.  LRAMVA Summary'!I$78:I$79)*(MONTH($E135)-1)/12)*$H135</f>
        <v>-266.098028</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1738.9006263730298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1071.536014340285</v>
      </c>
      <c r="J136" s="230">
        <f>(SUM('1.  LRAMVA Summary'!E$54:E$77)+SUM('1.  LRAMVA Summary'!E$78:E$79)*(MONTH($E136)-1)/12)*$H136</f>
        <v>152.0921198713126</v>
      </c>
      <c r="K136" s="230">
        <f>(SUM('1.  LRAMVA Summary'!F$54:F$77)+SUM('1.  LRAMVA Summary'!F$78:F$79)*(MONTH($E136)-1)/12)*$H136</f>
        <v>933.93897659058848</v>
      </c>
      <c r="L136" s="230">
        <f>(SUM('1.  LRAMVA Summary'!G$54:G$77)+SUM('1.  LRAMVA Summary'!G$78:G$79)*(MONTH($E136)-1)/12)*$H136</f>
        <v>53.143903281510028</v>
      </c>
      <c r="M136" s="230">
        <f>(SUM('1.  LRAMVA Summary'!H$54:H$77)+SUM('1.  LRAMVA Summary'!H$78:H$79)*(MONTH($E136)-1)/12)*$H136</f>
        <v>-205.71235971066665</v>
      </c>
      <c r="N136" s="230">
        <f>(SUM('1.  LRAMVA Summary'!I$54:I$77)+SUM('1.  LRAMVA Summary'!I$78:I$79)*(MONTH($E136)-1)/12)*$H136</f>
        <v>-266.098028</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1738.9006263730298</v>
      </c>
    </row>
    <row r="137" spans="2:23" s="9" customFormat="1">
      <c r="B137" s="66"/>
      <c r="E137" s="214">
        <v>43525</v>
      </c>
      <c r="F137" s="214" t="s">
        <v>186</v>
      </c>
      <c r="G137" s="215" t="s">
        <v>65</v>
      </c>
      <c r="H137" s="240">
        <f t="shared" si="75"/>
        <v>2.0416666666666669E-3</v>
      </c>
      <c r="I137" s="230">
        <f>(SUM('1.  LRAMVA Summary'!D$54:D$77)+SUM('1.  LRAMVA Summary'!D$78:D$79)*(MONTH($E137)-1)/12)*$H137</f>
        <v>1071.536014340285</v>
      </c>
      <c r="J137" s="230">
        <f>(SUM('1.  LRAMVA Summary'!E$54:E$77)+SUM('1.  LRAMVA Summary'!E$78:E$79)*(MONTH($E137)-1)/12)*$H137</f>
        <v>152.0921198713126</v>
      </c>
      <c r="K137" s="230">
        <f>(SUM('1.  LRAMVA Summary'!F$54:F$77)+SUM('1.  LRAMVA Summary'!F$78:F$79)*(MONTH($E137)-1)/12)*$H137</f>
        <v>933.93897659058848</v>
      </c>
      <c r="L137" s="230">
        <f>(SUM('1.  LRAMVA Summary'!G$54:G$77)+SUM('1.  LRAMVA Summary'!G$78:G$79)*(MONTH($E137)-1)/12)*$H137</f>
        <v>53.143903281510028</v>
      </c>
      <c r="M137" s="230">
        <f>(SUM('1.  LRAMVA Summary'!H$54:H$77)+SUM('1.  LRAMVA Summary'!H$78:H$79)*(MONTH($E137)-1)/12)*$H137</f>
        <v>-205.71235971066665</v>
      </c>
      <c r="N137" s="230">
        <f>(SUM('1.  LRAMVA Summary'!I$54:I$77)+SUM('1.  LRAMVA Summary'!I$78:I$79)*(MONTH($E137)-1)/12)*$H137</f>
        <v>-266.098028</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1738.9006263730298</v>
      </c>
    </row>
    <row r="138" spans="2:23" s="8" customFormat="1">
      <c r="B138" s="239"/>
      <c r="E138" s="214">
        <v>43556</v>
      </c>
      <c r="F138" s="214" t="s">
        <v>186</v>
      </c>
      <c r="G138" s="215" t="s">
        <v>66</v>
      </c>
      <c r="H138" s="240">
        <f>$C$48/12</f>
        <v>1.8166666666666667E-3</v>
      </c>
      <c r="I138" s="230">
        <f>(SUM('1.  LRAMVA Summary'!D$54:D$77)+SUM('1.  LRAMVA Summary'!D$78:D$79)*(MONTH($E138)-1)/12)*$H138</f>
        <v>953.44837194360048</v>
      </c>
      <c r="J138" s="230">
        <f>(SUM('1.  LRAMVA Summary'!E$54:E$77)+SUM('1.  LRAMVA Summary'!E$78:E$79)*(MONTH($E138)-1)/12)*$H138</f>
        <v>135.33094747733122</v>
      </c>
      <c r="K138" s="230">
        <f>(SUM('1.  LRAMVA Summary'!F$54:F$77)+SUM('1.  LRAMVA Summary'!F$78:F$79)*(MONTH($E138)-1)/12)*$H138</f>
        <v>831.01508937448273</v>
      </c>
      <c r="L138" s="230">
        <f>(SUM('1.  LRAMVA Summary'!G$54:G$77)+SUM('1.  LRAMVA Summary'!G$78:G$79)*(MONTH($E138)-1)/12)*$H138</f>
        <v>47.287228225996671</v>
      </c>
      <c r="M138" s="230">
        <f>(SUM('1.  LRAMVA Summary'!H$54:H$77)+SUM('1.  LRAMVA Summary'!H$78:H$79)*(MONTH($E138)-1)/12)*$H138</f>
        <v>-183.04201802826665</v>
      </c>
      <c r="N138" s="230">
        <f>(SUM('1.  LRAMVA Summary'!I$54:I$77)+SUM('1.  LRAMVA Summary'!I$78:I$79)*(MONTH($E138)-1)/12)*$H138</f>
        <v>-236.7729392</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1547.2666797931442</v>
      </c>
    </row>
    <row r="139" spans="2:23" s="9" customFormat="1">
      <c r="B139" s="66"/>
      <c r="E139" s="214">
        <v>43586</v>
      </c>
      <c r="F139" s="214" t="s">
        <v>186</v>
      </c>
      <c r="G139" s="215" t="s">
        <v>66</v>
      </c>
      <c r="H139" s="240">
        <f>$C$48/12</f>
        <v>1.8166666666666667E-3</v>
      </c>
      <c r="I139" s="230">
        <f>(SUM('1.  LRAMVA Summary'!D$54:D$77)+SUM('1.  LRAMVA Summary'!D$78:D$79)*(MONTH($E139)-1)/12)*$H139</f>
        <v>953.44837194360048</v>
      </c>
      <c r="J139" s="230">
        <f>(SUM('1.  LRAMVA Summary'!E$54:E$77)+SUM('1.  LRAMVA Summary'!E$78:E$79)*(MONTH($E139)-1)/12)*$H139</f>
        <v>135.33094747733122</v>
      </c>
      <c r="K139" s="230">
        <f>(SUM('1.  LRAMVA Summary'!F$54:F$77)+SUM('1.  LRAMVA Summary'!F$78:F$79)*(MONTH($E139)-1)/12)*$H139</f>
        <v>831.01508937448273</v>
      </c>
      <c r="L139" s="230">
        <f>(SUM('1.  LRAMVA Summary'!G$54:G$77)+SUM('1.  LRAMVA Summary'!G$78:G$79)*(MONTH($E139)-1)/12)*$H139</f>
        <v>47.287228225996671</v>
      </c>
      <c r="M139" s="230">
        <f>(SUM('1.  LRAMVA Summary'!H$54:H$77)+SUM('1.  LRAMVA Summary'!H$78:H$79)*(MONTH($E139)-1)/12)*$H139</f>
        <v>-183.04201802826665</v>
      </c>
      <c r="N139" s="230">
        <f>(SUM('1.  LRAMVA Summary'!I$54:I$77)+SUM('1.  LRAMVA Summary'!I$78:I$79)*(MONTH($E139)-1)/12)*$H139</f>
        <v>-236.7729392</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1547.2666797931442</v>
      </c>
    </row>
    <row r="140" spans="2:23" s="9" customFormat="1">
      <c r="B140" s="66"/>
      <c r="E140" s="214">
        <v>43617</v>
      </c>
      <c r="F140" s="214" t="s">
        <v>186</v>
      </c>
      <c r="G140" s="215" t="s">
        <v>66</v>
      </c>
      <c r="H140" s="240">
        <f t="shared" ref="H140" si="77">$C$48/12</f>
        <v>1.8166666666666667E-3</v>
      </c>
      <c r="I140" s="230">
        <f>(SUM('1.  LRAMVA Summary'!D$54:D$77)+SUM('1.  LRAMVA Summary'!D$78:D$79)*(MONTH($E140)-1)/12)*$H140</f>
        <v>953.44837194360048</v>
      </c>
      <c r="J140" s="230">
        <f>(SUM('1.  LRAMVA Summary'!E$54:E$77)+SUM('1.  LRAMVA Summary'!E$78:E$79)*(MONTH($E140)-1)/12)*$H140</f>
        <v>135.33094747733122</v>
      </c>
      <c r="K140" s="230">
        <f>(SUM('1.  LRAMVA Summary'!F$54:F$77)+SUM('1.  LRAMVA Summary'!F$78:F$79)*(MONTH($E140)-1)/12)*$H140</f>
        <v>831.01508937448273</v>
      </c>
      <c r="L140" s="230">
        <f>(SUM('1.  LRAMVA Summary'!G$54:G$77)+SUM('1.  LRAMVA Summary'!G$78:G$79)*(MONTH($E140)-1)/12)*$H140</f>
        <v>47.287228225996671</v>
      </c>
      <c r="M140" s="230">
        <f>(SUM('1.  LRAMVA Summary'!H$54:H$77)+SUM('1.  LRAMVA Summary'!H$78:H$79)*(MONTH($E140)-1)/12)*$H140</f>
        <v>-183.04201802826665</v>
      </c>
      <c r="N140" s="230">
        <f>(SUM('1.  LRAMVA Summary'!I$54:I$77)+SUM('1.  LRAMVA Summary'!I$78:I$79)*(MONTH($E140)-1)/12)*$H140</f>
        <v>-236.7729392</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1547.2666797931442</v>
      </c>
    </row>
    <row r="141" spans="2:23" s="9" customFormat="1">
      <c r="B141" s="66"/>
      <c r="E141" s="214">
        <v>43647</v>
      </c>
      <c r="F141" s="214" t="s">
        <v>186</v>
      </c>
      <c r="G141" s="215" t="s">
        <v>68</v>
      </c>
      <c r="H141" s="240">
        <f>$C$49/12</f>
        <v>1.8166666666666667E-3</v>
      </c>
      <c r="I141" s="230">
        <f>(SUM('1.  LRAMVA Summary'!D$54:D$77)+SUM('1.  LRAMVA Summary'!D$78:D$79)*(MONTH($E141)-1)/12)*$H141</f>
        <v>953.44837194360048</v>
      </c>
      <c r="J141" s="230">
        <f>(SUM('1.  LRAMVA Summary'!E$54:E$77)+SUM('1.  LRAMVA Summary'!E$78:E$79)*(MONTH($E141)-1)/12)*$H141</f>
        <v>135.33094747733122</v>
      </c>
      <c r="K141" s="230">
        <f>(SUM('1.  LRAMVA Summary'!F$54:F$77)+SUM('1.  LRAMVA Summary'!F$78:F$79)*(MONTH($E141)-1)/12)*$H141</f>
        <v>831.01508937448273</v>
      </c>
      <c r="L141" s="230">
        <f>(SUM('1.  LRAMVA Summary'!G$54:G$77)+SUM('1.  LRAMVA Summary'!G$78:G$79)*(MONTH($E141)-1)/12)*$H141</f>
        <v>47.287228225996671</v>
      </c>
      <c r="M141" s="230">
        <f>(SUM('1.  LRAMVA Summary'!H$54:H$77)+SUM('1.  LRAMVA Summary'!H$78:H$79)*(MONTH($E141)-1)/12)*$H141</f>
        <v>-183.04201802826665</v>
      </c>
      <c r="N141" s="230">
        <f>(SUM('1.  LRAMVA Summary'!I$54:I$77)+SUM('1.  LRAMVA Summary'!I$78:I$79)*(MONTH($E141)-1)/12)*$H141</f>
        <v>-236.7729392</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1547.2666797931442</v>
      </c>
    </row>
    <row r="142" spans="2:23" s="9" customFormat="1">
      <c r="B142" s="66"/>
      <c r="E142" s="214">
        <v>43678</v>
      </c>
      <c r="F142" s="214" t="s">
        <v>186</v>
      </c>
      <c r="G142" s="215" t="s">
        <v>68</v>
      </c>
      <c r="H142" s="240">
        <f t="shared" ref="H142" si="78">$C$49/12</f>
        <v>1.8166666666666667E-3</v>
      </c>
      <c r="I142" s="230">
        <f>(SUM('1.  LRAMVA Summary'!D$54:D$77)+SUM('1.  LRAMVA Summary'!D$78:D$79)*(MONTH($E142)-1)/12)*$H142</f>
        <v>953.44837194360048</v>
      </c>
      <c r="J142" s="230">
        <f>(SUM('1.  LRAMVA Summary'!E$54:E$77)+SUM('1.  LRAMVA Summary'!E$78:E$79)*(MONTH($E142)-1)/12)*$H142</f>
        <v>135.33094747733122</v>
      </c>
      <c r="K142" s="230">
        <f>(SUM('1.  LRAMVA Summary'!F$54:F$77)+SUM('1.  LRAMVA Summary'!F$78:F$79)*(MONTH($E142)-1)/12)*$H142</f>
        <v>831.01508937448273</v>
      </c>
      <c r="L142" s="230">
        <f>(SUM('1.  LRAMVA Summary'!G$54:G$77)+SUM('1.  LRAMVA Summary'!G$78:G$79)*(MONTH($E142)-1)/12)*$H142</f>
        <v>47.287228225996671</v>
      </c>
      <c r="M142" s="230">
        <f>(SUM('1.  LRAMVA Summary'!H$54:H$77)+SUM('1.  LRAMVA Summary'!H$78:H$79)*(MONTH($E142)-1)/12)*$H142</f>
        <v>-183.04201802826665</v>
      </c>
      <c r="N142" s="230">
        <f>(SUM('1.  LRAMVA Summary'!I$54:I$77)+SUM('1.  LRAMVA Summary'!I$78:I$79)*(MONTH($E142)-1)/12)*$H142</f>
        <v>-236.7729392</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1547.2666797931442</v>
      </c>
    </row>
    <row r="143" spans="2:23" s="9" customFormat="1">
      <c r="B143" s="66"/>
      <c r="E143" s="214">
        <v>43709</v>
      </c>
      <c r="F143" s="214" t="s">
        <v>186</v>
      </c>
      <c r="G143" s="215" t="s">
        <v>68</v>
      </c>
      <c r="H143" s="240">
        <f>$C$49/12</f>
        <v>1.8166666666666667E-3</v>
      </c>
      <c r="I143" s="230">
        <f>(SUM('1.  LRAMVA Summary'!D$54:D$77)+SUM('1.  LRAMVA Summary'!D$78:D$79)*(MONTH($E143)-1)/12)*$H143</f>
        <v>953.44837194360048</v>
      </c>
      <c r="J143" s="230">
        <f>(SUM('1.  LRAMVA Summary'!E$54:E$77)+SUM('1.  LRAMVA Summary'!E$78:E$79)*(MONTH($E143)-1)/12)*$H143</f>
        <v>135.33094747733122</v>
      </c>
      <c r="K143" s="230">
        <f>(SUM('1.  LRAMVA Summary'!F$54:F$77)+SUM('1.  LRAMVA Summary'!F$78:F$79)*(MONTH($E143)-1)/12)*$H143</f>
        <v>831.01508937448273</v>
      </c>
      <c r="L143" s="230">
        <f>(SUM('1.  LRAMVA Summary'!G$54:G$77)+SUM('1.  LRAMVA Summary'!G$78:G$79)*(MONTH($E143)-1)/12)*$H143</f>
        <v>47.287228225996671</v>
      </c>
      <c r="M143" s="230">
        <f>(SUM('1.  LRAMVA Summary'!H$54:H$77)+SUM('1.  LRAMVA Summary'!H$78:H$79)*(MONTH($E143)-1)/12)*$H143</f>
        <v>-183.04201802826665</v>
      </c>
      <c r="N143" s="230">
        <f>(SUM('1.  LRAMVA Summary'!I$54:I$77)+SUM('1.  LRAMVA Summary'!I$78:I$79)*(MONTH($E143)-1)/12)*$H143</f>
        <v>-236.7729392</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1547.2666797931442</v>
      </c>
    </row>
    <row r="144" spans="2:23" s="9" customFormat="1">
      <c r="B144" s="66"/>
      <c r="E144" s="214">
        <v>43739</v>
      </c>
      <c r="F144" s="214" t="s">
        <v>186</v>
      </c>
      <c r="G144" s="215" t="s">
        <v>69</v>
      </c>
      <c r="H144" s="240">
        <f>$C$50/12</f>
        <v>1.8166666666666667E-3</v>
      </c>
      <c r="I144" s="230">
        <f>(SUM('1.  LRAMVA Summary'!D$54:D$77)+SUM('1.  LRAMVA Summary'!D$78:D$79)*(MONTH($E144)-1)/12)*$H144</f>
        <v>953.44837194360048</v>
      </c>
      <c r="J144" s="230">
        <f>(SUM('1.  LRAMVA Summary'!E$54:E$77)+SUM('1.  LRAMVA Summary'!E$78:E$79)*(MONTH($E144)-1)/12)*$H144</f>
        <v>135.33094747733122</v>
      </c>
      <c r="K144" s="230">
        <f>(SUM('1.  LRAMVA Summary'!F$54:F$77)+SUM('1.  LRAMVA Summary'!F$78:F$79)*(MONTH($E144)-1)/12)*$H144</f>
        <v>831.01508937448273</v>
      </c>
      <c r="L144" s="230">
        <f>(SUM('1.  LRAMVA Summary'!G$54:G$77)+SUM('1.  LRAMVA Summary'!G$78:G$79)*(MONTH($E144)-1)/12)*$H144</f>
        <v>47.287228225996671</v>
      </c>
      <c r="M144" s="230">
        <f>(SUM('1.  LRAMVA Summary'!H$54:H$77)+SUM('1.  LRAMVA Summary'!H$78:H$79)*(MONTH($E144)-1)/12)*$H144</f>
        <v>-183.04201802826665</v>
      </c>
      <c r="N144" s="230">
        <f>(SUM('1.  LRAMVA Summary'!I$54:I$77)+SUM('1.  LRAMVA Summary'!I$78:I$79)*(MONTH($E144)-1)/12)*$H144</f>
        <v>-236.7729392</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1547.2666797931442</v>
      </c>
    </row>
    <row r="145" spans="2:23" s="9" customFormat="1">
      <c r="B145" s="66"/>
      <c r="E145" s="214">
        <v>43770</v>
      </c>
      <c r="F145" s="214" t="s">
        <v>186</v>
      </c>
      <c r="G145" s="215" t="s">
        <v>69</v>
      </c>
      <c r="H145" s="240">
        <f t="shared" ref="H145:H146" si="79">$C$50/12</f>
        <v>1.8166666666666667E-3</v>
      </c>
      <c r="I145" s="230">
        <f>(SUM('1.  LRAMVA Summary'!D$54:D$77)+SUM('1.  LRAMVA Summary'!D$78:D$79)*(MONTH($E145)-1)/12)*$H145</f>
        <v>953.44837194360048</v>
      </c>
      <c r="J145" s="230">
        <f>(SUM('1.  LRAMVA Summary'!E$54:E$77)+SUM('1.  LRAMVA Summary'!E$78:E$79)*(MONTH($E145)-1)/12)*$H145</f>
        <v>135.33094747733122</v>
      </c>
      <c r="K145" s="230">
        <f>(SUM('1.  LRAMVA Summary'!F$54:F$77)+SUM('1.  LRAMVA Summary'!F$78:F$79)*(MONTH($E145)-1)/12)*$H145</f>
        <v>831.01508937448273</v>
      </c>
      <c r="L145" s="230">
        <f>(SUM('1.  LRAMVA Summary'!G$54:G$77)+SUM('1.  LRAMVA Summary'!G$78:G$79)*(MONTH($E145)-1)/12)*$H145</f>
        <v>47.287228225996671</v>
      </c>
      <c r="M145" s="230">
        <f>(SUM('1.  LRAMVA Summary'!H$54:H$77)+SUM('1.  LRAMVA Summary'!H$78:H$79)*(MONTH($E145)-1)/12)*$H145</f>
        <v>-183.04201802826665</v>
      </c>
      <c r="N145" s="230">
        <f>(SUM('1.  LRAMVA Summary'!I$54:I$77)+SUM('1.  LRAMVA Summary'!I$78:I$79)*(MONTH($E145)-1)/12)*$H145</f>
        <v>-236.7729392</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1547.2666797931442</v>
      </c>
    </row>
    <row r="146" spans="2:23" s="9" customFormat="1">
      <c r="B146" s="66"/>
      <c r="E146" s="214">
        <v>43800</v>
      </c>
      <c r="F146" s="214" t="s">
        <v>186</v>
      </c>
      <c r="G146" s="215" t="s">
        <v>69</v>
      </c>
      <c r="H146" s="240">
        <f t="shared" si="79"/>
        <v>1.8166666666666667E-3</v>
      </c>
      <c r="I146" s="230">
        <f>(SUM('1.  LRAMVA Summary'!D$54:D$77)+SUM('1.  LRAMVA Summary'!D$78:D$79)*(MONTH($E146)-1)/12)*$H146</f>
        <v>953.44837194360048</v>
      </c>
      <c r="J146" s="230">
        <f>(SUM('1.  LRAMVA Summary'!E$54:E$77)+SUM('1.  LRAMVA Summary'!E$78:E$79)*(MONTH($E146)-1)/12)*$H146</f>
        <v>135.33094747733122</v>
      </c>
      <c r="K146" s="230">
        <f>(SUM('1.  LRAMVA Summary'!F$54:F$77)+SUM('1.  LRAMVA Summary'!F$78:F$79)*(MONTH($E146)-1)/12)*$H146</f>
        <v>831.01508937448273</v>
      </c>
      <c r="L146" s="230">
        <f>(SUM('1.  LRAMVA Summary'!G$54:G$77)+SUM('1.  LRAMVA Summary'!G$78:G$79)*(MONTH($E146)-1)/12)*$H146</f>
        <v>47.287228225996671</v>
      </c>
      <c r="M146" s="230">
        <f>(SUM('1.  LRAMVA Summary'!H$54:H$77)+SUM('1.  LRAMVA Summary'!H$78:H$79)*(MONTH($E146)-1)/12)*$H146</f>
        <v>-183.04201802826665</v>
      </c>
      <c r="N146" s="230">
        <f>(SUM('1.  LRAMVA Summary'!I$54:I$77)+SUM('1.  LRAMVA Summary'!I$78:I$79)*(MONTH($E146)-1)/12)*$H146</f>
        <v>-236.7729392</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1547.2666797931442</v>
      </c>
    </row>
    <row r="147" spans="2:23" s="9" customFormat="1" ht="15" thickBot="1">
      <c r="B147" s="66"/>
      <c r="E147" s="216" t="s">
        <v>468</v>
      </c>
      <c r="F147" s="216"/>
      <c r="G147" s="217"/>
      <c r="H147" s="218"/>
      <c r="I147" s="219">
        <f>SUM(I134:I146)</f>
        <v>24654.075562596667</v>
      </c>
      <c r="J147" s="219">
        <f>SUM(J134:J146)</f>
        <v>3499.360325365672</v>
      </c>
      <c r="K147" s="219">
        <f t="shared" ref="K147:O147" si="80">SUM(K134:K146)</f>
        <v>21488.220453229169</v>
      </c>
      <c r="L147" s="219">
        <f t="shared" si="80"/>
        <v>1222.74360325662</v>
      </c>
      <c r="M147" s="219">
        <f t="shared" si="80"/>
        <v>-4733.0635579143982</v>
      </c>
      <c r="N147" s="219">
        <f t="shared" si="80"/>
        <v>-6122.4268727999997</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40008.909513733743</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24654.075562596667</v>
      </c>
      <c r="J149" s="228">
        <f t="shared" ref="J149" si="82">J147+J148</f>
        <v>3499.360325365672</v>
      </c>
      <c r="K149" s="228">
        <f t="shared" ref="K149" si="83">K147+K148</f>
        <v>21488.220453229169</v>
      </c>
      <c r="L149" s="228">
        <f t="shared" ref="L149" si="84">L147+L148</f>
        <v>1222.74360325662</v>
      </c>
      <c r="M149" s="228">
        <f t="shared" ref="M149" si="85">M147+M148</f>
        <v>-4733.0635579143982</v>
      </c>
      <c r="N149" s="228">
        <f t="shared" ref="N149" si="86">N147+N148</f>
        <v>-6122.4268727999997</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40008.909513733743</v>
      </c>
    </row>
    <row r="150" spans="2:23" s="9" customFormat="1">
      <c r="B150" s="66"/>
      <c r="E150" s="214">
        <v>43831</v>
      </c>
      <c r="F150" s="214" t="s">
        <v>187</v>
      </c>
      <c r="G150" s="215" t="s">
        <v>65</v>
      </c>
      <c r="H150" s="240">
        <f>$C$51/12</f>
        <v>1.8166666666666667E-3</v>
      </c>
      <c r="I150" s="230">
        <f>(SUM('1.  LRAMVA Summary'!D$54:D$80)+SUM('1.  LRAMVA Summary'!D$81:D$82)*(MONTH($E150)-1)/12)*$H150</f>
        <v>953.44837194360048</v>
      </c>
      <c r="J150" s="230">
        <f>(SUM('1.  LRAMVA Summary'!E$54:E$80)+SUM('1.  LRAMVA Summary'!E$81:E$82)*(MONTH($E150)-1)/12)*$H150</f>
        <v>135.33094747733122</v>
      </c>
      <c r="K150" s="230">
        <f>(SUM('1.  LRAMVA Summary'!F$54:F$80)+SUM('1.  LRAMVA Summary'!F$81:F$82)*(MONTH($E150)-1)/12)*$H150</f>
        <v>831.01508937448273</v>
      </c>
      <c r="L150" s="230">
        <f>(SUM('1.  LRAMVA Summary'!G$54:G$80)+SUM('1.  LRAMVA Summary'!G$81:G$82)*(MONTH($E150)-1)/12)*$H150</f>
        <v>47.287228225996671</v>
      </c>
      <c r="M150" s="230">
        <f>(SUM('1.  LRAMVA Summary'!H$54:H$80)+SUM('1.  LRAMVA Summary'!H$81:H$82)*(MONTH($E150)-1)/12)*$H150</f>
        <v>-183.04201802826665</v>
      </c>
      <c r="N150" s="230">
        <f>(SUM('1.  LRAMVA Summary'!I$54:I$80)+SUM('1.  LRAMVA Summary'!I$81:I$82)*(MONTH($E150)-1)/12)*$H150</f>
        <v>-236.7729392</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1547.2666797931442</v>
      </c>
    </row>
    <row r="151" spans="2:23" s="9" customFormat="1">
      <c r="B151" s="66"/>
      <c r="E151" s="214">
        <v>43862</v>
      </c>
      <c r="F151" s="214" t="s">
        <v>187</v>
      </c>
      <c r="G151" s="215" t="s">
        <v>65</v>
      </c>
      <c r="H151" s="240">
        <f t="shared" ref="H151:H152" si="88">$C$51/12</f>
        <v>1.8166666666666667E-3</v>
      </c>
      <c r="I151" s="230">
        <f>(SUM('1.  LRAMVA Summary'!D$54:D$80)+SUM('1.  LRAMVA Summary'!D$81:D$82)*(MONTH($E151)-1)/12)*$H151</f>
        <v>953.44837194360048</v>
      </c>
      <c r="J151" s="230">
        <f>(SUM('1.  LRAMVA Summary'!E$54:E$80)+SUM('1.  LRAMVA Summary'!E$81:E$82)*(MONTH($E151)-1)/12)*$H151</f>
        <v>135.33094747733122</v>
      </c>
      <c r="K151" s="230">
        <f>(SUM('1.  LRAMVA Summary'!F$54:F$80)+SUM('1.  LRAMVA Summary'!F$81:F$82)*(MONTH($E151)-1)/12)*$H151</f>
        <v>831.01508937448273</v>
      </c>
      <c r="L151" s="230">
        <f>(SUM('1.  LRAMVA Summary'!G$54:G$80)+SUM('1.  LRAMVA Summary'!G$81:G$82)*(MONTH($E151)-1)/12)*$H151</f>
        <v>47.287228225996671</v>
      </c>
      <c r="M151" s="230">
        <f>(SUM('1.  LRAMVA Summary'!H$54:H$80)+SUM('1.  LRAMVA Summary'!H$81:H$82)*(MONTH($E151)-1)/12)*$H151</f>
        <v>-183.04201802826665</v>
      </c>
      <c r="N151" s="230">
        <f>(SUM('1.  LRAMVA Summary'!I$54:I$80)+SUM('1.  LRAMVA Summary'!I$81:I$82)*(MONTH($E151)-1)/12)*$H151</f>
        <v>-236.7729392</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1547.2666797931442</v>
      </c>
    </row>
    <row r="152" spans="2:23" s="9" customFormat="1">
      <c r="B152" s="66"/>
      <c r="E152" s="214">
        <v>43891</v>
      </c>
      <c r="F152" s="214" t="s">
        <v>187</v>
      </c>
      <c r="G152" s="215" t="s">
        <v>65</v>
      </c>
      <c r="H152" s="240">
        <f t="shared" si="88"/>
        <v>1.8166666666666667E-3</v>
      </c>
      <c r="I152" s="230">
        <f>(SUM('1.  LRAMVA Summary'!D$54:D$80)+SUM('1.  LRAMVA Summary'!D$81:D$82)*(MONTH($E152)-1)/12)*$H152</f>
        <v>953.44837194360048</v>
      </c>
      <c r="J152" s="230">
        <f>(SUM('1.  LRAMVA Summary'!E$54:E$80)+SUM('1.  LRAMVA Summary'!E$81:E$82)*(MONTH($E152)-1)/12)*$H152</f>
        <v>135.33094747733122</v>
      </c>
      <c r="K152" s="230">
        <f>(SUM('1.  LRAMVA Summary'!F$54:F$80)+SUM('1.  LRAMVA Summary'!F$81:F$82)*(MONTH($E152)-1)/12)*$H152</f>
        <v>831.01508937448273</v>
      </c>
      <c r="L152" s="230">
        <f>(SUM('1.  LRAMVA Summary'!G$54:G$80)+SUM('1.  LRAMVA Summary'!G$81:G$82)*(MONTH($E152)-1)/12)*$H152</f>
        <v>47.287228225996671</v>
      </c>
      <c r="M152" s="230">
        <f>(SUM('1.  LRAMVA Summary'!H$54:H$80)+SUM('1.  LRAMVA Summary'!H$81:H$82)*(MONTH($E152)-1)/12)*$H152</f>
        <v>-183.04201802826665</v>
      </c>
      <c r="N152" s="230">
        <f>(SUM('1.  LRAMVA Summary'!I$54:I$80)+SUM('1.  LRAMVA Summary'!I$81:I$82)*(MONTH($E152)-1)/12)*$H152</f>
        <v>-236.7729392</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1547.2666797931442</v>
      </c>
    </row>
    <row r="153" spans="2:23" s="9" customFormat="1">
      <c r="B153" s="66"/>
      <c r="E153" s="214">
        <v>43922</v>
      </c>
      <c r="F153" s="214" t="s">
        <v>187</v>
      </c>
      <c r="G153" s="215" t="s">
        <v>66</v>
      </c>
      <c r="H153" s="240">
        <f>$C$52/12</f>
        <v>1.8166666666666667E-3</v>
      </c>
      <c r="I153" s="230">
        <f>(SUM('1.  LRAMVA Summary'!D$54:D$80)+SUM('1.  LRAMVA Summary'!D$81:D$82)*(MONTH($E153)-1)/12)*$H153</f>
        <v>953.44837194360048</v>
      </c>
      <c r="J153" s="230">
        <f>(SUM('1.  LRAMVA Summary'!E$54:E$80)+SUM('1.  LRAMVA Summary'!E$81:E$82)*(MONTH($E153)-1)/12)*$H153</f>
        <v>135.33094747733122</v>
      </c>
      <c r="K153" s="230">
        <f>(SUM('1.  LRAMVA Summary'!F$54:F$80)+SUM('1.  LRAMVA Summary'!F$81:F$82)*(MONTH($E153)-1)/12)*$H153</f>
        <v>831.01508937448273</v>
      </c>
      <c r="L153" s="230">
        <f>(SUM('1.  LRAMVA Summary'!G$54:G$80)+SUM('1.  LRAMVA Summary'!G$81:G$82)*(MONTH($E153)-1)/12)*$H153</f>
        <v>47.287228225996671</v>
      </c>
      <c r="M153" s="230">
        <f>(SUM('1.  LRAMVA Summary'!H$54:H$80)+SUM('1.  LRAMVA Summary'!H$81:H$82)*(MONTH($E153)-1)/12)*$H153</f>
        <v>-183.04201802826665</v>
      </c>
      <c r="N153" s="230">
        <f>(SUM('1.  LRAMVA Summary'!I$54:I$80)+SUM('1.  LRAMVA Summary'!I$81:I$82)*(MONTH($E153)-1)/12)*$H153</f>
        <v>-236.7729392</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1547.2666797931442</v>
      </c>
    </row>
    <row r="154" spans="2:23" s="9" customFormat="1">
      <c r="B154" s="66"/>
      <c r="E154" s="214">
        <v>43952</v>
      </c>
      <c r="F154" s="214" t="s">
        <v>187</v>
      </c>
      <c r="G154" s="215" t="s">
        <v>66</v>
      </c>
      <c r="H154" s="240">
        <f t="shared" ref="H154:H155" si="90">$C$52/12</f>
        <v>1.8166666666666667E-3</v>
      </c>
      <c r="I154" s="230">
        <f>(SUM('1.  LRAMVA Summary'!D$54:D$80)+SUM('1.  LRAMVA Summary'!D$81:D$82)*(MONTH($E154)-1)/12)*$H154</f>
        <v>953.44837194360048</v>
      </c>
      <c r="J154" s="230">
        <f>(SUM('1.  LRAMVA Summary'!E$54:E$80)+SUM('1.  LRAMVA Summary'!E$81:E$82)*(MONTH($E154)-1)/12)*$H154</f>
        <v>135.33094747733122</v>
      </c>
      <c r="K154" s="230">
        <f>(SUM('1.  LRAMVA Summary'!F$54:F$80)+SUM('1.  LRAMVA Summary'!F$81:F$82)*(MONTH($E154)-1)/12)*$H154</f>
        <v>831.01508937448273</v>
      </c>
      <c r="L154" s="230">
        <f>(SUM('1.  LRAMVA Summary'!G$54:G$80)+SUM('1.  LRAMVA Summary'!G$81:G$82)*(MONTH($E154)-1)/12)*$H154</f>
        <v>47.287228225996671</v>
      </c>
      <c r="M154" s="230">
        <f>(SUM('1.  LRAMVA Summary'!H$54:H$80)+SUM('1.  LRAMVA Summary'!H$81:H$82)*(MONTH($E154)-1)/12)*$H154</f>
        <v>-183.04201802826665</v>
      </c>
      <c r="N154" s="230">
        <f>(SUM('1.  LRAMVA Summary'!I$54:I$80)+SUM('1.  LRAMVA Summary'!I$81:I$82)*(MONTH($E154)-1)/12)*$H154</f>
        <v>-236.7729392</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1547.2666797931442</v>
      </c>
    </row>
    <row r="155" spans="2:23" s="9" customFormat="1">
      <c r="B155" s="66"/>
      <c r="E155" s="214">
        <v>43983</v>
      </c>
      <c r="F155" s="214" t="s">
        <v>187</v>
      </c>
      <c r="G155" s="215" t="s">
        <v>66</v>
      </c>
      <c r="H155" s="240">
        <f t="shared" si="90"/>
        <v>1.8166666666666667E-3</v>
      </c>
      <c r="I155" s="230">
        <f>(SUM('1.  LRAMVA Summary'!D$54:D$80)+SUM('1.  LRAMVA Summary'!D$81:D$82)*(MONTH($E155)-1)/12)*$H155</f>
        <v>953.44837194360048</v>
      </c>
      <c r="J155" s="230">
        <f>(SUM('1.  LRAMVA Summary'!E$54:E$80)+SUM('1.  LRAMVA Summary'!E$81:E$82)*(MONTH($E155)-1)/12)*$H155</f>
        <v>135.33094747733122</v>
      </c>
      <c r="K155" s="230">
        <f>(SUM('1.  LRAMVA Summary'!F$54:F$80)+SUM('1.  LRAMVA Summary'!F$81:F$82)*(MONTH($E155)-1)/12)*$H155</f>
        <v>831.01508937448273</v>
      </c>
      <c r="L155" s="230">
        <f>(SUM('1.  LRAMVA Summary'!G$54:G$80)+SUM('1.  LRAMVA Summary'!G$81:G$82)*(MONTH($E155)-1)/12)*$H155</f>
        <v>47.287228225996671</v>
      </c>
      <c r="M155" s="230">
        <f>(SUM('1.  LRAMVA Summary'!H$54:H$80)+SUM('1.  LRAMVA Summary'!H$81:H$82)*(MONTH($E155)-1)/12)*$H155</f>
        <v>-183.04201802826665</v>
      </c>
      <c r="N155" s="230">
        <f>(SUM('1.  LRAMVA Summary'!I$54:I$80)+SUM('1.  LRAMVA Summary'!I$81:I$82)*(MONTH($E155)-1)/12)*$H155</f>
        <v>-236.7729392</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1547.2666797931442</v>
      </c>
    </row>
    <row r="156" spans="2:23" s="9" customFormat="1">
      <c r="B156" s="66"/>
      <c r="E156" s="214">
        <v>44013</v>
      </c>
      <c r="F156" s="214" t="s">
        <v>187</v>
      </c>
      <c r="G156" s="215" t="s">
        <v>68</v>
      </c>
      <c r="H156" s="240">
        <f>$C$53/12</f>
        <v>4.7499999999999994E-4</v>
      </c>
      <c r="I156" s="230">
        <f>(SUM('1.  LRAMVA Summary'!D$54:D$80)+SUM('1.  LRAMVA Summary'!D$81:D$82)*(MONTH($E156)-1)/12)*$H156</f>
        <v>249.29613394855605</v>
      </c>
      <c r="J156" s="230">
        <f>(SUM('1.  LRAMVA Summary'!E$54:E$80)+SUM('1.  LRAMVA Summary'!E$81:E$82)*(MONTH($E156)-1)/12)*$H156</f>
        <v>35.384697276182926</v>
      </c>
      <c r="K156" s="230">
        <f>(SUM('1.  LRAMVA Summary'!F$54:F$80)+SUM('1.  LRAMVA Summary'!F$81:F$82)*(MONTH($E156)-1)/12)*$H156</f>
        <v>217.28376190066749</v>
      </c>
      <c r="L156" s="230">
        <f>(SUM('1.  LRAMVA Summary'!G$54:G$80)+SUM('1.  LRAMVA Summary'!G$81:G$82)*(MONTH($E156)-1)/12)*$H156</f>
        <v>12.364091783861513</v>
      </c>
      <c r="M156" s="230">
        <f>(SUM('1.  LRAMVA Summary'!H$54:H$80)+SUM('1.  LRAMVA Summary'!H$81:H$82)*(MONTH($E156)-1)/12)*$H156</f>
        <v>-47.859610218399986</v>
      </c>
      <c r="N156" s="230">
        <f>(SUM('1.  LRAMVA Summary'!I$54:I$80)+SUM('1.  LRAMVA Summary'!I$81:I$82)*(MONTH($E156)-1)/12)*$H156</f>
        <v>-61.908520799999984</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404.56055389086811</v>
      </c>
    </row>
    <row r="157" spans="2:23" s="9" customFormat="1">
      <c r="B157" s="66"/>
      <c r="E157" s="214">
        <v>44044</v>
      </c>
      <c r="F157" s="214" t="s">
        <v>187</v>
      </c>
      <c r="G157" s="215" t="s">
        <v>68</v>
      </c>
      <c r="H157" s="240">
        <f t="shared" ref="H157:H158" si="91">$C$53/12</f>
        <v>4.7499999999999994E-4</v>
      </c>
      <c r="I157" s="230">
        <f>(SUM('1.  LRAMVA Summary'!D$54:D$80)+SUM('1.  LRAMVA Summary'!D$81:D$82)*(MONTH($E157)-1)/12)*$H157</f>
        <v>249.29613394855605</v>
      </c>
      <c r="J157" s="230">
        <f>(SUM('1.  LRAMVA Summary'!E$54:E$80)+SUM('1.  LRAMVA Summary'!E$81:E$82)*(MONTH($E157)-1)/12)*$H157</f>
        <v>35.384697276182926</v>
      </c>
      <c r="K157" s="230">
        <f>(SUM('1.  LRAMVA Summary'!F$54:F$80)+SUM('1.  LRAMVA Summary'!F$81:F$82)*(MONTH($E157)-1)/12)*$H157</f>
        <v>217.28376190066749</v>
      </c>
      <c r="L157" s="230">
        <f>(SUM('1.  LRAMVA Summary'!G$54:G$80)+SUM('1.  LRAMVA Summary'!G$81:G$82)*(MONTH($E157)-1)/12)*$H157</f>
        <v>12.364091783861513</v>
      </c>
      <c r="M157" s="230">
        <f>(SUM('1.  LRAMVA Summary'!H$54:H$80)+SUM('1.  LRAMVA Summary'!H$81:H$82)*(MONTH($E157)-1)/12)*$H157</f>
        <v>-47.859610218399986</v>
      </c>
      <c r="N157" s="230">
        <f>(SUM('1.  LRAMVA Summary'!I$54:I$80)+SUM('1.  LRAMVA Summary'!I$81:I$82)*(MONTH($E157)-1)/12)*$H157</f>
        <v>-61.908520799999984</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404.56055389086811</v>
      </c>
    </row>
    <row r="158" spans="2:23" s="9" customFormat="1">
      <c r="B158" s="66"/>
      <c r="E158" s="214">
        <v>44075</v>
      </c>
      <c r="F158" s="214" t="s">
        <v>187</v>
      </c>
      <c r="G158" s="215" t="s">
        <v>68</v>
      </c>
      <c r="H158" s="240">
        <f t="shared" si="91"/>
        <v>4.7499999999999994E-4</v>
      </c>
      <c r="I158" s="230">
        <f>(SUM('1.  LRAMVA Summary'!D$54:D$80)+SUM('1.  LRAMVA Summary'!D$81:D$82)*(MONTH($E158)-1)/12)*$H158</f>
        <v>249.29613394855605</v>
      </c>
      <c r="J158" s="230">
        <f>(SUM('1.  LRAMVA Summary'!E$54:E$80)+SUM('1.  LRAMVA Summary'!E$81:E$82)*(MONTH($E158)-1)/12)*$H158</f>
        <v>35.384697276182926</v>
      </c>
      <c r="K158" s="230">
        <f>(SUM('1.  LRAMVA Summary'!F$54:F$80)+SUM('1.  LRAMVA Summary'!F$81:F$82)*(MONTH($E158)-1)/12)*$H158</f>
        <v>217.28376190066749</v>
      </c>
      <c r="L158" s="230">
        <f>(SUM('1.  LRAMVA Summary'!G$54:G$80)+SUM('1.  LRAMVA Summary'!G$81:G$82)*(MONTH($E158)-1)/12)*$H158</f>
        <v>12.364091783861513</v>
      </c>
      <c r="M158" s="230">
        <f>(SUM('1.  LRAMVA Summary'!H$54:H$80)+SUM('1.  LRAMVA Summary'!H$81:H$82)*(MONTH($E158)-1)/12)*$H158</f>
        <v>-47.859610218399986</v>
      </c>
      <c r="N158" s="230">
        <f>(SUM('1.  LRAMVA Summary'!I$54:I$80)+SUM('1.  LRAMVA Summary'!I$81:I$82)*(MONTH($E158)-1)/12)*$H158</f>
        <v>-61.908520799999984</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404.56055389086811</v>
      </c>
    </row>
    <row r="159" spans="2:23" s="9" customFormat="1">
      <c r="B159" s="66"/>
      <c r="E159" s="214">
        <v>44105</v>
      </c>
      <c r="F159" s="214" t="s">
        <v>187</v>
      </c>
      <c r="G159" s="215" t="s">
        <v>69</v>
      </c>
      <c r="H159" s="240">
        <f>$C$54/12</f>
        <v>4.7499999999999994E-4</v>
      </c>
      <c r="I159" s="230">
        <f>(SUM('1.  LRAMVA Summary'!D$54:D$80)+SUM('1.  LRAMVA Summary'!D$81:D$82)*(MONTH($E159)-1)/12)*$H159</f>
        <v>249.29613394855605</v>
      </c>
      <c r="J159" s="230">
        <f>(SUM('1.  LRAMVA Summary'!E$54:E$80)+SUM('1.  LRAMVA Summary'!E$81:E$82)*(MONTH($E159)-1)/12)*$H159</f>
        <v>35.384697276182926</v>
      </c>
      <c r="K159" s="230">
        <f>(SUM('1.  LRAMVA Summary'!F$54:F$80)+SUM('1.  LRAMVA Summary'!F$81:F$82)*(MONTH($E159)-1)/12)*$H159</f>
        <v>217.28376190066749</v>
      </c>
      <c r="L159" s="230">
        <f>(SUM('1.  LRAMVA Summary'!G$54:G$80)+SUM('1.  LRAMVA Summary'!G$81:G$82)*(MONTH($E159)-1)/12)*$H159</f>
        <v>12.364091783861513</v>
      </c>
      <c r="M159" s="230">
        <f>(SUM('1.  LRAMVA Summary'!H$54:H$80)+SUM('1.  LRAMVA Summary'!H$81:H$82)*(MONTH($E159)-1)/12)*$H159</f>
        <v>-47.859610218399986</v>
      </c>
      <c r="N159" s="230">
        <f>(SUM('1.  LRAMVA Summary'!I$54:I$80)+SUM('1.  LRAMVA Summary'!I$81:I$82)*(MONTH($E159)-1)/12)*$H159</f>
        <v>-61.908520799999984</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404.56055389086811</v>
      </c>
    </row>
    <row r="160" spans="2:23" s="9" customFormat="1">
      <c r="B160" s="66"/>
      <c r="E160" s="214">
        <v>44136</v>
      </c>
      <c r="F160" s="214" t="s">
        <v>187</v>
      </c>
      <c r="G160" s="215" t="s">
        <v>69</v>
      </c>
      <c r="H160" s="240">
        <f t="shared" ref="H160:H161" si="92">$C$54/12</f>
        <v>4.7499999999999994E-4</v>
      </c>
      <c r="I160" s="230">
        <f>(SUM('1.  LRAMVA Summary'!D$54:D$80)+SUM('1.  LRAMVA Summary'!D$81:D$82)*(MONTH($E160)-1)/12)*$H160</f>
        <v>249.29613394855605</v>
      </c>
      <c r="J160" s="230">
        <f>(SUM('1.  LRAMVA Summary'!E$54:E$80)+SUM('1.  LRAMVA Summary'!E$81:E$82)*(MONTH($E160)-1)/12)*$H160</f>
        <v>35.384697276182926</v>
      </c>
      <c r="K160" s="230">
        <f>(SUM('1.  LRAMVA Summary'!F$54:F$80)+SUM('1.  LRAMVA Summary'!F$81:F$82)*(MONTH($E160)-1)/12)*$H160</f>
        <v>217.28376190066749</v>
      </c>
      <c r="L160" s="230">
        <f>(SUM('1.  LRAMVA Summary'!G$54:G$80)+SUM('1.  LRAMVA Summary'!G$81:G$82)*(MONTH($E160)-1)/12)*$H160</f>
        <v>12.364091783861513</v>
      </c>
      <c r="M160" s="230">
        <f>(SUM('1.  LRAMVA Summary'!H$54:H$80)+SUM('1.  LRAMVA Summary'!H$81:H$82)*(MONTH($E160)-1)/12)*$H160</f>
        <v>-47.859610218399986</v>
      </c>
      <c r="N160" s="230">
        <f>(SUM('1.  LRAMVA Summary'!I$54:I$80)+SUM('1.  LRAMVA Summary'!I$81:I$82)*(MONTH($E160)-1)/12)*$H160</f>
        <v>-61.908520799999984</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404.56055389086811</v>
      </c>
    </row>
    <row r="161" spans="2:23" s="9" customFormat="1">
      <c r="B161" s="66"/>
      <c r="E161" s="214">
        <v>44166</v>
      </c>
      <c r="F161" s="214" t="s">
        <v>187</v>
      </c>
      <c r="G161" s="215" t="s">
        <v>69</v>
      </c>
      <c r="H161" s="240">
        <f t="shared" si="92"/>
        <v>4.7499999999999994E-4</v>
      </c>
      <c r="I161" s="230">
        <f>(SUM('1.  LRAMVA Summary'!D$54:D$80)+SUM('1.  LRAMVA Summary'!D$81:D$82)*(MONTH($E161)-1)/12)*$H161</f>
        <v>249.29613394855605</v>
      </c>
      <c r="J161" s="230">
        <f>(SUM('1.  LRAMVA Summary'!E$54:E$80)+SUM('1.  LRAMVA Summary'!E$81:E$82)*(MONTH($E161)-1)/12)*$H161</f>
        <v>35.384697276182926</v>
      </c>
      <c r="K161" s="230">
        <f>(SUM('1.  LRAMVA Summary'!F$54:F$80)+SUM('1.  LRAMVA Summary'!F$81:F$82)*(MONTH($E161)-1)/12)*$H161</f>
        <v>217.28376190066749</v>
      </c>
      <c r="L161" s="230">
        <f>(SUM('1.  LRAMVA Summary'!G$54:G$80)+SUM('1.  LRAMVA Summary'!G$81:G$82)*(MONTH($E161)-1)/12)*$H161</f>
        <v>12.364091783861513</v>
      </c>
      <c r="M161" s="230">
        <f>(SUM('1.  LRAMVA Summary'!H$54:H$80)+SUM('1.  LRAMVA Summary'!H$81:H$82)*(MONTH($E161)-1)/12)*$H161</f>
        <v>-47.859610218399986</v>
      </c>
      <c r="N161" s="230">
        <f>(SUM('1.  LRAMVA Summary'!I$54:I$80)+SUM('1.  LRAMVA Summary'!I$81:I$82)*(MONTH($E161)-1)/12)*$H161</f>
        <v>-61.908520799999984</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404.56055389086811</v>
      </c>
    </row>
    <row r="162" spans="2:23" s="9" customFormat="1" ht="15" thickBot="1">
      <c r="B162" s="66"/>
      <c r="E162" s="216" t="s">
        <v>469</v>
      </c>
      <c r="F162" s="216"/>
      <c r="G162" s="217"/>
      <c r="H162" s="218"/>
      <c r="I162" s="219">
        <f>SUM(I149:I161)</f>
        <v>31870.542597949596</v>
      </c>
      <c r="J162" s="219">
        <f>SUM(J149:J161)</f>
        <v>4523.6541938867585</v>
      </c>
      <c r="K162" s="219">
        <f t="shared" ref="K162:O162" si="93">SUM(K149:K161)</f>
        <v>27778.013560880074</v>
      </c>
      <c r="L162" s="219">
        <f t="shared" si="93"/>
        <v>1580.6515233157691</v>
      </c>
      <c r="M162" s="219">
        <f t="shared" si="93"/>
        <v>-6118.4733273943966</v>
      </c>
      <c r="N162" s="219">
        <f t="shared" si="93"/>
        <v>-7914.5156327999985</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51719.872915837841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725</v>
      </c>
      <c r="F164" s="225"/>
      <c r="G164" s="226"/>
      <c r="H164" s="227"/>
      <c r="I164" s="228">
        <f>I162+I163</f>
        <v>31870.542597949596</v>
      </c>
      <c r="J164" s="228">
        <f t="shared" ref="J164:U164" si="95">J162+J163</f>
        <v>4523.6541938867585</v>
      </c>
      <c r="K164" s="228">
        <f t="shared" si="95"/>
        <v>27778.013560880074</v>
      </c>
      <c r="L164" s="228">
        <f t="shared" si="95"/>
        <v>1580.6515233157691</v>
      </c>
      <c r="M164" s="228">
        <f t="shared" si="95"/>
        <v>-6118.4733273943966</v>
      </c>
      <c r="N164" s="228">
        <f t="shared" si="95"/>
        <v>-7914.5156327999985</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51719.872915837841</v>
      </c>
    </row>
    <row r="165" spans="2:23">
      <c r="E165" s="214">
        <v>44197</v>
      </c>
      <c r="F165" s="214" t="s">
        <v>731</v>
      </c>
      <c r="G165" s="215" t="s">
        <v>65</v>
      </c>
      <c r="H165" s="240">
        <f>$C$55/12</f>
        <v>4.7499999999999994E-4</v>
      </c>
      <c r="I165" s="230">
        <f>(SUM('1.  LRAMVA Summary'!D$54:D$80)+SUM('1.  LRAMVA Summary'!D$81:D$82)*(MONTH($E165)-1)/12)*$H165</f>
        <v>249.29613394855605</v>
      </c>
      <c r="J165" s="230">
        <f>(SUM('1.  LRAMVA Summary'!E$54:E$80)+SUM('1.  LRAMVA Summary'!E$81:E$82)*(MONTH($E165)-1)/12)*$H165</f>
        <v>35.384697276182926</v>
      </c>
      <c r="K165" s="230">
        <f>(SUM('1.  LRAMVA Summary'!F$54:F$80)+SUM('1.  LRAMVA Summary'!F$81:F$82)*(MONTH($E165)-1)/12)*$H165</f>
        <v>217.28376190066749</v>
      </c>
      <c r="L165" s="230">
        <f>(SUM('1.  LRAMVA Summary'!G$54:G$80)+SUM('1.  LRAMVA Summary'!G$81:G$82)*(MONTH($E165)-1)/12)*$H165</f>
        <v>12.364091783861513</v>
      </c>
      <c r="M165" s="230">
        <f>(SUM('1.  LRAMVA Summary'!H$54:H$80)+SUM('1.  LRAMVA Summary'!H$81:H$82)*(MONTH($E165)-1)/12)*$H165</f>
        <v>-47.859610218399986</v>
      </c>
      <c r="N165" s="230">
        <f>(SUM('1.  LRAMVA Summary'!I$54:I$80)+SUM('1.  LRAMVA Summary'!I$81:I$82)*(MONTH($E165)-1)/12)*$H165</f>
        <v>-61.908520799999984</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404.56055389086811</v>
      </c>
    </row>
    <row r="166" spans="2:23">
      <c r="E166" s="214">
        <v>44228</v>
      </c>
      <c r="F166" s="214" t="s">
        <v>731</v>
      </c>
      <c r="G166" s="215" t="s">
        <v>65</v>
      </c>
      <c r="H166" s="240">
        <f t="shared" ref="H166:H167" si="96">$C$55/12</f>
        <v>4.7499999999999994E-4</v>
      </c>
      <c r="I166" s="230">
        <f>(SUM('1.  LRAMVA Summary'!D$54:D$80)+SUM('1.  LRAMVA Summary'!D$81:D$82)*(MONTH($E166)-1)/12)*$H166</f>
        <v>249.29613394855605</v>
      </c>
      <c r="J166" s="230">
        <f>(SUM('1.  LRAMVA Summary'!E$54:E$80)+SUM('1.  LRAMVA Summary'!E$81:E$82)*(MONTH($E166)-1)/12)*$H166</f>
        <v>35.384697276182926</v>
      </c>
      <c r="K166" s="230">
        <f>(SUM('1.  LRAMVA Summary'!F$54:F$80)+SUM('1.  LRAMVA Summary'!F$81:F$82)*(MONTH($E166)-1)/12)*$H166</f>
        <v>217.28376190066749</v>
      </c>
      <c r="L166" s="230">
        <f>(SUM('1.  LRAMVA Summary'!G$54:G$80)+SUM('1.  LRAMVA Summary'!G$81:G$82)*(MONTH($E166)-1)/12)*$H166</f>
        <v>12.364091783861513</v>
      </c>
      <c r="M166" s="230">
        <f>(SUM('1.  LRAMVA Summary'!H$54:H$80)+SUM('1.  LRAMVA Summary'!H$81:H$82)*(MONTH($E166)-1)/12)*$H166</f>
        <v>-47.859610218399986</v>
      </c>
      <c r="N166" s="230">
        <f>(SUM('1.  LRAMVA Summary'!I$54:I$80)+SUM('1.  LRAMVA Summary'!I$81:I$82)*(MONTH($E166)-1)/12)*$H166</f>
        <v>-61.908520799999984</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7">SUM(I166:V166)</f>
        <v>404.56055389086811</v>
      </c>
    </row>
    <row r="167" spans="2:23">
      <c r="E167" s="214">
        <v>44256</v>
      </c>
      <c r="F167" s="214" t="s">
        <v>731</v>
      </c>
      <c r="G167" s="215" t="s">
        <v>65</v>
      </c>
      <c r="H167" s="240">
        <f t="shared" si="96"/>
        <v>4.7499999999999994E-4</v>
      </c>
      <c r="I167" s="230">
        <f>(SUM('1.  LRAMVA Summary'!D$54:D$80)+SUM('1.  LRAMVA Summary'!D$81:D$82)*(MONTH($E167)-1)/12)*$H167</f>
        <v>249.29613394855605</v>
      </c>
      <c r="J167" s="230">
        <f>(SUM('1.  LRAMVA Summary'!E$54:E$80)+SUM('1.  LRAMVA Summary'!E$81:E$82)*(MONTH($E167)-1)/12)*$H167</f>
        <v>35.384697276182926</v>
      </c>
      <c r="K167" s="230">
        <f>(SUM('1.  LRAMVA Summary'!F$54:F$80)+SUM('1.  LRAMVA Summary'!F$81:F$82)*(MONTH($E167)-1)/12)*$H167</f>
        <v>217.28376190066749</v>
      </c>
      <c r="L167" s="230">
        <f>(SUM('1.  LRAMVA Summary'!G$54:G$80)+SUM('1.  LRAMVA Summary'!G$81:G$82)*(MONTH($E167)-1)/12)*$H167</f>
        <v>12.364091783861513</v>
      </c>
      <c r="M167" s="230">
        <f>(SUM('1.  LRAMVA Summary'!H$54:H$80)+SUM('1.  LRAMVA Summary'!H$81:H$82)*(MONTH($E167)-1)/12)*$H167</f>
        <v>-47.859610218399986</v>
      </c>
      <c r="N167" s="230">
        <f>(SUM('1.  LRAMVA Summary'!I$54:I$80)+SUM('1.  LRAMVA Summary'!I$81:I$82)*(MONTH($E167)-1)/12)*$H167</f>
        <v>-61.908520799999984</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7"/>
        <v>404.56055389086811</v>
      </c>
    </row>
    <row r="168" spans="2:23">
      <c r="E168" s="214">
        <v>44287</v>
      </c>
      <c r="F168" s="214" t="s">
        <v>731</v>
      </c>
      <c r="G168" s="215" t="s">
        <v>66</v>
      </c>
      <c r="H168" s="240">
        <f>$C$56/12</f>
        <v>4.7499999999999994E-4</v>
      </c>
      <c r="I168" s="230">
        <f>(SUM('1.  LRAMVA Summary'!D$54:D$80)+SUM('1.  LRAMVA Summary'!D$81:D$82)*(MONTH($E168)-1)/12)*$H168</f>
        <v>249.29613394855605</v>
      </c>
      <c r="J168" s="230">
        <f>(SUM('1.  LRAMVA Summary'!E$54:E$80)+SUM('1.  LRAMVA Summary'!E$81:E$82)*(MONTH($E168)-1)/12)*$H168</f>
        <v>35.384697276182926</v>
      </c>
      <c r="K168" s="230">
        <f>(SUM('1.  LRAMVA Summary'!F$54:F$80)+SUM('1.  LRAMVA Summary'!F$81:F$82)*(MONTH($E168)-1)/12)*$H168</f>
        <v>217.28376190066749</v>
      </c>
      <c r="L168" s="230">
        <f>(SUM('1.  LRAMVA Summary'!G$54:G$80)+SUM('1.  LRAMVA Summary'!G$81:G$82)*(MONTH($E168)-1)/12)*$H168</f>
        <v>12.364091783861513</v>
      </c>
      <c r="M168" s="230">
        <f>(SUM('1.  LRAMVA Summary'!H$54:H$80)+SUM('1.  LRAMVA Summary'!H$81:H$82)*(MONTH($E168)-1)/12)*$H168</f>
        <v>-47.859610218399986</v>
      </c>
      <c r="N168" s="230">
        <f>(SUM('1.  LRAMVA Summary'!I$54:I$80)+SUM('1.  LRAMVA Summary'!I$81:I$82)*(MONTH($E168)-1)/12)*$H168</f>
        <v>-61.908520799999984</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7"/>
        <v>404.56055389086811</v>
      </c>
    </row>
    <row r="169" spans="2:23">
      <c r="E169" s="214">
        <v>44317</v>
      </c>
      <c r="F169" s="214" t="s">
        <v>731</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7"/>
        <v>0</v>
      </c>
    </row>
    <row r="170" spans="2:23">
      <c r="E170" s="214">
        <v>44348</v>
      </c>
      <c r="F170" s="214" t="s">
        <v>731</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7"/>
        <v>0</v>
      </c>
    </row>
    <row r="171" spans="2:23">
      <c r="E171" s="214">
        <v>44378</v>
      </c>
      <c r="F171" s="214" t="s">
        <v>731</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7"/>
        <v>0</v>
      </c>
    </row>
    <row r="172" spans="2:23">
      <c r="E172" s="214">
        <v>44409</v>
      </c>
      <c r="F172" s="214" t="s">
        <v>731</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7"/>
        <v>0</v>
      </c>
    </row>
    <row r="173" spans="2:23">
      <c r="E173" s="214">
        <v>44440</v>
      </c>
      <c r="F173" s="214" t="s">
        <v>731</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7"/>
        <v>0</v>
      </c>
    </row>
    <row r="174" spans="2:23">
      <c r="E174" s="214">
        <v>44470</v>
      </c>
      <c r="F174" s="214" t="s">
        <v>731</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7"/>
        <v>0</v>
      </c>
    </row>
    <row r="175" spans="2:23">
      <c r="E175" s="214">
        <v>44501</v>
      </c>
      <c r="F175" s="214" t="s">
        <v>731</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7"/>
        <v>0</v>
      </c>
    </row>
    <row r="176" spans="2:23">
      <c r="E176" s="214">
        <v>44531</v>
      </c>
      <c r="F176" s="214" t="s">
        <v>731</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726</v>
      </c>
      <c r="F177" s="216"/>
      <c r="G177" s="217"/>
      <c r="H177" s="218"/>
      <c r="I177" s="219">
        <f>SUM(I164:I176)</f>
        <v>32867.727133743821</v>
      </c>
      <c r="J177" s="219">
        <f>SUM(J164:J176)</f>
        <v>4665.1929829914907</v>
      </c>
      <c r="K177" s="219">
        <f t="shared" ref="K177:V177" si="98">SUM(K164:K176)</f>
        <v>28647.148608482745</v>
      </c>
      <c r="L177" s="219">
        <f t="shared" si="98"/>
        <v>1630.1078904512153</v>
      </c>
      <c r="M177" s="219">
        <f t="shared" si="98"/>
        <v>-6309.9117682679971</v>
      </c>
      <c r="N177" s="219">
        <f t="shared" si="98"/>
        <v>-8162.1497159999972</v>
      </c>
      <c r="O177" s="219">
        <f t="shared" si="98"/>
        <v>0</v>
      </c>
      <c r="P177" s="219">
        <f t="shared" si="98"/>
        <v>0</v>
      </c>
      <c r="Q177" s="219">
        <f t="shared" si="98"/>
        <v>0</v>
      </c>
      <c r="R177" s="219">
        <f t="shared" si="98"/>
        <v>0</v>
      </c>
      <c r="S177" s="219">
        <f t="shared" si="98"/>
        <v>0</v>
      </c>
      <c r="T177" s="219">
        <f t="shared" si="98"/>
        <v>0</v>
      </c>
      <c r="U177" s="219">
        <f t="shared" si="98"/>
        <v>0</v>
      </c>
      <c r="V177" s="219">
        <f t="shared" si="98"/>
        <v>0</v>
      </c>
      <c r="W177" s="219">
        <f>SUM(W164:W176)</f>
        <v>53338.115131401326</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727</v>
      </c>
      <c r="F179" s="225"/>
      <c r="G179" s="226"/>
      <c r="H179" s="227"/>
      <c r="I179" s="228">
        <f>I177+I178</f>
        <v>32867.727133743821</v>
      </c>
      <c r="J179" s="228">
        <f t="shared" ref="J179:U179" si="99">J177+J178</f>
        <v>4665.1929829914907</v>
      </c>
      <c r="K179" s="228">
        <f t="shared" si="99"/>
        <v>28647.148608482745</v>
      </c>
      <c r="L179" s="228">
        <f t="shared" si="99"/>
        <v>1630.1078904512153</v>
      </c>
      <c r="M179" s="228">
        <f t="shared" si="99"/>
        <v>-6309.9117682679971</v>
      </c>
      <c r="N179" s="228">
        <f t="shared" si="99"/>
        <v>-8162.1497159999972</v>
      </c>
      <c r="O179" s="228">
        <f t="shared" si="99"/>
        <v>0</v>
      </c>
      <c r="P179" s="228">
        <f t="shared" si="99"/>
        <v>0</v>
      </c>
      <c r="Q179" s="228">
        <f t="shared" si="99"/>
        <v>0</v>
      </c>
      <c r="R179" s="228">
        <f t="shared" si="99"/>
        <v>0</v>
      </c>
      <c r="S179" s="228">
        <f t="shared" si="99"/>
        <v>0</v>
      </c>
      <c r="T179" s="228">
        <f t="shared" si="99"/>
        <v>0</v>
      </c>
      <c r="U179" s="228">
        <f t="shared" si="99"/>
        <v>0</v>
      </c>
      <c r="V179" s="228">
        <f>V177+V178</f>
        <v>0</v>
      </c>
      <c r="W179" s="228">
        <f>W177+W178</f>
        <v>53338.115131401326</v>
      </c>
    </row>
    <row r="180" spans="5:23">
      <c r="E180" s="214">
        <v>44562</v>
      </c>
      <c r="F180" s="214" t="s">
        <v>732</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732</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100">SUM(I181:V181)</f>
        <v>0</v>
      </c>
    </row>
    <row r="182" spans="5:23">
      <c r="E182" s="214">
        <v>44621</v>
      </c>
      <c r="F182" s="214" t="s">
        <v>732</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100"/>
        <v>0</v>
      </c>
    </row>
    <row r="183" spans="5:23">
      <c r="E183" s="214">
        <v>44652</v>
      </c>
      <c r="F183" s="214" t="s">
        <v>732</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100"/>
        <v>0</v>
      </c>
    </row>
    <row r="184" spans="5:23">
      <c r="E184" s="214">
        <v>44682</v>
      </c>
      <c r="F184" s="214" t="s">
        <v>732</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100"/>
        <v>0</v>
      </c>
    </row>
    <row r="185" spans="5:23">
      <c r="E185" s="214">
        <v>44713</v>
      </c>
      <c r="F185" s="214" t="s">
        <v>732</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100"/>
        <v>0</v>
      </c>
    </row>
    <row r="186" spans="5:23">
      <c r="E186" s="214">
        <v>44743</v>
      </c>
      <c r="F186" s="214" t="s">
        <v>732</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100"/>
        <v>0</v>
      </c>
    </row>
    <row r="187" spans="5:23">
      <c r="E187" s="214">
        <v>44774</v>
      </c>
      <c r="F187" s="214" t="s">
        <v>732</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100"/>
        <v>0</v>
      </c>
    </row>
    <row r="188" spans="5:23">
      <c r="E188" s="214">
        <v>44805</v>
      </c>
      <c r="F188" s="214" t="s">
        <v>732</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100"/>
        <v>0</v>
      </c>
    </row>
    <row r="189" spans="5:23">
      <c r="E189" s="214">
        <v>44835</v>
      </c>
      <c r="F189" s="214" t="s">
        <v>732</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100"/>
        <v>0</v>
      </c>
    </row>
    <row r="190" spans="5:23">
      <c r="E190" s="214">
        <v>44866</v>
      </c>
      <c r="F190" s="214" t="s">
        <v>732</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100"/>
        <v>0</v>
      </c>
    </row>
    <row r="191" spans="5:23">
      <c r="E191" s="214">
        <v>44896</v>
      </c>
      <c r="F191" s="214" t="s">
        <v>732</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728</v>
      </c>
      <c r="F192" s="216"/>
      <c r="G192" s="217"/>
      <c r="H192" s="218"/>
      <c r="I192" s="219">
        <f>SUM(I179:I191)</f>
        <v>32867.727133743821</v>
      </c>
      <c r="J192" s="219">
        <f>SUM(J179:J191)</f>
        <v>4665.1929829914907</v>
      </c>
      <c r="K192" s="219">
        <f t="shared" ref="K192:V192" si="101">SUM(K179:K191)</f>
        <v>28647.148608482745</v>
      </c>
      <c r="L192" s="219">
        <f t="shared" si="101"/>
        <v>1630.1078904512153</v>
      </c>
      <c r="M192" s="219">
        <f t="shared" si="101"/>
        <v>-6309.9117682679971</v>
      </c>
      <c r="N192" s="219">
        <f t="shared" si="101"/>
        <v>-8162.1497159999972</v>
      </c>
      <c r="O192" s="219">
        <f t="shared" si="101"/>
        <v>0</v>
      </c>
      <c r="P192" s="219">
        <f t="shared" si="101"/>
        <v>0</v>
      </c>
      <c r="Q192" s="219">
        <f t="shared" si="101"/>
        <v>0</v>
      </c>
      <c r="R192" s="219">
        <f t="shared" si="101"/>
        <v>0</v>
      </c>
      <c r="S192" s="219">
        <f t="shared" si="101"/>
        <v>0</v>
      </c>
      <c r="T192" s="219">
        <f t="shared" si="101"/>
        <v>0</v>
      </c>
      <c r="U192" s="219">
        <f t="shared" si="101"/>
        <v>0</v>
      </c>
      <c r="V192" s="219">
        <f t="shared" si="101"/>
        <v>0</v>
      </c>
      <c r="W192" s="219">
        <f>SUM(W179:W191)</f>
        <v>53338.115131401326</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729</v>
      </c>
      <c r="F194" s="225"/>
      <c r="G194" s="226"/>
      <c r="H194" s="227"/>
      <c r="I194" s="228">
        <f>I192+I193</f>
        <v>32867.727133743821</v>
      </c>
      <c r="J194" s="228">
        <f t="shared" ref="J194:U194" si="102">J192+J193</f>
        <v>4665.1929829914907</v>
      </c>
      <c r="K194" s="228">
        <f t="shared" si="102"/>
        <v>28647.148608482745</v>
      </c>
      <c r="L194" s="228">
        <f t="shared" si="102"/>
        <v>1630.1078904512153</v>
      </c>
      <c r="M194" s="228">
        <f t="shared" si="102"/>
        <v>-6309.9117682679971</v>
      </c>
      <c r="N194" s="228">
        <f t="shared" si="102"/>
        <v>-8162.1497159999972</v>
      </c>
      <c r="O194" s="228">
        <f t="shared" si="102"/>
        <v>0</v>
      </c>
      <c r="P194" s="228">
        <f t="shared" si="102"/>
        <v>0</v>
      </c>
      <c r="Q194" s="228">
        <f t="shared" si="102"/>
        <v>0</v>
      </c>
      <c r="R194" s="228">
        <f t="shared" si="102"/>
        <v>0</v>
      </c>
      <c r="S194" s="228">
        <f t="shared" si="102"/>
        <v>0</v>
      </c>
      <c r="T194" s="228">
        <f t="shared" si="102"/>
        <v>0</v>
      </c>
      <c r="U194" s="228">
        <f t="shared" si="102"/>
        <v>0</v>
      </c>
      <c r="V194" s="228">
        <f>V192+V193</f>
        <v>0</v>
      </c>
      <c r="W194" s="228">
        <f>W192+W193</f>
        <v>53338.115131401326</v>
      </c>
    </row>
    <row r="195" spans="5:23">
      <c r="E195" s="214">
        <v>44927</v>
      </c>
      <c r="F195" s="214" t="s">
        <v>733</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733</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3">SUM(I196:V196)</f>
        <v>0</v>
      </c>
    </row>
    <row r="197" spans="5:23">
      <c r="E197" s="214">
        <v>44986</v>
      </c>
      <c r="F197" s="214" t="s">
        <v>733</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3"/>
        <v>0</v>
      </c>
    </row>
    <row r="198" spans="5:23">
      <c r="E198" s="214">
        <v>45017</v>
      </c>
      <c r="F198" s="214" t="s">
        <v>733</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3"/>
        <v>0</v>
      </c>
    </row>
    <row r="199" spans="5:23">
      <c r="E199" s="214">
        <v>45047</v>
      </c>
      <c r="F199" s="214" t="s">
        <v>733</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3"/>
        <v>0</v>
      </c>
    </row>
    <row r="200" spans="5:23">
      <c r="E200" s="214">
        <v>45078</v>
      </c>
      <c r="F200" s="214" t="s">
        <v>733</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3"/>
        <v>0</v>
      </c>
    </row>
    <row r="201" spans="5:23">
      <c r="E201" s="214">
        <v>45108</v>
      </c>
      <c r="F201" s="214" t="s">
        <v>733</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3"/>
        <v>0</v>
      </c>
    </row>
    <row r="202" spans="5:23">
      <c r="E202" s="214">
        <v>45139</v>
      </c>
      <c r="F202" s="214" t="s">
        <v>733</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3"/>
        <v>0</v>
      </c>
    </row>
    <row r="203" spans="5:23">
      <c r="E203" s="214">
        <v>45170</v>
      </c>
      <c r="F203" s="214" t="s">
        <v>733</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3"/>
        <v>0</v>
      </c>
    </row>
    <row r="204" spans="5:23">
      <c r="E204" s="214">
        <v>45200</v>
      </c>
      <c r="F204" s="214" t="s">
        <v>733</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3"/>
        <v>0</v>
      </c>
    </row>
    <row r="205" spans="5:23">
      <c r="E205" s="214">
        <v>45231</v>
      </c>
      <c r="F205" s="214" t="s">
        <v>733</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3"/>
        <v>0</v>
      </c>
    </row>
    <row r="206" spans="5:23">
      <c r="E206" s="214">
        <v>45261</v>
      </c>
      <c r="F206" s="214" t="s">
        <v>733</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730</v>
      </c>
      <c r="F207" s="216"/>
      <c r="G207" s="217"/>
      <c r="H207" s="218"/>
      <c r="I207" s="219">
        <f>SUM(I194:I206)</f>
        <v>32867.727133743821</v>
      </c>
      <c r="J207" s="219">
        <f>SUM(J194:J206)</f>
        <v>4665.1929829914907</v>
      </c>
      <c r="K207" s="219">
        <f t="shared" ref="K207:V207" si="104">SUM(K194:K206)</f>
        <v>28647.148608482745</v>
      </c>
      <c r="L207" s="219">
        <f t="shared" si="104"/>
        <v>1630.1078904512153</v>
      </c>
      <c r="M207" s="219">
        <f t="shared" si="104"/>
        <v>-6309.9117682679971</v>
      </c>
      <c r="N207" s="219">
        <f t="shared" si="104"/>
        <v>-8162.1497159999972</v>
      </c>
      <c r="O207" s="219">
        <f t="shared" si="104"/>
        <v>0</v>
      </c>
      <c r="P207" s="219">
        <f t="shared" si="104"/>
        <v>0</v>
      </c>
      <c r="Q207" s="219">
        <f t="shared" si="104"/>
        <v>0</v>
      </c>
      <c r="R207" s="219">
        <f t="shared" si="104"/>
        <v>0</v>
      </c>
      <c r="S207" s="219">
        <f t="shared" si="104"/>
        <v>0</v>
      </c>
      <c r="T207" s="219">
        <f t="shared" si="104"/>
        <v>0</v>
      </c>
      <c r="U207" s="219">
        <f t="shared" si="104"/>
        <v>0</v>
      </c>
      <c r="V207" s="219">
        <f t="shared" si="104"/>
        <v>0</v>
      </c>
      <c r="W207" s="219">
        <f>SUM(W194:W206)</f>
        <v>53338.115131401326</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748</v>
      </c>
      <c r="F209" s="225"/>
      <c r="G209" s="226"/>
      <c r="H209" s="227"/>
      <c r="I209" s="228">
        <f>I207+I208</f>
        <v>32867.727133743821</v>
      </c>
      <c r="J209" s="228">
        <f t="shared" ref="J209:U209" si="105">J207+J208</f>
        <v>4665.1929829914907</v>
      </c>
      <c r="K209" s="228">
        <f t="shared" si="105"/>
        <v>28647.148608482745</v>
      </c>
      <c r="L209" s="228">
        <f t="shared" si="105"/>
        <v>1630.1078904512153</v>
      </c>
      <c r="M209" s="228">
        <f t="shared" si="105"/>
        <v>-6309.9117682679971</v>
      </c>
      <c r="N209" s="228">
        <f t="shared" si="105"/>
        <v>-8162.1497159999972</v>
      </c>
      <c r="O209" s="228">
        <f t="shared" si="105"/>
        <v>0</v>
      </c>
      <c r="P209" s="228">
        <f t="shared" si="105"/>
        <v>0</v>
      </c>
      <c r="Q209" s="228">
        <f t="shared" si="105"/>
        <v>0</v>
      </c>
      <c r="R209" s="228">
        <f t="shared" si="105"/>
        <v>0</v>
      </c>
      <c r="S209" s="228">
        <f t="shared" si="105"/>
        <v>0</v>
      </c>
      <c r="T209" s="228">
        <f t="shared" si="105"/>
        <v>0</v>
      </c>
      <c r="U209" s="228">
        <f t="shared" si="105"/>
        <v>0</v>
      </c>
      <c r="V209" s="228">
        <f>V207+V208</f>
        <v>0</v>
      </c>
      <c r="W209" s="228">
        <f>W207+W208</f>
        <v>53338.115131401326</v>
      </c>
    </row>
    <row r="210" spans="5:23">
      <c r="E210" s="214">
        <v>45292</v>
      </c>
      <c r="F210" s="214" t="s">
        <v>752</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752</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6">SUM(I211:V211)</f>
        <v>0</v>
      </c>
    </row>
    <row r="212" spans="5:23">
      <c r="E212" s="214">
        <v>45352</v>
      </c>
      <c r="F212" s="214" t="s">
        <v>752</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6"/>
        <v>0</v>
      </c>
    </row>
    <row r="213" spans="5:23">
      <c r="E213" s="214">
        <v>45383</v>
      </c>
      <c r="F213" s="214" t="s">
        <v>752</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6"/>
        <v>0</v>
      </c>
    </row>
    <row r="214" spans="5:23">
      <c r="E214" s="214">
        <v>45413</v>
      </c>
      <c r="F214" s="214" t="s">
        <v>752</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6"/>
        <v>0</v>
      </c>
    </row>
    <row r="215" spans="5:23">
      <c r="E215" s="214">
        <v>45444</v>
      </c>
      <c r="F215" s="214" t="s">
        <v>752</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6"/>
        <v>0</v>
      </c>
    </row>
    <row r="216" spans="5:23">
      <c r="E216" s="214">
        <v>45474</v>
      </c>
      <c r="F216" s="214" t="s">
        <v>752</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6"/>
        <v>0</v>
      </c>
    </row>
    <row r="217" spans="5:23">
      <c r="E217" s="214">
        <v>45505</v>
      </c>
      <c r="F217" s="214" t="s">
        <v>752</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6"/>
        <v>0</v>
      </c>
    </row>
    <row r="218" spans="5:23">
      <c r="E218" s="214">
        <v>45536</v>
      </c>
      <c r="F218" s="214" t="s">
        <v>752</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6"/>
        <v>0</v>
      </c>
    </row>
    <row r="219" spans="5:23">
      <c r="E219" s="214">
        <v>45566</v>
      </c>
      <c r="F219" s="214" t="s">
        <v>752</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6"/>
        <v>0</v>
      </c>
    </row>
    <row r="220" spans="5:23">
      <c r="E220" s="214">
        <v>45597</v>
      </c>
      <c r="F220" s="214" t="s">
        <v>752</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6"/>
        <v>0</v>
      </c>
    </row>
    <row r="221" spans="5:23">
      <c r="E221" s="214">
        <v>45627</v>
      </c>
      <c r="F221" s="214" t="s">
        <v>752</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750</v>
      </c>
      <c r="F222" s="216"/>
      <c r="G222" s="217"/>
      <c r="H222" s="218"/>
      <c r="I222" s="219">
        <f>SUM(I209:I221)</f>
        <v>32867.727133743821</v>
      </c>
      <c r="J222" s="219">
        <f>SUM(J209:J221)</f>
        <v>4665.1929829914907</v>
      </c>
      <c r="K222" s="219">
        <f t="shared" ref="K222:V222" si="107">SUM(K209:K221)</f>
        <v>28647.148608482745</v>
      </c>
      <c r="L222" s="219">
        <f t="shared" si="107"/>
        <v>1630.1078904512153</v>
      </c>
      <c r="M222" s="219">
        <f t="shared" si="107"/>
        <v>-6309.9117682679971</v>
      </c>
      <c r="N222" s="219">
        <f t="shared" si="107"/>
        <v>-8162.1497159999972</v>
      </c>
      <c r="O222" s="219">
        <f t="shared" si="107"/>
        <v>0</v>
      </c>
      <c r="P222" s="219">
        <f t="shared" si="107"/>
        <v>0</v>
      </c>
      <c r="Q222" s="219">
        <f t="shared" si="107"/>
        <v>0</v>
      </c>
      <c r="R222" s="219">
        <f t="shared" si="107"/>
        <v>0</v>
      </c>
      <c r="S222" s="219">
        <f t="shared" si="107"/>
        <v>0</v>
      </c>
      <c r="T222" s="219">
        <f t="shared" si="107"/>
        <v>0</v>
      </c>
      <c r="U222" s="219">
        <f t="shared" si="107"/>
        <v>0</v>
      </c>
      <c r="V222" s="219">
        <f t="shared" si="107"/>
        <v>0</v>
      </c>
      <c r="W222" s="219">
        <f>SUM(W209:W221)</f>
        <v>53338.115131401326</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749</v>
      </c>
      <c r="F224" s="225"/>
      <c r="G224" s="226"/>
      <c r="H224" s="227"/>
      <c r="I224" s="228">
        <f>I222+I223</f>
        <v>32867.727133743821</v>
      </c>
      <c r="J224" s="228">
        <f t="shared" ref="J224:U224" si="108">J222+J223</f>
        <v>4665.1929829914907</v>
      </c>
      <c r="K224" s="228">
        <f t="shared" si="108"/>
        <v>28647.148608482745</v>
      </c>
      <c r="L224" s="228">
        <f t="shared" si="108"/>
        <v>1630.1078904512153</v>
      </c>
      <c r="M224" s="228">
        <f t="shared" si="108"/>
        <v>-6309.9117682679971</v>
      </c>
      <c r="N224" s="228">
        <f t="shared" si="108"/>
        <v>-8162.1497159999972</v>
      </c>
      <c r="O224" s="228">
        <f t="shared" si="108"/>
        <v>0</v>
      </c>
      <c r="P224" s="228">
        <f t="shared" si="108"/>
        <v>0</v>
      </c>
      <c r="Q224" s="228">
        <f t="shared" si="108"/>
        <v>0</v>
      </c>
      <c r="R224" s="228">
        <f t="shared" si="108"/>
        <v>0</v>
      </c>
      <c r="S224" s="228">
        <f t="shared" si="108"/>
        <v>0</v>
      </c>
      <c r="T224" s="228">
        <f t="shared" si="108"/>
        <v>0</v>
      </c>
      <c r="U224" s="228">
        <f t="shared" si="108"/>
        <v>0</v>
      </c>
      <c r="V224" s="228">
        <f>V222+V223</f>
        <v>0</v>
      </c>
      <c r="W224" s="228">
        <f>W222+W223</f>
        <v>53338.115131401326</v>
      </c>
    </row>
    <row r="225" spans="5:23">
      <c r="E225" s="214">
        <v>45658</v>
      </c>
      <c r="F225" s="214" t="s">
        <v>753</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753</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9">SUM(I226:V226)</f>
        <v>0</v>
      </c>
    </row>
    <row r="227" spans="5:23">
      <c r="E227" s="214">
        <v>45717</v>
      </c>
      <c r="F227" s="214" t="s">
        <v>753</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9"/>
        <v>0</v>
      </c>
    </row>
    <row r="228" spans="5:23">
      <c r="E228" s="214">
        <v>45748</v>
      </c>
      <c r="F228" s="214" t="s">
        <v>753</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9"/>
        <v>0</v>
      </c>
    </row>
    <row r="229" spans="5:23">
      <c r="E229" s="214">
        <v>45778</v>
      </c>
      <c r="F229" s="214" t="s">
        <v>753</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9"/>
        <v>0</v>
      </c>
    </row>
    <row r="230" spans="5:23">
      <c r="E230" s="214">
        <v>45809</v>
      </c>
      <c r="F230" s="214" t="s">
        <v>753</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9"/>
        <v>0</v>
      </c>
    </row>
    <row r="231" spans="5:23">
      <c r="E231" s="214">
        <v>45839</v>
      </c>
      <c r="F231" s="214" t="s">
        <v>753</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9"/>
        <v>0</v>
      </c>
    </row>
    <row r="232" spans="5:23">
      <c r="E232" s="214">
        <v>45870</v>
      </c>
      <c r="F232" s="214" t="s">
        <v>753</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9"/>
        <v>0</v>
      </c>
    </row>
    <row r="233" spans="5:23">
      <c r="E233" s="214">
        <v>45901</v>
      </c>
      <c r="F233" s="214" t="s">
        <v>753</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9"/>
        <v>0</v>
      </c>
    </row>
    <row r="234" spans="5:23">
      <c r="E234" s="214">
        <v>45931</v>
      </c>
      <c r="F234" s="214" t="s">
        <v>753</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9"/>
        <v>0</v>
      </c>
    </row>
    <row r="235" spans="5:23">
      <c r="E235" s="214">
        <v>45962</v>
      </c>
      <c r="F235" s="214" t="s">
        <v>753</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9"/>
        <v>0</v>
      </c>
    </row>
    <row r="236" spans="5:23">
      <c r="E236" s="214">
        <v>45992</v>
      </c>
      <c r="F236" s="214" t="s">
        <v>753</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751</v>
      </c>
      <c r="F237" s="216"/>
      <c r="G237" s="217"/>
      <c r="H237" s="218"/>
      <c r="I237" s="219">
        <f>SUM(I224:I236)</f>
        <v>32867.727133743821</v>
      </c>
      <c r="J237" s="219">
        <f>SUM(J224:J236)</f>
        <v>4665.1929829914907</v>
      </c>
      <c r="K237" s="219">
        <f t="shared" ref="K237:U237" si="110">SUM(K224:K236)</f>
        <v>28647.148608482745</v>
      </c>
      <c r="L237" s="219">
        <f t="shared" si="110"/>
        <v>1630.1078904512153</v>
      </c>
      <c r="M237" s="219">
        <f>SUM(M224:M236)</f>
        <v>-6309.9117682679971</v>
      </c>
      <c r="N237" s="219">
        <f t="shared" si="110"/>
        <v>-8162.1497159999972</v>
      </c>
      <c r="O237" s="219">
        <f t="shared" si="110"/>
        <v>0</v>
      </c>
      <c r="P237" s="219">
        <f t="shared" si="110"/>
        <v>0</v>
      </c>
      <c r="Q237" s="219">
        <f t="shared" si="110"/>
        <v>0</v>
      </c>
      <c r="R237" s="219">
        <f t="shared" si="110"/>
        <v>0</v>
      </c>
      <c r="S237" s="219">
        <f t="shared" si="110"/>
        <v>0</v>
      </c>
      <c r="T237" s="219">
        <f t="shared" si="110"/>
        <v>0</v>
      </c>
      <c r="U237" s="219">
        <f t="shared" si="110"/>
        <v>0</v>
      </c>
      <c r="V237" s="219">
        <f>SUM(V224:V236)</f>
        <v>0</v>
      </c>
      <c r="W237" s="219">
        <f>SUM(W224:W236)</f>
        <v>53338.115131401326</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6"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U207"/>
  <sheetViews>
    <sheetView topLeftCell="A23" zoomScale="55" zoomScaleNormal="55" workbookViewId="0">
      <pane xSplit="4" ySplit="4" topLeftCell="F173" activePane="bottomRight" state="frozen"/>
      <selection activeCell="A23" sqref="A23"/>
      <selection pane="topRight" activeCell="E23" sqref="E23"/>
      <selection pane="bottomLeft" activeCell="A27" sqref="A27"/>
      <selection pane="bottomRight" activeCell="R191" sqref="R191"/>
    </sheetView>
  </sheetViews>
  <sheetFormatPr defaultColWidth="9" defaultRowHeight="14.5" outlineLevelRow="1"/>
  <cols>
    <col min="1" max="1" width="3.453125" style="12" customWidth="1"/>
    <col min="2" max="2" width="24.26953125" style="12" customWidth="1"/>
    <col min="3" max="3" width="11.453125" style="12" customWidth="1"/>
    <col min="4" max="4" width="37.54296875" style="12" customWidth="1"/>
    <col min="5" max="5" width="35" style="12" bestFit="1" customWidth="1"/>
    <col min="6" max="6" width="26.54296875" style="12" customWidth="1"/>
    <col min="7" max="7" width="17" style="12" customWidth="1"/>
    <col min="8" max="8" width="19.453125" style="12" customWidth="1"/>
    <col min="9" max="10" width="23" style="635" customWidth="1"/>
    <col min="11" max="11" width="2" style="16" customWidth="1"/>
    <col min="12" max="41" width="9" style="12"/>
    <col min="42" max="42" width="2" style="12" customWidth="1"/>
    <col min="43" max="43" width="12.54296875" style="12" customWidth="1"/>
    <col min="44" max="49" width="12" style="12" bestFit="1" customWidth="1"/>
    <col min="50" max="50" width="12.81640625" style="12" bestFit="1" customWidth="1"/>
    <col min="51" max="51" width="13.7265625" style="12" bestFit="1" customWidth="1"/>
    <col min="52" max="55" width="12.54296875" style="12" bestFit="1" customWidth="1"/>
    <col min="56"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612</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606</v>
      </c>
      <c r="C17" s="90"/>
      <c r="D17" s="611" t="s">
        <v>584</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630</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589</v>
      </c>
      <c r="H23" s="10"/>
      <c r="I23" s="10"/>
      <c r="J23" s="10"/>
    </row>
    <row r="24" spans="2:73" s="670" customFormat="1" ht="21" customHeight="1">
      <c r="B24" s="702" t="s">
        <v>593</v>
      </c>
      <c r="C24" s="1110" t="s">
        <v>594</v>
      </c>
      <c r="D24" s="1110"/>
      <c r="E24" s="1110"/>
      <c r="F24" s="1110"/>
      <c r="G24" s="1110"/>
      <c r="H24" s="678" t="s">
        <v>591</v>
      </c>
      <c r="I24" s="678" t="s">
        <v>590</v>
      </c>
      <c r="J24" s="678" t="s">
        <v>592</v>
      </c>
      <c r="K24" s="669"/>
      <c r="L24" s="670" t="s">
        <v>594</v>
      </c>
      <c r="AQ24" s="670" t="s">
        <v>594</v>
      </c>
      <c r="BU24" s="669"/>
    </row>
    <row r="25" spans="2:73" s="250" customFormat="1" ht="49.5" customHeight="1">
      <c r="B25" s="245" t="s">
        <v>472</v>
      </c>
      <c r="C25" s="245" t="s">
        <v>211</v>
      </c>
      <c r="D25" s="628" t="s">
        <v>473</v>
      </c>
      <c r="E25" s="245" t="s">
        <v>208</v>
      </c>
      <c r="F25" s="245" t="s">
        <v>474</v>
      </c>
      <c r="G25" s="245" t="s">
        <v>475</v>
      </c>
      <c r="H25" s="628" t="s">
        <v>476</v>
      </c>
      <c r="I25" s="636" t="s">
        <v>582</v>
      </c>
      <c r="J25" s="643" t="s">
        <v>583</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t="s">
        <v>782</v>
      </c>
      <c r="C27" s="692" t="s">
        <v>783</v>
      </c>
      <c r="D27" s="809" t="s">
        <v>2</v>
      </c>
      <c r="E27" s="692" t="s">
        <v>757</v>
      </c>
      <c r="F27" s="692" t="s">
        <v>29</v>
      </c>
      <c r="G27" s="692" t="s">
        <v>784</v>
      </c>
      <c r="H27" s="692">
        <v>2011</v>
      </c>
      <c r="I27" s="644" t="s">
        <v>570</v>
      </c>
      <c r="J27" s="644" t="s">
        <v>588</v>
      </c>
      <c r="K27" s="633"/>
      <c r="L27" s="696">
        <v>12.347649701395289</v>
      </c>
      <c r="M27" s="697">
        <v>12.347649701395289</v>
      </c>
      <c r="N27" s="697">
        <v>12.347649701395289</v>
      </c>
      <c r="O27" s="697">
        <v>5.4767620208709475</v>
      </c>
      <c r="P27" s="697">
        <v>0</v>
      </c>
      <c r="Q27" s="697">
        <v>0</v>
      </c>
      <c r="R27" s="697">
        <v>0</v>
      </c>
      <c r="S27" s="697">
        <v>0</v>
      </c>
      <c r="T27" s="697">
        <v>0</v>
      </c>
      <c r="U27" s="697">
        <v>0</v>
      </c>
      <c r="V27" s="697">
        <v>0</v>
      </c>
      <c r="W27" s="697">
        <v>0</v>
      </c>
      <c r="X27" s="697">
        <v>0</v>
      </c>
      <c r="Y27" s="697">
        <v>0</v>
      </c>
      <c r="Z27" s="697">
        <v>0</v>
      </c>
      <c r="AA27" s="697">
        <v>0</v>
      </c>
      <c r="AB27" s="697">
        <v>0</v>
      </c>
      <c r="AC27" s="697">
        <v>0</v>
      </c>
      <c r="AD27" s="697">
        <v>0</v>
      </c>
      <c r="AE27" s="697">
        <v>0</v>
      </c>
      <c r="AF27" s="697">
        <v>0</v>
      </c>
      <c r="AG27" s="697">
        <v>0</v>
      </c>
      <c r="AH27" s="697">
        <v>0</v>
      </c>
      <c r="AI27" s="697">
        <v>0</v>
      </c>
      <c r="AJ27" s="697">
        <v>0</v>
      </c>
      <c r="AK27" s="697">
        <v>0</v>
      </c>
      <c r="AL27" s="697">
        <v>0</v>
      </c>
      <c r="AM27" s="697">
        <v>0</v>
      </c>
      <c r="AN27" s="697">
        <v>0</v>
      </c>
      <c r="AO27" s="698">
        <v>0</v>
      </c>
      <c r="AP27" s="633"/>
      <c r="AQ27" s="810">
        <v>15909.726688812758</v>
      </c>
      <c r="AR27" s="811">
        <v>15909.726688812758</v>
      </c>
      <c r="AS27" s="812">
        <v>15909.726688812758</v>
      </c>
      <c r="AT27" s="811">
        <v>9765.405008980455</v>
      </c>
      <c r="AU27" s="812">
        <v>0</v>
      </c>
      <c r="AV27" s="811">
        <v>0</v>
      </c>
      <c r="AW27" s="812">
        <v>0</v>
      </c>
      <c r="AX27" s="811">
        <v>0</v>
      </c>
      <c r="AY27" s="812">
        <v>0</v>
      </c>
      <c r="AZ27" s="811">
        <v>0</v>
      </c>
      <c r="BA27" s="812">
        <v>0</v>
      </c>
      <c r="BB27" s="811">
        <v>0</v>
      </c>
      <c r="BC27" s="812">
        <v>0</v>
      </c>
      <c r="BD27" s="811">
        <v>0</v>
      </c>
      <c r="BE27" s="812">
        <v>0</v>
      </c>
      <c r="BF27" s="811">
        <v>0</v>
      </c>
      <c r="BG27" s="812">
        <v>0</v>
      </c>
      <c r="BH27" s="811">
        <v>0</v>
      </c>
      <c r="BI27" s="812">
        <v>0</v>
      </c>
      <c r="BJ27" s="811">
        <v>0</v>
      </c>
      <c r="BK27" s="812">
        <v>0</v>
      </c>
      <c r="BL27" s="811">
        <v>0</v>
      </c>
      <c r="BM27" s="812">
        <v>0</v>
      </c>
      <c r="BN27" s="811">
        <v>0</v>
      </c>
      <c r="BO27" s="812">
        <v>0</v>
      </c>
      <c r="BP27" s="811">
        <v>0</v>
      </c>
      <c r="BQ27" s="812">
        <v>0</v>
      </c>
      <c r="BR27" s="811">
        <v>0</v>
      </c>
      <c r="BS27" s="812">
        <v>0</v>
      </c>
      <c r="BT27" s="813">
        <v>0</v>
      </c>
      <c r="BU27" s="16"/>
    </row>
    <row r="28" spans="2:73" s="17" customFormat="1" ht="15.5">
      <c r="B28" s="692" t="s">
        <v>782</v>
      </c>
      <c r="C28" s="692" t="s">
        <v>783</v>
      </c>
      <c r="D28" s="809" t="s">
        <v>1</v>
      </c>
      <c r="E28" s="692" t="s">
        <v>757</v>
      </c>
      <c r="F28" s="692" t="s">
        <v>29</v>
      </c>
      <c r="G28" s="692" t="s">
        <v>784</v>
      </c>
      <c r="H28" s="692">
        <v>2011</v>
      </c>
      <c r="I28" s="644" t="s">
        <v>570</v>
      </c>
      <c r="J28" s="644" t="s">
        <v>588</v>
      </c>
      <c r="K28" s="633"/>
      <c r="L28" s="696">
        <v>166.58710682609188</v>
      </c>
      <c r="M28" s="697">
        <v>166.58710682609188</v>
      </c>
      <c r="N28" s="697">
        <v>166.58710682609188</v>
      </c>
      <c r="O28" s="697">
        <v>153.26953664588436</v>
      </c>
      <c r="P28" s="697">
        <v>84.246907234997494</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814">
        <v>1002610.1028071475</v>
      </c>
      <c r="AR28" s="815">
        <v>1002610.1028071475</v>
      </c>
      <c r="AS28" s="816">
        <v>1002610.1028071475</v>
      </c>
      <c r="AT28" s="815">
        <v>990700.80680557282</v>
      </c>
      <c r="AU28" s="816">
        <v>640759.69350864447</v>
      </c>
      <c r="AV28" s="815">
        <v>0</v>
      </c>
      <c r="AW28" s="816">
        <v>0</v>
      </c>
      <c r="AX28" s="815">
        <v>0</v>
      </c>
      <c r="AY28" s="816">
        <v>0</v>
      </c>
      <c r="AZ28" s="815">
        <v>0</v>
      </c>
      <c r="BA28" s="816">
        <v>0</v>
      </c>
      <c r="BB28" s="815">
        <v>0</v>
      </c>
      <c r="BC28" s="816">
        <v>0</v>
      </c>
      <c r="BD28" s="815">
        <v>0</v>
      </c>
      <c r="BE28" s="816">
        <v>0</v>
      </c>
      <c r="BF28" s="815">
        <v>0</v>
      </c>
      <c r="BG28" s="816">
        <v>0</v>
      </c>
      <c r="BH28" s="815">
        <v>0</v>
      </c>
      <c r="BI28" s="816">
        <v>0</v>
      </c>
      <c r="BJ28" s="815">
        <v>0</v>
      </c>
      <c r="BK28" s="816">
        <v>0</v>
      </c>
      <c r="BL28" s="815">
        <v>0</v>
      </c>
      <c r="BM28" s="816">
        <v>0</v>
      </c>
      <c r="BN28" s="815">
        <v>0</v>
      </c>
      <c r="BO28" s="816">
        <v>0</v>
      </c>
      <c r="BP28" s="815">
        <v>0</v>
      </c>
      <c r="BQ28" s="816">
        <v>0</v>
      </c>
      <c r="BR28" s="815">
        <v>0</v>
      </c>
      <c r="BS28" s="816">
        <v>0</v>
      </c>
      <c r="BT28" s="817">
        <v>0</v>
      </c>
      <c r="BU28" s="16"/>
    </row>
    <row r="29" spans="2:73" s="17" customFormat="1" ht="16.5" customHeight="1">
      <c r="B29" s="692" t="s">
        <v>782</v>
      </c>
      <c r="C29" s="692" t="s">
        <v>783</v>
      </c>
      <c r="D29" s="809" t="s">
        <v>5</v>
      </c>
      <c r="E29" s="692" t="s">
        <v>757</v>
      </c>
      <c r="F29" s="692" t="s">
        <v>29</v>
      </c>
      <c r="G29" s="692" t="s">
        <v>784</v>
      </c>
      <c r="H29" s="692">
        <v>2011</v>
      </c>
      <c r="I29" s="644" t="s">
        <v>570</v>
      </c>
      <c r="J29" s="644" t="s">
        <v>588</v>
      </c>
      <c r="K29" s="633"/>
      <c r="L29" s="696">
        <v>45.918256791882662</v>
      </c>
      <c r="M29" s="697">
        <v>45.918256791882662</v>
      </c>
      <c r="N29" s="697">
        <v>45.918256791882662</v>
      </c>
      <c r="O29" s="697">
        <v>45.918256791882662</v>
      </c>
      <c r="P29" s="697">
        <v>42.71983887140923</v>
      </c>
      <c r="Q29" s="697">
        <v>39.225702020079787</v>
      </c>
      <c r="R29" s="697">
        <v>31.728993286556491</v>
      </c>
      <c r="S29" s="697">
        <v>31.522410126473282</v>
      </c>
      <c r="T29" s="697">
        <v>38.214964898276165</v>
      </c>
      <c r="U29" s="697">
        <v>18.127890923388634</v>
      </c>
      <c r="V29" s="697">
        <v>2.5779589330773209</v>
      </c>
      <c r="W29" s="697">
        <v>2.5768866268777861</v>
      </c>
      <c r="X29" s="697">
        <v>2.5768866268777861</v>
      </c>
      <c r="Y29" s="697">
        <v>2.3918073677410403</v>
      </c>
      <c r="Z29" s="697">
        <v>2.3918073677410403</v>
      </c>
      <c r="AA29" s="697">
        <v>2.0187740831258933</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818">
        <v>802520.90508921072</v>
      </c>
      <c r="AR29" s="819">
        <v>802520.90508921072</v>
      </c>
      <c r="AS29" s="820">
        <v>802520.90508921072</v>
      </c>
      <c r="AT29" s="819">
        <v>802520.90508921072</v>
      </c>
      <c r="AU29" s="820">
        <v>733445.00574889511</v>
      </c>
      <c r="AV29" s="819">
        <v>657982.49540003017</v>
      </c>
      <c r="AW29" s="820">
        <v>496076.85619454773</v>
      </c>
      <c r="AX29" s="819">
        <v>494267.18771221885</v>
      </c>
      <c r="AY29" s="820">
        <v>638805.59740139928</v>
      </c>
      <c r="AZ29" s="819">
        <v>204987.14889626345</v>
      </c>
      <c r="BA29" s="820">
        <v>73809.240517128099</v>
      </c>
      <c r="BB29" s="819">
        <v>64972.210753015177</v>
      </c>
      <c r="BC29" s="820">
        <v>64972.210753015177</v>
      </c>
      <c r="BD29" s="819">
        <v>47984.706583553329</v>
      </c>
      <c r="BE29" s="820">
        <v>47984.706583553329</v>
      </c>
      <c r="BF29" s="819">
        <v>43599.254013747232</v>
      </c>
      <c r="BG29" s="820">
        <v>0</v>
      </c>
      <c r="BH29" s="819">
        <v>0</v>
      </c>
      <c r="BI29" s="820">
        <v>0</v>
      </c>
      <c r="BJ29" s="819">
        <v>0</v>
      </c>
      <c r="BK29" s="820">
        <v>0</v>
      </c>
      <c r="BL29" s="819">
        <v>0</v>
      </c>
      <c r="BM29" s="820">
        <v>0</v>
      </c>
      <c r="BN29" s="819">
        <v>0</v>
      </c>
      <c r="BO29" s="820">
        <v>0</v>
      </c>
      <c r="BP29" s="819">
        <v>0</v>
      </c>
      <c r="BQ29" s="820">
        <v>0</v>
      </c>
      <c r="BR29" s="819">
        <v>0</v>
      </c>
      <c r="BS29" s="820">
        <v>0</v>
      </c>
      <c r="BT29" s="821">
        <v>0</v>
      </c>
      <c r="BU29" s="16"/>
    </row>
    <row r="30" spans="2:73" s="17" customFormat="1" ht="15.5">
      <c r="B30" s="692" t="s">
        <v>782</v>
      </c>
      <c r="C30" s="692" t="s">
        <v>783</v>
      </c>
      <c r="D30" s="809" t="s">
        <v>4</v>
      </c>
      <c r="E30" s="692" t="s">
        <v>757</v>
      </c>
      <c r="F30" s="692" t="s">
        <v>29</v>
      </c>
      <c r="G30" s="692" t="s">
        <v>784</v>
      </c>
      <c r="H30" s="692">
        <v>2011</v>
      </c>
      <c r="I30" s="644" t="s">
        <v>570</v>
      </c>
      <c r="J30" s="644" t="s">
        <v>588</v>
      </c>
      <c r="K30" s="633"/>
      <c r="L30" s="696">
        <v>31.770678402816777</v>
      </c>
      <c r="M30" s="697">
        <v>31.770678402816777</v>
      </c>
      <c r="N30" s="697">
        <v>31.770678402816777</v>
      </c>
      <c r="O30" s="697">
        <v>31.770678402816777</v>
      </c>
      <c r="P30" s="697">
        <v>29.872703267353447</v>
      </c>
      <c r="Q30" s="697">
        <v>27.799245380165342</v>
      </c>
      <c r="R30" s="697">
        <v>23.504325918708858</v>
      </c>
      <c r="S30" s="697">
        <v>23.259705224388114</v>
      </c>
      <c r="T30" s="697">
        <v>27.231138247039549</v>
      </c>
      <c r="U30" s="697">
        <v>15.311255387295622</v>
      </c>
      <c r="V30" s="697">
        <v>1.8872912208333121</v>
      </c>
      <c r="W30" s="697">
        <v>1.886143460738273</v>
      </c>
      <c r="X30" s="697">
        <v>1.886143460738273</v>
      </c>
      <c r="Y30" s="697">
        <v>1.8507665442976375</v>
      </c>
      <c r="Z30" s="697">
        <v>1.8507665442976375</v>
      </c>
      <c r="AA30" s="697">
        <v>1.7498661295740274</v>
      </c>
      <c r="AB30" s="697">
        <v>0</v>
      </c>
      <c r="AC30" s="697">
        <v>0</v>
      </c>
      <c r="AD30" s="697">
        <v>0</v>
      </c>
      <c r="AE30" s="697">
        <v>0</v>
      </c>
      <c r="AF30" s="697">
        <v>0</v>
      </c>
      <c r="AG30" s="697">
        <v>0</v>
      </c>
      <c r="AH30" s="697">
        <v>0</v>
      </c>
      <c r="AI30" s="697">
        <v>0</v>
      </c>
      <c r="AJ30" s="697">
        <v>0</v>
      </c>
      <c r="AK30" s="697">
        <v>0</v>
      </c>
      <c r="AL30" s="697">
        <v>0</v>
      </c>
      <c r="AM30" s="697">
        <v>0</v>
      </c>
      <c r="AN30" s="697">
        <v>0</v>
      </c>
      <c r="AO30" s="698">
        <v>0</v>
      </c>
      <c r="AP30" s="633"/>
      <c r="AQ30" s="814">
        <v>512644.05706321611</v>
      </c>
      <c r="AR30" s="815">
        <v>512644.05706321611</v>
      </c>
      <c r="AS30" s="816">
        <v>512644.05706321611</v>
      </c>
      <c r="AT30" s="815">
        <v>512644.05706321611</v>
      </c>
      <c r="AU30" s="816">
        <v>471653.68536461063</v>
      </c>
      <c r="AV30" s="815">
        <v>426873.43091912864</v>
      </c>
      <c r="AW30" s="816">
        <v>334116.50178385893</v>
      </c>
      <c r="AX30" s="815">
        <v>331973.62450160919</v>
      </c>
      <c r="AY30" s="816">
        <v>417744.25064569671</v>
      </c>
      <c r="AZ30" s="815">
        <v>160311.77964261107</v>
      </c>
      <c r="BA30" s="816">
        <v>51683.809280899877</v>
      </c>
      <c r="BB30" s="815">
        <v>42224.953101272025</v>
      </c>
      <c r="BC30" s="816">
        <v>42224.953101272025</v>
      </c>
      <c r="BD30" s="815">
        <v>38977.881990543341</v>
      </c>
      <c r="BE30" s="816">
        <v>38977.881990543341</v>
      </c>
      <c r="BF30" s="815">
        <v>37791.676894929224</v>
      </c>
      <c r="BG30" s="816">
        <v>0</v>
      </c>
      <c r="BH30" s="815">
        <v>0</v>
      </c>
      <c r="BI30" s="816">
        <v>0</v>
      </c>
      <c r="BJ30" s="815">
        <v>0</v>
      </c>
      <c r="BK30" s="816">
        <v>0</v>
      </c>
      <c r="BL30" s="815">
        <v>0</v>
      </c>
      <c r="BM30" s="816">
        <v>0</v>
      </c>
      <c r="BN30" s="815">
        <v>0</v>
      </c>
      <c r="BO30" s="816">
        <v>0</v>
      </c>
      <c r="BP30" s="815">
        <v>0</v>
      </c>
      <c r="BQ30" s="816">
        <v>0</v>
      </c>
      <c r="BR30" s="815">
        <v>0</v>
      </c>
      <c r="BS30" s="816">
        <v>0</v>
      </c>
      <c r="BT30" s="817">
        <v>0</v>
      </c>
      <c r="BU30" s="16"/>
    </row>
    <row r="31" spans="2:73" s="17" customFormat="1" ht="15.5">
      <c r="B31" s="692" t="s">
        <v>782</v>
      </c>
      <c r="C31" s="692" t="s">
        <v>783</v>
      </c>
      <c r="D31" s="809" t="s">
        <v>3</v>
      </c>
      <c r="E31" s="692" t="s">
        <v>757</v>
      </c>
      <c r="F31" s="692" t="s">
        <v>29</v>
      </c>
      <c r="G31" s="692" t="s">
        <v>784</v>
      </c>
      <c r="H31" s="692">
        <v>2011</v>
      </c>
      <c r="I31" s="644" t="s">
        <v>570</v>
      </c>
      <c r="J31" s="644" t="s">
        <v>588</v>
      </c>
      <c r="K31" s="633"/>
      <c r="L31" s="696">
        <v>1052.0535760732341</v>
      </c>
      <c r="M31" s="697">
        <v>1052.0535760732341</v>
      </c>
      <c r="N31" s="697">
        <v>1052.0535760732341</v>
      </c>
      <c r="O31" s="697">
        <v>1052.0535760732341</v>
      </c>
      <c r="P31" s="697">
        <v>1052.0535760732341</v>
      </c>
      <c r="Q31" s="697">
        <v>1052.0535760732341</v>
      </c>
      <c r="R31" s="697">
        <v>1052.0535760732341</v>
      </c>
      <c r="S31" s="697">
        <v>1052.0535760732341</v>
      </c>
      <c r="T31" s="697">
        <v>1052.0535760732341</v>
      </c>
      <c r="U31" s="697">
        <v>1052.0535760732341</v>
      </c>
      <c r="V31" s="697">
        <v>1052.0535760732341</v>
      </c>
      <c r="W31" s="697">
        <v>1052.0535760732341</v>
      </c>
      <c r="X31" s="697">
        <v>1052.0535760732341</v>
      </c>
      <c r="Y31" s="697">
        <v>1052.0535760732341</v>
      </c>
      <c r="Z31" s="697">
        <v>1052.0535760732341</v>
      </c>
      <c r="AA31" s="697">
        <v>1052.0535760732341</v>
      </c>
      <c r="AB31" s="697">
        <v>1052.0535760732341</v>
      </c>
      <c r="AC31" s="697">
        <v>1052.0535760732341</v>
      </c>
      <c r="AD31" s="697">
        <v>828.03568769161529</v>
      </c>
      <c r="AE31" s="697">
        <v>0</v>
      </c>
      <c r="AF31" s="697">
        <v>0</v>
      </c>
      <c r="AG31" s="697">
        <v>0</v>
      </c>
      <c r="AH31" s="697">
        <v>0</v>
      </c>
      <c r="AI31" s="697">
        <v>0</v>
      </c>
      <c r="AJ31" s="697">
        <v>0</v>
      </c>
      <c r="AK31" s="697">
        <v>0</v>
      </c>
      <c r="AL31" s="697">
        <v>0</v>
      </c>
      <c r="AM31" s="697">
        <v>0</v>
      </c>
      <c r="AN31" s="697">
        <v>0</v>
      </c>
      <c r="AO31" s="698">
        <v>0</v>
      </c>
      <c r="AP31" s="633"/>
      <c r="AQ31" s="818">
        <v>1901868.190360378</v>
      </c>
      <c r="AR31" s="819">
        <v>1901868.190360378</v>
      </c>
      <c r="AS31" s="820">
        <v>1901868.190360378</v>
      </c>
      <c r="AT31" s="819">
        <v>1901868.190360378</v>
      </c>
      <c r="AU31" s="820">
        <v>1901868.190360378</v>
      </c>
      <c r="AV31" s="819">
        <v>1901868.190360378</v>
      </c>
      <c r="AW31" s="820">
        <v>1901868.190360378</v>
      </c>
      <c r="AX31" s="819">
        <v>1901868.190360378</v>
      </c>
      <c r="AY31" s="820">
        <v>1901868.190360378</v>
      </c>
      <c r="AZ31" s="819">
        <v>1901868.190360378</v>
      </c>
      <c r="BA31" s="820">
        <v>1901868.190360378</v>
      </c>
      <c r="BB31" s="819">
        <v>1901868.190360378</v>
      </c>
      <c r="BC31" s="820">
        <v>1901868.190360378</v>
      </c>
      <c r="BD31" s="819">
        <v>1901868.190360378</v>
      </c>
      <c r="BE31" s="820">
        <v>1901868.190360378</v>
      </c>
      <c r="BF31" s="819">
        <v>1901868.190360378</v>
      </c>
      <c r="BG31" s="820">
        <v>1901868.190360378</v>
      </c>
      <c r="BH31" s="819">
        <v>1901868.190360378</v>
      </c>
      <c r="BI31" s="820">
        <v>1701514.6113076357</v>
      </c>
      <c r="BJ31" s="819">
        <v>0</v>
      </c>
      <c r="BK31" s="820">
        <v>0</v>
      </c>
      <c r="BL31" s="819">
        <v>0</v>
      </c>
      <c r="BM31" s="820">
        <v>0</v>
      </c>
      <c r="BN31" s="819">
        <v>0</v>
      </c>
      <c r="BO31" s="820">
        <v>0</v>
      </c>
      <c r="BP31" s="819">
        <v>0</v>
      </c>
      <c r="BQ31" s="820">
        <v>0</v>
      </c>
      <c r="BR31" s="819">
        <v>0</v>
      </c>
      <c r="BS31" s="820">
        <v>0</v>
      </c>
      <c r="BT31" s="821">
        <v>0</v>
      </c>
      <c r="BU31" s="16"/>
    </row>
    <row r="32" spans="2:73" s="17" customFormat="1" ht="15.5">
      <c r="B32" s="822" t="s">
        <v>782</v>
      </c>
      <c r="C32" s="822" t="s">
        <v>783</v>
      </c>
      <c r="D32" s="822" t="s">
        <v>6</v>
      </c>
      <c r="E32" s="822" t="s">
        <v>757</v>
      </c>
      <c r="F32" s="822" t="s">
        <v>29</v>
      </c>
      <c r="G32" s="822" t="s">
        <v>784</v>
      </c>
      <c r="H32" s="822">
        <v>2011</v>
      </c>
      <c r="I32" s="823" t="s">
        <v>570</v>
      </c>
      <c r="J32" s="823" t="s">
        <v>588</v>
      </c>
      <c r="K32" s="824"/>
      <c r="L32" s="825">
        <v>0</v>
      </c>
      <c r="M32" s="826">
        <v>0</v>
      </c>
      <c r="N32" s="826">
        <v>0</v>
      </c>
      <c r="O32" s="826">
        <v>0</v>
      </c>
      <c r="P32" s="826">
        <v>0</v>
      </c>
      <c r="Q32" s="826">
        <v>0</v>
      </c>
      <c r="R32" s="826">
        <v>0</v>
      </c>
      <c r="S32" s="826">
        <v>0</v>
      </c>
      <c r="T32" s="826">
        <v>0</v>
      </c>
      <c r="U32" s="826">
        <v>0</v>
      </c>
      <c r="V32" s="826">
        <v>0</v>
      </c>
      <c r="W32" s="826">
        <v>0</v>
      </c>
      <c r="X32" s="826">
        <v>0</v>
      </c>
      <c r="Y32" s="826">
        <v>0</v>
      </c>
      <c r="Z32" s="826">
        <v>0</v>
      </c>
      <c r="AA32" s="826">
        <v>0</v>
      </c>
      <c r="AB32" s="826">
        <v>0</v>
      </c>
      <c r="AC32" s="826">
        <v>0</v>
      </c>
      <c r="AD32" s="826">
        <v>0</v>
      </c>
      <c r="AE32" s="826">
        <v>0</v>
      </c>
      <c r="AF32" s="826">
        <v>0</v>
      </c>
      <c r="AG32" s="826">
        <v>0</v>
      </c>
      <c r="AH32" s="826">
        <v>0</v>
      </c>
      <c r="AI32" s="826">
        <v>0</v>
      </c>
      <c r="AJ32" s="826">
        <v>0</v>
      </c>
      <c r="AK32" s="826">
        <v>0</v>
      </c>
      <c r="AL32" s="826">
        <v>0</v>
      </c>
      <c r="AM32" s="826">
        <v>0</v>
      </c>
      <c r="AN32" s="826">
        <v>0</v>
      </c>
      <c r="AO32" s="827">
        <v>0</v>
      </c>
      <c r="AP32" s="824"/>
      <c r="AQ32" s="828">
        <v>0</v>
      </c>
      <c r="AR32" s="829">
        <v>0</v>
      </c>
      <c r="AS32" s="830">
        <v>0</v>
      </c>
      <c r="AT32" s="829">
        <v>0</v>
      </c>
      <c r="AU32" s="830">
        <v>0</v>
      </c>
      <c r="AV32" s="829">
        <v>0</v>
      </c>
      <c r="AW32" s="830">
        <v>0</v>
      </c>
      <c r="AX32" s="829">
        <v>0</v>
      </c>
      <c r="AY32" s="830">
        <v>0</v>
      </c>
      <c r="AZ32" s="829">
        <v>0</v>
      </c>
      <c r="BA32" s="830">
        <v>0</v>
      </c>
      <c r="BB32" s="829">
        <v>0</v>
      </c>
      <c r="BC32" s="830">
        <v>0</v>
      </c>
      <c r="BD32" s="829">
        <v>0</v>
      </c>
      <c r="BE32" s="830">
        <v>0</v>
      </c>
      <c r="BF32" s="829">
        <v>0</v>
      </c>
      <c r="BG32" s="830">
        <v>0</v>
      </c>
      <c r="BH32" s="829">
        <v>0</v>
      </c>
      <c r="BI32" s="830">
        <v>0</v>
      </c>
      <c r="BJ32" s="829">
        <v>0</v>
      </c>
      <c r="BK32" s="830">
        <v>0</v>
      </c>
      <c r="BL32" s="829">
        <v>0</v>
      </c>
      <c r="BM32" s="830">
        <v>0</v>
      </c>
      <c r="BN32" s="829">
        <v>0</v>
      </c>
      <c r="BO32" s="830">
        <v>0</v>
      </c>
      <c r="BP32" s="829">
        <v>0</v>
      </c>
      <c r="BQ32" s="830">
        <v>0</v>
      </c>
      <c r="BR32" s="829">
        <v>0</v>
      </c>
      <c r="BS32" s="830">
        <v>0</v>
      </c>
      <c r="BT32" s="831">
        <v>0</v>
      </c>
      <c r="BU32" s="16"/>
    </row>
    <row r="33" spans="2:73" s="17" customFormat="1" ht="15.5">
      <c r="B33" s="692" t="s">
        <v>782</v>
      </c>
      <c r="C33" s="692" t="s">
        <v>785</v>
      </c>
      <c r="D33" s="809" t="s">
        <v>786</v>
      </c>
      <c r="E33" s="692" t="s">
        <v>757</v>
      </c>
      <c r="F33" s="692" t="s">
        <v>787</v>
      </c>
      <c r="G33" s="692" t="s">
        <v>788</v>
      </c>
      <c r="H33" s="692">
        <v>2011</v>
      </c>
      <c r="I33" s="644" t="s">
        <v>570</v>
      </c>
      <c r="J33" s="644" t="s">
        <v>588</v>
      </c>
      <c r="K33" s="633"/>
      <c r="L33" s="696">
        <v>486.93769999999995</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8">
        <v>0</v>
      </c>
      <c r="AP33" s="633"/>
      <c r="AQ33" s="810">
        <v>19011.5</v>
      </c>
      <c r="AR33" s="811">
        <v>0</v>
      </c>
      <c r="AS33" s="812">
        <v>0</v>
      </c>
      <c r="AT33" s="811">
        <v>0</v>
      </c>
      <c r="AU33" s="812">
        <v>0</v>
      </c>
      <c r="AV33" s="811">
        <v>0</v>
      </c>
      <c r="AW33" s="812">
        <v>0</v>
      </c>
      <c r="AX33" s="811">
        <v>0</v>
      </c>
      <c r="AY33" s="812">
        <v>0</v>
      </c>
      <c r="AZ33" s="811">
        <v>0</v>
      </c>
      <c r="BA33" s="812">
        <v>0</v>
      </c>
      <c r="BB33" s="811">
        <v>0</v>
      </c>
      <c r="BC33" s="812">
        <v>0</v>
      </c>
      <c r="BD33" s="811">
        <v>0</v>
      </c>
      <c r="BE33" s="812">
        <v>0</v>
      </c>
      <c r="BF33" s="811">
        <v>0</v>
      </c>
      <c r="BG33" s="812">
        <v>0</v>
      </c>
      <c r="BH33" s="811">
        <v>0</v>
      </c>
      <c r="BI33" s="812">
        <v>0</v>
      </c>
      <c r="BJ33" s="811">
        <v>0</v>
      </c>
      <c r="BK33" s="812">
        <v>0</v>
      </c>
      <c r="BL33" s="811">
        <v>0</v>
      </c>
      <c r="BM33" s="812">
        <v>0</v>
      </c>
      <c r="BN33" s="811">
        <v>0</v>
      </c>
      <c r="BO33" s="812">
        <v>0</v>
      </c>
      <c r="BP33" s="811">
        <v>0</v>
      </c>
      <c r="BQ33" s="812">
        <v>0</v>
      </c>
      <c r="BR33" s="811">
        <v>0</v>
      </c>
      <c r="BS33" s="812">
        <v>0</v>
      </c>
      <c r="BT33" s="813">
        <v>0</v>
      </c>
      <c r="BU33" s="16"/>
    </row>
    <row r="34" spans="2:73" s="17" customFormat="1" ht="15.5">
      <c r="B34" s="692" t="s">
        <v>782</v>
      </c>
      <c r="C34" s="692" t="s">
        <v>785</v>
      </c>
      <c r="D34" s="809" t="s">
        <v>21</v>
      </c>
      <c r="E34" s="692" t="s">
        <v>757</v>
      </c>
      <c r="F34" s="692" t="s">
        <v>787</v>
      </c>
      <c r="G34" s="692" t="s">
        <v>784</v>
      </c>
      <c r="H34" s="692">
        <v>2011</v>
      </c>
      <c r="I34" s="644" t="s">
        <v>570</v>
      </c>
      <c r="J34" s="644" t="s">
        <v>588</v>
      </c>
      <c r="K34" s="633"/>
      <c r="L34" s="696">
        <v>55.929686802310655</v>
      </c>
      <c r="M34" s="697">
        <v>55.886480950753047</v>
      </c>
      <c r="N34" s="697">
        <v>55.886480950753047</v>
      </c>
      <c r="O34" s="697">
        <v>51.523266021455612</v>
      </c>
      <c r="P34" s="697">
        <v>51.523266021455612</v>
      </c>
      <c r="Q34" s="697">
        <v>51.484092716043385</v>
      </c>
      <c r="R34" s="697">
        <v>9.1757707147939929</v>
      </c>
      <c r="S34" s="697">
        <v>9.1757707147939929</v>
      </c>
      <c r="T34" s="697">
        <v>9.1757707147939929</v>
      </c>
      <c r="U34" s="697">
        <v>9.1757707147939929</v>
      </c>
      <c r="V34" s="697">
        <v>8.6469310917288951</v>
      </c>
      <c r="W34" s="697">
        <v>8.6469310917288951</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814">
        <v>145929.31798808309</v>
      </c>
      <c r="AR34" s="815">
        <v>145808.63898511758</v>
      </c>
      <c r="AS34" s="816">
        <v>145808.63898511758</v>
      </c>
      <c r="AT34" s="815">
        <v>133724.13097455451</v>
      </c>
      <c r="AU34" s="816">
        <v>133724.13097455451</v>
      </c>
      <c r="AV34" s="815">
        <v>133694.72607550709</v>
      </c>
      <c r="AW34" s="816">
        <v>25775.032905748096</v>
      </c>
      <c r="AX34" s="815">
        <v>25775.032905748096</v>
      </c>
      <c r="AY34" s="816">
        <v>25775.032905748096</v>
      </c>
      <c r="AZ34" s="815">
        <v>25775.032905748096</v>
      </c>
      <c r="BA34" s="816">
        <v>22297.60954440189</v>
      </c>
      <c r="BB34" s="815">
        <v>22297.60954440189</v>
      </c>
      <c r="BC34" s="816">
        <v>0</v>
      </c>
      <c r="BD34" s="815">
        <v>0</v>
      </c>
      <c r="BE34" s="816">
        <v>0</v>
      </c>
      <c r="BF34" s="815">
        <v>0</v>
      </c>
      <c r="BG34" s="816">
        <v>0</v>
      </c>
      <c r="BH34" s="815">
        <v>0</v>
      </c>
      <c r="BI34" s="816">
        <v>0</v>
      </c>
      <c r="BJ34" s="815">
        <v>0</v>
      </c>
      <c r="BK34" s="816">
        <v>0</v>
      </c>
      <c r="BL34" s="815">
        <v>0</v>
      </c>
      <c r="BM34" s="816">
        <v>0</v>
      </c>
      <c r="BN34" s="815">
        <v>0</v>
      </c>
      <c r="BO34" s="816">
        <v>0</v>
      </c>
      <c r="BP34" s="815">
        <v>0</v>
      </c>
      <c r="BQ34" s="816">
        <v>0</v>
      </c>
      <c r="BR34" s="815">
        <v>0</v>
      </c>
      <c r="BS34" s="816">
        <v>0</v>
      </c>
      <c r="BT34" s="817">
        <v>0</v>
      </c>
      <c r="BU34" s="16"/>
    </row>
    <row r="35" spans="2:73" s="17" customFormat="1" ht="15.5">
      <c r="B35" s="692" t="s">
        <v>782</v>
      </c>
      <c r="C35" s="692" t="s">
        <v>785</v>
      </c>
      <c r="D35" s="809" t="s">
        <v>22</v>
      </c>
      <c r="E35" s="692" t="s">
        <v>757</v>
      </c>
      <c r="F35" s="692" t="s">
        <v>787</v>
      </c>
      <c r="G35" s="692" t="s">
        <v>784</v>
      </c>
      <c r="H35" s="692">
        <v>2011</v>
      </c>
      <c r="I35" s="644" t="s">
        <v>570</v>
      </c>
      <c r="J35" s="644" t="s">
        <v>588</v>
      </c>
      <c r="K35" s="633"/>
      <c r="L35" s="696">
        <v>1033.790126365408</v>
      </c>
      <c r="M35" s="697">
        <v>1033.790126365408</v>
      </c>
      <c r="N35" s="697">
        <v>1033.790126365408</v>
      </c>
      <c r="O35" s="697">
        <v>1024.4983947403766</v>
      </c>
      <c r="P35" s="697">
        <v>860.51588354302521</v>
      </c>
      <c r="Q35" s="697">
        <v>765.02679116126899</v>
      </c>
      <c r="R35" s="697">
        <v>639.73889490811018</v>
      </c>
      <c r="S35" s="697">
        <v>583.51773106103292</v>
      </c>
      <c r="T35" s="697">
        <v>500.18507117671152</v>
      </c>
      <c r="U35" s="697">
        <v>500.18507117671152</v>
      </c>
      <c r="V35" s="697">
        <v>497.33113223815775</v>
      </c>
      <c r="W35" s="697">
        <v>415.81507522125059</v>
      </c>
      <c r="X35" s="697">
        <v>158.67377983080291</v>
      </c>
      <c r="Y35" s="697">
        <v>103.213958835566</v>
      </c>
      <c r="Z35" s="697">
        <v>102.06423063350337</v>
      </c>
      <c r="AA35" s="697">
        <v>33.977964352268053</v>
      </c>
      <c r="AB35" s="697">
        <v>32.315637636453225</v>
      </c>
      <c r="AC35" s="697">
        <v>31.519775881681088</v>
      </c>
      <c r="AD35" s="697">
        <v>31.519775881681088</v>
      </c>
      <c r="AE35" s="697">
        <v>31.519775881681088</v>
      </c>
      <c r="AF35" s="697">
        <v>0</v>
      </c>
      <c r="AG35" s="697">
        <v>0</v>
      </c>
      <c r="AH35" s="697">
        <v>0</v>
      </c>
      <c r="AI35" s="697">
        <v>0</v>
      </c>
      <c r="AJ35" s="697">
        <v>0</v>
      </c>
      <c r="AK35" s="697">
        <v>0</v>
      </c>
      <c r="AL35" s="697">
        <v>0</v>
      </c>
      <c r="AM35" s="697">
        <v>0</v>
      </c>
      <c r="AN35" s="697">
        <v>0</v>
      </c>
      <c r="AO35" s="698">
        <v>0</v>
      </c>
      <c r="AP35" s="633"/>
      <c r="AQ35" s="818">
        <v>5260353.2070921771</v>
      </c>
      <c r="AR35" s="819">
        <v>5260353.2070921771</v>
      </c>
      <c r="AS35" s="820">
        <v>5260353.2070921771</v>
      </c>
      <c r="AT35" s="819">
        <v>5224701.1992085502</v>
      </c>
      <c r="AU35" s="820">
        <v>4362380.7742387922</v>
      </c>
      <c r="AV35" s="819">
        <v>3995992.8917881618</v>
      </c>
      <c r="AW35" s="820">
        <v>3496930.6005774019</v>
      </c>
      <c r="AX35" s="819">
        <v>3223770.0424540779</v>
      </c>
      <c r="AY35" s="820">
        <v>2853944.9025876089</v>
      </c>
      <c r="AZ35" s="819">
        <v>2853944.9025876089</v>
      </c>
      <c r="BA35" s="820">
        <v>2816964.9672229257</v>
      </c>
      <c r="BB35" s="819">
        <v>2383564.9922527107</v>
      </c>
      <c r="BC35" s="820">
        <v>636497.23979497526</v>
      </c>
      <c r="BD35" s="819">
        <v>423700.09334918868</v>
      </c>
      <c r="BE35" s="820">
        <v>415687.03883761435</v>
      </c>
      <c r="BF35" s="819">
        <v>310764.0141486075</v>
      </c>
      <c r="BG35" s="820">
        <v>165471.96928394207</v>
      </c>
      <c r="BH35" s="819">
        <v>95911.406561622542</v>
      </c>
      <c r="BI35" s="820">
        <v>95911.406561622542</v>
      </c>
      <c r="BJ35" s="819">
        <v>95911.406561622542</v>
      </c>
      <c r="BK35" s="820">
        <v>0</v>
      </c>
      <c r="BL35" s="819">
        <v>0</v>
      </c>
      <c r="BM35" s="820">
        <v>0</v>
      </c>
      <c r="BN35" s="819">
        <v>0</v>
      </c>
      <c r="BO35" s="820">
        <v>0</v>
      </c>
      <c r="BP35" s="819">
        <v>0</v>
      </c>
      <c r="BQ35" s="820">
        <v>0</v>
      </c>
      <c r="BR35" s="819">
        <v>0</v>
      </c>
      <c r="BS35" s="820">
        <v>0</v>
      </c>
      <c r="BT35" s="821">
        <v>0</v>
      </c>
      <c r="BU35" s="16"/>
    </row>
    <row r="36" spans="2:73" s="17" customFormat="1" ht="15.5">
      <c r="B36" s="692" t="s">
        <v>782</v>
      </c>
      <c r="C36" s="692" t="s">
        <v>789</v>
      </c>
      <c r="D36" s="809" t="s">
        <v>9</v>
      </c>
      <c r="E36" s="692" t="s">
        <v>757</v>
      </c>
      <c r="F36" s="692" t="s">
        <v>789</v>
      </c>
      <c r="G36" s="692" t="s">
        <v>788</v>
      </c>
      <c r="H36" s="692">
        <v>2011</v>
      </c>
      <c r="I36" s="644" t="s">
        <v>570</v>
      </c>
      <c r="J36" s="644" t="s">
        <v>588</v>
      </c>
      <c r="K36" s="633"/>
      <c r="L36" s="696">
        <v>2137.239</v>
      </c>
      <c r="M36" s="697">
        <v>0</v>
      </c>
      <c r="N36" s="697">
        <v>0</v>
      </c>
      <c r="O36" s="697">
        <v>0</v>
      </c>
      <c r="P36" s="697">
        <v>0</v>
      </c>
      <c r="Q36" s="697">
        <v>0</v>
      </c>
      <c r="R36" s="697">
        <v>0</v>
      </c>
      <c r="S36" s="697">
        <v>0</v>
      </c>
      <c r="T36" s="697">
        <v>0</v>
      </c>
      <c r="U36" s="697">
        <v>0</v>
      </c>
      <c r="V36" s="697">
        <v>0</v>
      </c>
      <c r="W36" s="697">
        <v>0</v>
      </c>
      <c r="X36" s="697">
        <v>0</v>
      </c>
      <c r="Y36" s="697">
        <v>0</v>
      </c>
      <c r="Z36" s="697">
        <v>0</v>
      </c>
      <c r="AA36" s="697">
        <v>0</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818">
        <v>125453.59999999999</v>
      </c>
      <c r="AR36" s="819">
        <v>0</v>
      </c>
      <c r="AS36" s="820">
        <v>0</v>
      </c>
      <c r="AT36" s="819">
        <v>0</v>
      </c>
      <c r="AU36" s="820">
        <v>0</v>
      </c>
      <c r="AV36" s="819">
        <v>0</v>
      </c>
      <c r="AW36" s="820">
        <v>0</v>
      </c>
      <c r="AX36" s="819">
        <v>0</v>
      </c>
      <c r="AY36" s="820">
        <v>0</v>
      </c>
      <c r="AZ36" s="819">
        <v>0</v>
      </c>
      <c r="BA36" s="820">
        <v>0</v>
      </c>
      <c r="BB36" s="819">
        <v>0</v>
      </c>
      <c r="BC36" s="820">
        <v>0</v>
      </c>
      <c r="BD36" s="819">
        <v>0</v>
      </c>
      <c r="BE36" s="820">
        <v>0</v>
      </c>
      <c r="BF36" s="819">
        <v>0</v>
      </c>
      <c r="BG36" s="820">
        <v>0</v>
      </c>
      <c r="BH36" s="819">
        <v>0</v>
      </c>
      <c r="BI36" s="820">
        <v>0</v>
      </c>
      <c r="BJ36" s="819">
        <v>0</v>
      </c>
      <c r="BK36" s="820">
        <v>0</v>
      </c>
      <c r="BL36" s="819">
        <v>0</v>
      </c>
      <c r="BM36" s="820">
        <v>0</v>
      </c>
      <c r="BN36" s="819">
        <v>0</v>
      </c>
      <c r="BO36" s="820">
        <v>0</v>
      </c>
      <c r="BP36" s="819">
        <v>0</v>
      </c>
      <c r="BQ36" s="820">
        <v>0</v>
      </c>
      <c r="BR36" s="819">
        <v>0</v>
      </c>
      <c r="BS36" s="820">
        <v>0</v>
      </c>
      <c r="BT36" s="821">
        <v>0</v>
      </c>
      <c r="BU36" s="16"/>
    </row>
    <row r="37" spans="2:73" s="17" customFormat="1" ht="15.5">
      <c r="B37" s="692" t="s">
        <v>782</v>
      </c>
      <c r="C37" s="692" t="s">
        <v>789</v>
      </c>
      <c r="D37" s="809" t="s">
        <v>22</v>
      </c>
      <c r="E37" s="692" t="s">
        <v>757</v>
      </c>
      <c r="F37" s="692" t="s">
        <v>789</v>
      </c>
      <c r="G37" s="692" t="s">
        <v>784</v>
      </c>
      <c r="H37" s="692">
        <v>2011</v>
      </c>
      <c r="I37" s="644" t="s">
        <v>570</v>
      </c>
      <c r="J37" s="644" t="s">
        <v>588</v>
      </c>
      <c r="K37" s="633"/>
      <c r="L37" s="696">
        <v>128.07239331829879</v>
      </c>
      <c r="M37" s="697">
        <v>128.07239331829879</v>
      </c>
      <c r="N37" s="697">
        <v>128.07239331829879</v>
      </c>
      <c r="O37" s="697">
        <v>127.29633446925551</v>
      </c>
      <c r="P37" s="697">
        <v>127.29633446925551</v>
      </c>
      <c r="Q37" s="697">
        <v>127.29633446925551</v>
      </c>
      <c r="R37" s="697">
        <v>110.7646020326866</v>
      </c>
      <c r="S37" s="697">
        <v>103.8464296206716</v>
      </c>
      <c r="T37" s="697">
        <v>85.946769651251671</v>
      </c>
      <c r="U37" s="697">
        <v>85.946769651251671</v>
      </c>
      <c r="V37" s="697">
        <v>84.801558484825662</v>
      </c>
      <c r="W37" s="697">
        <v>84.801558484825662</v>
      </c>
      <c r="X37" s="697">
        <v>0</v>
      </c>
      <c r="Y37" s="697">
        <v>0</v>
      </c>
      <c r="Z37" s="697">
        <v>0</v>
      </c>
      <c r="AA37" s="697">
        <v>0</v>
      </c>
      <c r="AB37" s="697">
        <v>0</v>
      </c>
      <c r="AC37" s="697">
        <v>0</v>
      </c>
      <c r="AD37" s="697">
        <v>0</v>
      </c>
      <c r="AE37" s="697">
        <v>0</v>
      </c>
      <c r="AF37" s="697">
        <v>0</v>
      </c>
      <c r="AG37" s="697">
        <v>0</v>
      </c>
      <c r="AH37" s="697">
        <v>0</v>
      </c>
      <c r="AI37" s="697">
        <v>0</v>
      </c>
      <c r="AJ37" s="697">
        <v>0</v>
      </c>
      <c r="AK37" s="697">
        <v>0</v>
      </c>
      <c r="AL37" s="697">
        <v>0</v>
      </c>
      <c r="AM37" s="697">
        <v>0</v>
      </c>
      <c r="AN37" s="697">
        <v>0</v>
      </c>
      <c r="AO37" s="698">
        <v>0</v>
      </c>
      <c r="AP37" s="633"/>
      <c r="AQ37" s="814">
        <v>756174.20009140868</v>
      </c>
      <c r="AR37" s="815">
        <v>756174.20009140868</v>
      </c>
      <c r="AS37" s="816">
        <v>756174.20009140868</v>
      </c>
      <c r="AT37" s="815">
        <v>753196.49288668134</v>
      </c>
      <c r="AU37" s="816">
        <v>753196.49288668134</v>
      </c>
      <c r="AV37" s="815">
        <v>753196.49288668134</v>
      </c>
      <c r="AW37" s="816">
        <v>691185.78818136337</v>
      </c>
      <c r="AX37" s="815">
        <v>669580.58272756718</v>
      </c>
      <c r="AY37" s="816">
        <v>606177.72785132204</v>
      </c>
      <c r="AZ37" s="815">
        <v>606177.72785132204</v>
      </c>
      <c r="BA37" s="816">
        <v>591338.64550753182</v>
      </c>
      <c r="BB37" s="815">
        <v>591338.64550753182</v>
      </c>
      <c r="BC37" s="816">
        <v>0</v>
      </c>
      <c r="BD37" s="815">
        <v>0</v>
      </c>
      <c r="BE37" s="816">
        <v>0</v>
      </c>
      <c r="BF37" s="815">
        <v>0</v>
      </c>
      <c r="BG37" s="816">
        <v>0</v>
      </c>
      <c r="BH37" s="815">
        <v>0</v>
      </c>
      <c r="BI37" s="816">
        <v>0</v>
      </c>
      <c r="BJ37" s="815">
        <v>0</v>
      </c>
      <c r="BK37" s="816">
        <v>0</v>
      </c>
      <c r="BL37" s="815">
        <v>0</v>
      </c>
      <c r="BM37" s="816">
        <v>0</v>
      </c>
      <c r="BN37" s="815">
        <v>0</v>
      </c>
      <c r="BO37" s="816">
        <v>0</v>
      </c>
      <c r="BP37" s="815">
        <v>0</v>
      </c>
      <c r="BQ37" s="816">
        <v>0</v>
      </c>
      <c r="BR37" s="815">
        <v>0</v>
      </c>
      <c r="BS37" s="816">
        <v>0</v>
      </c>
      <c r="BT37" s="817">
        <v>0</v>
      </c>
      <c r="BU37" s="16"/>
    </row>
    <row r="38" spans="2:73" s="17" customFormat="1" ht="15.5">
      <c r="B38" s="692" t="s">
        <v>782</v>
      </c>
      <c r="C38" s="692" t="s">
        <v>790</v>
      </c>
      <c r="D38" s="809" t="s">
        <v>16</v>
      </c>
      <c r="E38" s="692" t="s">
        <v>757</v>
      </c>
      <c r="F38" s="692" t="s">
        <v>787</v>
      </c>
      <c r="G38" s="692" t="s">
        <v>784</v>
      </c>
      <c r="H38" s="692">
        <v>2011</v>
      </c>
      <c r="I38" s="644" t="s">
        <v>570</v>
      </c>
      <c r="J38" s="644" t="s">
        <v>588</v>
      </c>
      <c r="K38" s="633"/>
      <c r="L38" s="696">
        <v>1359.1766759999996</v>
      </c>
      <c r="M38" s="697">
        <v>1359.1766759999996</v>
      </c>
      <c r="N38" s="697">
        <v>1359.1766759999996</v>
      </c>
      <c r="O38" s="697">
        <v>1359.1766759999996</v>
      </c>
      <c r="P38" s="697">
        <v>1359.1766759999996</v>
      </c>
      <c r="Q38" s="697">
        <v>1359.1766759999996</v>
      </c>
      <c r="R38" s="697">
        <v>1359.1766759999996</v>
      </c>
      <c r="S38" s="697">
        <v>1359.1766759999996</v>
      </c>
      <c r="T38" s="697">
        <v>1359.1766759999996</v>
      </c>
      <c r="U38" s="697">
        <v>1359.1766759999996</v>
      </c>
      <c r="V38" s="697">
        <v>1359.1766759999996</v>
      </c>
      <c r="W38" s="697">
        <v>1359.1766759999996</v>
      </c>
      <c r="X38" s="697">
        <v>1359.1766759999996</v>
      </c>
      <c r="Y38" s="697">
        <v>0</v>
      </c>
      <c r="Z38" s="697">
        <v>0</v>
      </c>
      <c r="AA38" s="697">
        <v>0</v>
      </c>
      <c r="AB38" s="697">
        <v>0</v>
      </c>
      <c r="AC38" s="697">
        <v>0</v>
      </c>
      <c r="AD38" s="697">
        <v>0</v>
      </c>
      <c r="AE38" s="697">
        <v>0</v>
      </c>
      <c r="AF38" s="697">
        <v>0</v>
      </c>
      <c r="AG38" s="697">
        <v>0</v>
      </c>
      <c r="AH38" s="697">
        <v>0</v>
      </c>
      <c r="AI38" s="697">
        <v>0</v>
      </c>
      <c r="AJ38" s="697">
        <v>0</v>
      </c>
      <c r="AK38" s="697">
        <v>0</v>
      </c>
      <c r="AL38" s="697">
        <v>0</v>
      </c>
      <c r="AM38" s="697">
        <v>0</v>
      </c>
      <c r="AN38" s="697">
        <v>0</v>
      </c>
      <c r="AO38" s="698">
        <v>0</v>
      </c>
      <c r="AP38" s="633"/>
      <c r="AQ38" s="818">
        <v>9726531.2293120399</v>
      </c>
      <c r="AR38" s="819">
        <v>9726531.2293120399</v>
      </c>
      <c r="AS38" s="820">
        <v>9726531.2293120399</v>
      </c>
      <c r="AT38" s="819">
        <v>9726531.2293120399</v>
      </c>
      <c r="AU38" s="820">
        <v>9726531.2293120399</v>
      </c>
      <c r="AV38" s="819">
        <v>9726531.2293120399</v>
      </c>
      <c r="AW38" s="820">
        <v>9726531.2293120399</v>
      </c>
      <c r="AX38" s="819">
        <v>9726531.2293120399</v>
      </c>
      <c r="AY38" s="820">
        <v>9726531.2293120399</v>
      </c>
      <c r="AZ38" s="819">
        <v>9726531.2293120399</v>
      </c>
      <c r="BA38" s="820">
        <v>9726531.2293120399</v>
      </c>
      <c r="BB38" s="819">
        <v>9726531.2293120399</v>
      </c>
      <c r="BC38" s="820">
        <v>9726531.2293120399</v>
      </c>
      <c r="BD38" s="819">
        <v>0</v>
      </c>
      <c r="BE38" s="820">
        <v>0</v>
      </c>
      <c r="BF38" s="819">
        <v>0</v>
      </c>
      <c r="BG38" s="820">
        <v>0</v>
      </c>
      <c r="BH38" s="819">
        <v>0</v>
      </c>
      <c r="BI38" s="820">
        <v>0</v>
      </c>
      <c r="BJ38" s="819">
        <v>0</v>
      </c>
      <c r="BK38" s="820">
        <v>0</v>
      </c>
      <c r="BL38" s="819">
        <v>0</v>
      </c>
      <c r="BM38" s="820">
        <v>0</v>
      </c>
      <c r="BN38" s="819">
        <v>0</v>
      </c>
      <c r="BO38" s="820">
        <v>0</v>
      </c>
      <c r="BP38" s="819">
        <v>0</v>
      </c>
      <c r="BQ38" s="820">
        <v>0</v>
      </c>
      <c r="BR38" s="819">
        <v>0</v>
      </c>
      <c r="BS38" s="820">
        <v>0</v>
      </c>
      <c r="BT38" s="821">
        <v>0</v>
      </c>
      <c r="BU38" s="16"/>
    </row>
    <row r="39" spans="2:73" s="832" customFormat="1" ht="16" thickBot="1">
      <c r="B39" s="833" t="s">
        <v>782</v>
      </c>
      <c r="C39" s="833" t="s">
        <v>790</v>
      </c>
      <c r="D39" s="834" t="s">
        <v>17</v>
      </c>
      <c r="E39" s="833" t="s">
        <v>757</v>
      </c>
      <c r="F39" s="833" t="s">
        <v>787</v>
      </c>
      <c r="G39" s="833" t="s">
        <v>784</v>
      </c>
      <c r="H39" s="833">
        <v>2011</v>
      </c>
      <c r="I39" s="835" t="s">
        <v>570</v>
      </c>
      <c r="J39" s="835" t="s">
        <v>588</v>
      </c>
      <c r="K39" s="836"/>
      <c r="L39" s="837">
        <v>168.59511961909956</v>
      </c>
      <c r="M39" s="838">
        <v>168.59511961909956</v>
      </c>
      <c r="N39" s="838">
        <v>168.59511961909956</v>
      </c>
      <c r="O39" s="838">
        <v>168.59511961909956</v>
      </c>
      <c r="P39" s="838">
        <v>168.59511961909956</v>
      </c>
      <c r="Q39" s="838">
        <v>168.59511961909956</v>
      </c>
      <c r="R39" s="838">
        <v>168.59511961909956</v>
      </c>
      <c r="S39" s="838">
        <v>168.59511961909956</v>
      </c>
      <c r="T39" s="838">
        <v>168.59511961909956</v>
      </c>
      <c r="U39" s="838">
        <v>168.59511961909956</v>
      </c>
      <c r="V39" s="838">
        <v>168.59511961909956</v>
      </c>
      <c r="W39" s="838">
        <v>168.59511961909956</v>
      </c>
      <c r="X39" s="838">
        <v>168.59511961909956</v>
      </c>
      <c r="Y39" s="838">
        <v>168.59511961909956</v>
      </c>
      <c r="Z39" s="838">
        <v>168.59511961909956</v>
      </c>
      <c r="AA39" s="838">
        <v>45.78011961909958</v>
      </c>
      <c r="AB39" s="838">
        <v>45.78011961909958</v>
      </c>
      <c r="AC39" s="838">
        <v>45.78011961909958</v>
      </c>
      <c r="AD39" s="838">
        <v>45.78011961909958</v>
      </c>
      <c r="AE39" s="838">
        <v>45.78011961909958</v>
      </c>
      <c r="AF39" s="838">
        <v>45.78011961909958</v>
      </c>
      <c r="AG39" s="838">
        <v>45.78011961909958</v>
      </c>
      <c r="AH39" s="838">
        <v>45.78011961909958</v>
      </c>
      <c r="AI39" s="838">
        <v>45.78011961909958</v>
      </c>
      <c r="AJ39" s="838">
        <v>45.78011961909958</v>
      </c>
      <c r="AK39" s="838">
        <v>45.78011961909958</v>
      </c>
      <c r="AL39" s="838">
        <v>0</v>
      </c>
      <c r="AM39" s="838">
        <v>0</v>
      </c>
      <c r="AN39" s="838">
        <v>0</v>
      </c>
      <c r="AO39" s="839">
        <v>0</v>
      </c>
      <c r="AP39" s="836"/>
      <c r="AQ39" s="840">
        <v>865904.53436369542</v>
      </c>
      <c r="AR39" s="841">
        <v>865904.53436369542</v>
      </c>
      <c r="AS39" s="842">
        <v>865904.53436369542</v>
      </c>
      <c r="AT39" s="841">
        <v>865904.53436369542</v>
      </c>
      <c r="AU39" s="842">
        <v>865904.53436369542</v>
      </c>
      <c r="AV39" s="841">
        <v>865904.53436369542</v>
      </c>
      <c r="AW39" s="842">
        <v>865904.53436369542</v>
      </c>
      <c r="AX39" s="841">
        <v>865904.53436369542</v>
      </c>
      <c r="AY39" s="842">
        <v>865904.53436369542</v>
      </c>
      <c r="AZ39" s="841">
        <v>865904.53436369542</v>
      </c>
      <c r="BA39" s="842">
        <v>865904.53436369542</v>
      </c>
      <c r="BB39" s="841">
        <v>865904.53436369542</v>
      </c>
      <c r="BC39" s="842">
        <v>865904.53436369542</v>
      </c>
      <c r="BD39" s="841">
        <v>865904.53436369542</v>
      </c>
      <c r="BE39" s="842">
        <v>865904.53436369542</v>
      </c>
      <c r="BF39" s="841">
        <v>235126.69436369545</v>
      </c>
      <c r="BG39" s="842">
        <v>235126.69436369545</v>
      </c>
      <c r="BH39" s="841">
        <v>235126.69436369545</v>
      </c>
      <c r="BI39" s="842">
        <v>235126.69436369545</v>
      </c>
      <c r="BJ39" s="841">
        <v>235126.69436369545</v>
      </c>
      <c r="BK39" s="842">
        <v>235126.69436369545</v>
      </c>
      <c r="BL39" s="841">
        <v>235126.69436369545</v>
      </c>
      <c r="BM39" s="842">
        <v>235126.69436369545</v>
      </c>
      <c r="BN39" s="841">
        <v>235126.69436369545</v>
      </c>
      <c r="BO39" s="842">
        <v>235126.69436369545</v>
      </c>
      <c r="BP39" s="841">
        <v>235126.69436369545</v>
      </c>
      <c r="BQ39" s="842">
        <v>0</v>
      </c>
      <c r="BR39" s="841">
        <v>0</v>
      </c>
      <c r="BS39" s="842">
        <v>0</v>
      </c>
      <c r="BT39" s="843">
        <v>0</v>
      </c>
      <c r="BU39" s="844"/>
    </row>
    <row r="40" spans="2:73" s="17" customFormat="1" ht="15.5">
      <c r="B40" s="845" t="s">
        <v>782</v>
      </c>
      <c r="C40" s="845" t="s">
        <v>785</v>
      </c>
      <c r="D40" s="846" t="s">
        <v>21</v>
      </c>
      <c r="E40" s="845" t="s">
        <v>757</v>
      </c>
      <c r="F40" s="845" t="s">
        <v>791</v>
      </c>
      <c r="G40" s="845" t="s">
        <v>784</v>
      </c>
      <c r="H40" s="845">
        <v>2012</v>
      </c>
      <c r="I40" s="847" t="s">
        <v>571</v>
      </c>
      <c r="J40" s="847" t="s">
        <v>588</v>
      </c>
      <c r="K40" s="633"/>
      <c r="L40" s="696">
        <v>0</v>
      </c>
      <c r="M40" s="697">
        <v>60.597877903871876</v>
      </c>
      <c r="N40" s="697">
        <v>60.597877903871876</v>
      </c>
      <c r="O40" s="697">
        <v>58.312486695509399</v>
      </c>
      <c r="P40" s="697">
        <v>51.846945127027354</v>
      </c>
      <c r="Q40" s="697">
        <v>51.671715661284473</v>
      </c>
      <c r="R40" s="697">
        <v>12.506483820348905</v>
      </c>
      <c r="S40" s="697">
        <v>12.506483820348905</v>
      </c>
      <c r="T40" s="697">
        <v>12.506483820348905</v>
      </c>
      <c r="U40" s="697">
        <v>12.506483820348905</v>
      </c>
      <c r="V40" s="697">
        <v>12.506483820348905</v>
      </c>
      <c r="W40" s="697">
        <v>11.259500481757385</v>
      </c>
      <c r="X40" s="697">
        <v>11.259500481757385</v>
      </c>
      <c r="Y40" s="697">
        <v>0</v>
      </c>
      <c r="Z40" s="697">
        <v>0</v>
      </c>
      <c r="AA40" s="697">
        <v>0</v>
      </c>
      <c r="AB40" s="697">
        <v>0</v>
      </c>
      <c r="AC40" s="697">
        <v>0</v>
      </c>
      <c r="AD40" s="697">
        <v>0</v>
      </c>
      <c r="AE40" s="697">
        <v>0</v>
      </c>
      <c r="AF40" s="697">
        <v>0</v>
      </c>
      <c r="AG40" s="697">
        <v>0</v>
      </c>
      <c r="AH40" s="697">
        <v>0</v>
      </c>
      <c r="AI40" s="697">
        <v>0</v>
      </c>
      <c r="AJ40" s="697">
        <v>0</v>
      </c>
      <c r="AK40" s="697">
        <v>0</v>
      </c>
      <c r="AL40" s="697">
        <v>0</v>
      </c>
      <c r="AM40" s="697">
        <v>0</v>
      </c>
      <c r="AN40" s="697">
        <v>0</v>
      </c>
      <c r="AO40" s="698">
        <v>0</v>
      </c>
      <c r="AP40" s="633"/>
      <c r="AQ40" s="814">
        <v>0</v>
      </c>
      <c r="AR40" s="815">
        <v>228413.92503895517</v>
      </c>
      <c r="AS40" s="816">
        <v>228413.92503895526</v>
      </c>
      <c r="AT40" s="815">
        <v>217602.94739341774</v>
      </c>
      <c r="AU40" s="816">
        <v>190951.8184831925</v>
      </c>
      <c r="AV40" s="815">
        <v>190007.42819420126</v>
      </c>
      <c r="AW40" s="816">
        <v>53569.059090019931</v>
      </c>
      <c r="AX40" s="815">
        <v>53569.059090019931</v>
      </c>
      <c r="AY40" s="816">
        <v>53569.059090019931</v>
      </c>
      <c r="AZ40" s="815">
        <v>53569.059090019931</v>
      </c>
      <c r="BA40" s="816">
        <v>53569.059090019931</v>
      </c>
      <c r="BB40" s="815">
        <v>41367.598681671028</v>
      </c>
      <c r="BC40" s="816">
        <v>41367.598681671028</v>
      </c>
      <c r="BD40" s="815">
        <v>0</v>
      </c>
      <c r="BE40" s="816">
        <v>0</v>
      </c>
      <c r="BF40" s="815">
        <v>0</v>
      </c>
      <c r="BG40" s="816">
        <v>0</v>
      </c>
      <c r="BH40" s="815">
        <v>0</v>
      </c>
      <c r="BI40" s="816">
        <v>0</v>
      </c>
      <c r="BJ40" s="815">
        <v>0</v>
      </c>
      <c r="BK40" s="816">
        <v>0</v>
      </c>
      <c r="BL40" s="815">
        <v>0</v>
      </c>
      <c r="BM40" s="816">
        <v>0</v>
      </c>
      <c r="BN40" s="815">
        <v>0</v>
      </c>
      <c r="BO40" s="816">
        <v>0</v>
      </c>
      <c r="BP40" s="815">
        <v>0</v>
      </c>
      <c r="BQ40" s="816">
        <v>0</v>
      </c>
      <c r="BR40" s="815">
        <v>0</v>
      </c>
      <c r="BS40" s="816">
        <v>0</v>
      </c>
      <c r="BT40" s="817">
        <v>0</v>
      </c>
      <c r="BU40" s="16"/>
    </row>
    <row r="41" spans="2:73" s="17" customFormat="1" ht="15.5">
      <c r="B41" s="845" t="s">
        <v>782</v>
      </c>
      <c r="C41" s="845" t="s">
        <v>785</v>
      </c>
      <c r="D41" s="846" t="s">
        <v>22</v>
      </c>
      <c r="E41" s="845" t="s">
        <v>757</v>
      </c>
      <c r="F41" s="845" t="s">
        <v>791</v>
      </c>
      <c r="G41" s="845" t="s">
        <v>784</v>
      </c>
      <c r="H41" s="845">
        <v>2012</v>
      </c>
      <c r="I41" s="847" t="s">
        <v>571</v>
      </c>
      <c r="J41" s="847" t="s">
        <v>588</v>
      </c>
      <c r="K41" s="633"/>
      <c r="L41" s="696">
        <v>0</v>
      </c>
      <c r="M41" s="697">
        <v>2147.8007640231222</v>
      </c>
      <c r="N41" s="697">
        <v>2077.7601688220866</v>
      </c>
      <c r="O41" s="697">
        <v>2010.2171528662875</v>
      </c>
      <c r="P41" s="697">
        <v>1777.859409371169</v>
      </c>
      <c r="Q41" s="697">
        <v>1777.859409371169</v>
      </c>
      <c r="R41" s="697">
        <v>1615.4367891983309</v>
      </c>
      <c r="S41" s="697">
        <v>1589.5444163404886</v>
      </c>
      <c r="T41" s="697">
        <v>1589.5444163404886</v>
      </c>
      <c r="U41" s="697">
        <v>1548.1472928915218</v>
      </c>
      <c r="V41" s="697">
        <v>1198.9918104695578</v>
      </c>
      <c r="W41" s="697">
        <v>1164.7547141741404</v>
      </c>
      <c r="X41" s="697">
        <v>1164.7547141741404</v>
      </c>
      <c r="Y41" s="697">
        <v>601.76155246498877</v>
      </c>
      <c r="Z41" s="697">
        <v>366.35380074583645</v>
      </c>
      <c r="AA41" s="697">
        <v>366.35380074583645</v>
      </c>
      <c r="AB41" s="697">
        <v>130.5154700020382</v>
      </c>
      <c r="AC41" s="697">
        <v>85.183190300206277</v>
      </c>
      <c r="AD41" s="697">
        <v>85.183190300206277</v>
      </c>
      <c r="AE41" s="697">
        <v>85.183190300206277</v>
      </c>
      <c r="AF41" s="697">
        <v>85.183190300206277</v>
      </c>
      <c r="AG41" s="697">
        <v>0</v>
      </c>
      <c r="AH41" s="697">
        <v>0</v>
      </c>
      <c r="AI41" s="697">
        <v>0</v>
      </c>
      <c r="AJ41" s="697">
        <v>0</v>
      </c>
      <c r="AK41" s="697">
        <v>0</v>
      </c>
      <c r="AL41" s="697">
        <v>0</v>
      </c>
      <c r="AM41" s="697">
        <v>0</v>
      </c>
      <c r="AN41" s="697">
        <v>0</v>
      </c>
      <c r="AO41" s="698">
        <v>0</v>
      </c>
      <c r="AP41" s="633"/>
      <c r="AQ41" s="818">
        <v>0</v>
      </c>
      <c r="AR41" s="819">
        <v>10433794.649767514</v>
      </c>
      <c r="AS41" s="820">
        <v>10191231.50266424</v>
      </c>
      <c r="AT41" s="819">
        <v>9970144.801926963</v>
      </c>
      <c r="AU41" s="820">
        <v>9212345.3767926339</v>
      </c>
      <c r="AV41" s="819">
        <v>9212345.3767926339</v>
      </c>
      <c r="AW41" s="820">
        <v>8677299.2204352934</v>
      </c>
      <c r="AX41" s="819">
        <v>8489687.8775433712</v>
      </c>
      <c r="AY41" s="820">
        <v>8489687.8775433712</v>
      </c>
      <c r="AZ41" s="819">
        <v>8313162.262314003</v>
      </c>
      <c r="BA41" s="820">
        <v>6393104.3015342597</v>
      </c>
      <c r="BB41" s="819">
        <v>5950388.5875340523</v>
      </c>
      <c r="BC41" s="820">
        <v>5766799.0569843967</v>
      </c>
      <c r="BD41" s="819">
        <v>2505791.2683338756</v>
      </c>
      <c r="BE41" s="820">
        <v>1734300.0080142277</v>
      </c>
      <c r="BF41" s="819">
        <v>1734300.0080142277</v>
      </c>
      <c r="BG41" s="820">
        <v>367456.32838519895</v>
      </c>
      <c r="BH41" s="819">
        <v>253581.74837859569</v>
      </c>
      <c r="BI41" s="820">
        <v>253581.74837859569</v>
      </c>
      <c r="BJ41" s="819">
        <v>253581.74837859569</v>
      </c>
      <c r="BK41" s="820">
        <v>253581.74837859569</v>
      </c>
      <c r="BL41" s="819">
        <v>0</v>
      </c>
      <c r="BM41" s="820">
        <v>0</v>
      </c>
      <c r="BN41" s="819">
        <v>0</v>
      </c>
      <c r="BO41" s="820">
        <v>0</v>
      </c>
      <c r="BP41" s="819">
        <v>0</v>
      </c>
      <c r="BQ41" s="820">
        <v>0</v>
      </c>
      <c r="BR41" s="819">
        <v>0</v>
      </c>
      <c r="BS41" s="820">
        <v>0</v>
      </c>
      <c r="BT41" s="821">
        <v>0</v>
      </c>
      <c r="BU41" s="16"/>
    </row>
    <row r="42" spans="2:73" s="17" customFormat="1" ht="15.5">
      <c r="B42" s="845" t="s">
        <v>782</v>
      </c>
      <c r="C42" s="845" t="s">
        <v>785</v>
      </c>
      <c r="D42" s="846" t="s">
        <v>17</v>
      </c>
      <c r="E42" s="845" t="s">
        <v>757</v>
      </c>
      <c r="F42" s="845" t="s">
        <v>791</v>
      </c>
      <c r="G42" s="845" t="s">
        <v>784</v>
      </c>
      <c r="H42" s="845">
        <v>2012</v>
      </c>
      <c r="I42" s="847" t="s">
        <v>571</v>
      </c>
      <c r="J42" s="847" t="s">
        <v>588</v>
      </c>
      <c r="K42" s="633"/>
      <c r="L42" s="696">
        <v>0</v>
      </c>
      <c r="M42" s="697">
        <v>4.8441399999999994</v>
      </c>
      <c r="N42" s="697">
        <v>4.8441399999999994</v>
      </c>
      <c r="O42" s="697">
        <v>4.8441399999999994</v>
      </c>
      <c r="P42" s="697">
        <v>4.8441399999999994</v>
      </c>
      <c r="Q42" s="697">
        <v>4.8441399999999994</v>
      </c>
      <c r="R42" s="697">
        <v>4.8441399999999994</v>
      </c>
      <c r="S42" s="697">
        <v>4.8441399999999994</v>
      </c>
      <c r="T42" s="697">
        <v>4.8441399999999994</v>
      </c>
      <c r="U42" s="697">
        <v>4.8441399999999994</v>
      </c>
      <c r="V42" s="697">
        <v>2.989E-2</v>
      </c>
      <c r="W42" s="697">
        <v>2.989E-2</v>
      </c>
      <c r="X42" s="697">
        <v>2.989E-2</v>
      </c>
      <c r="Y42" s="697">
        <v>2.989E-2</v>
      </c>
      <c r="Z42" s="697">
        <v>2.989E-2</v>
      </c>
      <c r="AA42" s="697">
        <v>2.989E-2</v>
      </c>
      <c r="AB42" s="697">
        <v>0</v>
      </c>
      <c r="AC42" s="697">
        <v>0</v>
      </c>
      <c r="AD42" s="697">
        <v>0</v>
      </c>
      <c r="AE42" s="697">
        <v>0</v>
      </c>
      <c r="AF42" s="697">
        <v>0</v>
      </c>
      <c r="AG42" s="697">
        <v>0</v>
      </c>
      <c r="AH42" s="697">
        <v>0</v>
      </c>
      <c r="AI42" s="697">
        <v>0</v>
      </c>
      <c r="AJ42" s="697">
        <v>0</v>
      </c>
      <c r="AK42" s="697">
        <v>0</v>
      </c>
      <c r="AL42" s="697">
        <v>0</v>
      </c>
      <c r="AM42" s="697">
        <v>0</v>
      </c>
      <c r="AN42" s="697">
        <v>0</v>
      </c>
      <c r="AO42" s="698">
        <v>0</v>
      </c>
      <c r="AP42" s="633"/>
      <c r="AQ42" s="848">
        <v>0</v>
      </c>
      <c r="AR42" s="849">
        <v>19535.32</v>
      </c>
      <c r="AS42" s="850">
        <v>19535.32</v>
      </c>
      <c r="AT42" s="849">
        <v>19535.32</v>
      </c>
      <c r="AU42" s="850">
        <v>19535.32</v>
      </c>
      <c r="AV42" s="849">
        <v>19535.32</v>
      </c>
      <c r="AW42" s="850">
        <v>19535.32</v>
      </c>
      <c r="AX42" s="849">
        <v>19535.32</v>
      </c>
      <c r="AY42" s="850">
        <v>19535.32</v>
      </c>
      <c r="AZ42" s="849">
        <v>19535.32</v>
      </c>
      <c r="BA42" s="850">
        <v>120.53999999999999</v>
      </c>
      <c r="BB42" s="849">
        <v>120.53999999999999</v>
      </c>
      <c r="BC42" s="850">
        <v>120.53999999999999</v>
      </c>
      <c r="BD42" s="849">
        <v>120.53999999999999</v>
      </c>
      <c r="BE42" s="850">
        <v>120.53999999999999</v>
      </c>
      <c r="BF42" s="849">
        <v>120.53999999999999</v>
      </c>
      <c r="BG42" s="850">
        <v>0</v>
      </c>
      <c r="BH42" s="849">
        <v>0</v>
      </c>
      <c r="BI42" s="850">
        <v>0</v>
      </c>
      <c r="BJ42" s="849">
        <v>0</v>
      </c>
      <c r="BK42" s="850">
        <v>0</v>
      </c>
      <c r="BL42" s="849">
        <v>0</v>
      </c>
      <c r="BM42" s="850">
        <v>0</v>
      </c>
      <c r="BN42" s="849">
        <v>0</v>
      </c>
      <c r="BO42" s="850">
        <v>0</v>
      </c>
      <c r="BP42" s="849">
        <v>0</v>
      </c>
      <c r="BQ42" s="850">
        <v>0</v>
      </c>
      <c r="BR42" s="849">
        <v>0</v>
      </c>
      <c r="BS42" s="850">
        <v>0</v>
      </c>
      <c r="BT42" s="851">
        <v>0</v>
      </c>
      <c r="BU42" s="16"/>
    </row>
    <row r="43" spans="2:73" s="17" customFormat="1" ht="15.5">
      <c r="B43" s="845" t="s">
        <v>782</v>
      </c>
      <c r="C43" s="845" t="s">
        <v>783</v>
      </c>
      <c r="D43" s="846" t="s">
        <v>2</v>
      </c>
      <c r="E43" s="845" t="s">
        <v>757</v>
      </c>
      <c r="F43" s="845" t="s">
        <v>29</v>
      </c>
      <c r="G43" s="845" t="s">
        <v>784</v>
      </c>
      <c r="H43" s="845">
        <v>2012</v>
      </c>
      <c r="I43" s="847" t="s">
        <v>571</v>
      </c>
      <c r="J43" s="847" t="s">
        <v>588</v>
      </c>
      <c r="K43" s="633"/>
      <c r="L43" s="696">
        <v>0</v>
      </c>
      <c r="M43" s="697">
        <v>9.6838200119798508</v>
      </c>
      <c r="N43" s="697">
        <v>9.6838200119798508</v>
      </c>
      <c r="O43" s="697">
        <v>9.6838200119798508</v>
      </c>
      <c r="P43" s="697">
        <v>9.6257654099822609</v>
      </c>
      <c r="Q43" s="697">
        <v>0</v>
      </c>
      <c r="R43" s="697">
        <v>0</v>
      </c>
      <c r="S43" s="697">
        <v>0</v>
      </c>
      <c r="T43" s="697">
        <v>0</v>
      </c>
      <c r="U43" s="697">
        <v>0</v>
      </c>
      <c r="V43" s="697">
        <v>0</v>
      </c>
      <c r="W43" s="697">
        <v>0</v>
      </c>
      <c r="X43" s="697">
        <v>0</v>
      </c>
      <c r="Y43" s="697">
        <v>0</v>
      </c>
      <c r="Z43" s="697">
        <v>0</v>
      </c>
      <c r="AA43" s="697">
        <v>0</v>
      </c>
      <c r="AB43" s="697">
        <v>0</v>
      </c>
      <c r="AC43" s="697">
        <v>0</v>
      </c>
      <c r="AD43" s="697">
        <v>0</v>
      </c>
      <c r="AE43" s="697">
        <v>0</v>
      </c>
      <c r="AF43" s="697">
        <v>0</v>
      </c>
      <c r="AG43" s="697">
        <v>0</v>
      </c>
      <c r="AH43" s="697">
        <v>0</v>
      </c>
      <c r="AI43" s="697">
        <v>0</v>
      </c>
      <c r="AJ43" s="697">
        <v>0</v>
      </c>
      <c r="AK43" s="697">
        <v>0</v>
      </c>
      <c r="AL43" s="697">
        <v>0</v>
      </c>
      <c r="AM43" s="697">
        <v>0</v>
      </c>
      <c r="AN43" s="697">
        <v>0</v>
      </c>
      <c r="AO43" s="698">
        <v>0</v>
      </c>
      <c r="AP43" s="633"/>
      <c r="AQ43" s="696">
        <v>0</v>
      </c>
      <c r="AR43" s="697">
        <v>17215.249939992696</v>
      </c>
      <c r="AS43" s="697">
        <v>17215.249939992696</v>
      </c>
      <c r="AT43" s="697">
        <v>17215.249939992696</v>
      </c>
      <c r="AU43" s="697">
        <v>17163.334355536423</v>
      </c>
      <c r="AV43" s="697">
        <v>0</v>
      </c>
      <c r="AW43" s="697">
        <v>0</v>
      </c>
      <c r="AX43" s="697">
        <v>0</v>
      </c>
      <c r="AY43" s="697">
        <v>0</v>
      </c>
      <c r="AZ43" s="697">
        <v>0</v>
      </c>
      <c r="BA43" s="697">
        <v>0</v>
      </c>
      <c r="BB43" s="697">
        <v>0</v>
      </c>
      <c r="BC43" s="697">
        <v>0</v>
      </c>
      <c r="BD43" s="697">
        <v>0</v>
      </c>
      <c r="BE43" s="697">
        <v>0</v>
      </c>
      <c r="BF43" s="697">
        <v>0</v>
      </c>
      <c r="BG43" s="697">
        <v>0</v>
      </c>
      <c r="BH43" s="697">
        <v>0</v>
      </c>
      <c r="BI43" s="697">
        <v>0</v>
      </c>
      <c r="BJ43" s="697">
        <v>0</v>
      </c>
      <c r="BK43" s="697">
        <v>0</v>
      </c>
      <c r="BL43" s="697">
        <v>0</v>
      </c>
      <c r="BM43" s="697">
        <v>0</v>
      </c>
      <c r="BN43" s="697">
        <v>0</v>
      </c>
      <c r="BO43" s="697">
        <v>0</v>
      </c>
      <c r="BP43" s="697">
        <v>0</v>
      </c>
      <c r="BQ43" s="697">
        <v>0</v>
      </c>
      <c r="BR43" s="697">
        <v>0</v>
      </c>
      <c r="BS43" s="697">
        <v>0</v>
      </c>
      <c r="BT43" s="698">
        <v>0</v>
      </c>
      <c r="BU43" s="16"/>
    </row>
    <row r="44" spans="2:73" s="17" customFormat="1" ht="15.5">
      <c r="B44" s="845" t="s">
        <v>782</v>
      </c>
      <c r="C44" s="845" t="s">
        <v>783</v>
      </c>
      <c r="D44" s="846" t="s">
        <v>1</v>
      </c>
      <c r="E44" s="845" t="s">
        <v>757</v>
      </c>
      <c r="F44" s="845" t="s">
        <v>29</v>
      </c>
      <c r="G44" s="845" t="s">
        <v>784</v>
      </c>
      <c r="H44" s="845">
        <v>2012</v>
      </c>
      <c r="I44" s="847" t="s">
        <v>571</v>
      </c>
      <c r="J44" s="847" t="s">
        <v>588</v>
      </c>
      <c r="K44" s="633"/>
      <c r="L44" s="696">
        <v>0</v>
      </c>
      <c r="M44" s="697">
        <v>178.8497180755846</v>
      </c>
      <c r="N44" s="697">
        <v>178.8497180755846</v>
      </c>
      <c r="O44" s="697">
        <v>178.8497180755846</v>
      </c>
      <c r="P44" s="697">
        <v>153.75146132113238</v>
      </c>
      <c r="Q44" s="697">
        <v>61.312620439510439</v>
      </c>
      <c r="R44" s="697">
        <v>0</v>
      </c>
      <c r="S44" s="697">
        <v>0</v>
      </c>
      <c r="T44" s="697">
        <v>0</v>
      </c>
      <c r="U44" s="697">
        <v>0</v>
      </c>
      <c r="V44" s="697">
        <v>0</v>
      </c>
      <c r="W44" s="697">
        <v>0</v>
      </c>
      <c r="X44" s="697">
        <v>0</v>
      </c>
      <c r="Y44" s="697">
        <v>0</v>
      </c>
      <c r="Z44" s="697">
        <v>0</v>
      </c>
      <c r="AA44" s="697">
        <v>0</v>
      </c>
      <c r="AB44" s="697">
        <v>0</v>
      </c>
      <c r="AC44" s="697">
        <v>0</v>
      </c>
      <c r="AD44" s="697">
        <v>0</v>
      </c>
      <c r="AE44" s="697">
        <v>0</v>
      </c>
      <c r="AF44" s="697">
        <v>0</v>
      </c>
      <c r="AG44" s="697">
        <v>0</v>
      </c>
      <c r="AH44" s="697">
        <v>0</v>
      </c>
      <c r="AI44" s="697">
        <v>0</v>
      </c>
      <c r="AJ44" s="697">
        <v>0</v>
      </c>
      <c r="AK44" s="697">
        <v>0</v>
      </c>
      <c r="AL44" s="697">
        <v>0</v>
      </c>
      <c r="AM44" s="697">
        <v>0</v>
      </c>
      <c r="AN44" s="697">
        <v>0</v>
      </c>
      <c r="AO44" s="698">
        <v>0</v>
      </c>
      <c r="AP44" s="633"/>
      <c r="AQ44" s="696">
        <v>0</v>
      </c>
      <c r="AR44" s="697">
        <v>855872.57084482047</v>
      </c>
      <c r="AS44" s="697">
        <v>855872.57084482047</v>
      </c>
      <c r="AT44" s="697">
        <v>855872.57084482047</v>
      </c>
      <c r="AU44" s="697">
        <v>833428.34379982296</v>
      </c>
      <c r="AV44" s="697">
        <v>466327.5741558944</v>
      </c>
      <c r="AW44" s="697">
        <v>0</v>
      </c>
      <c r="AX44" s="697">
        <v>0</v>
      </c>
      <c r="AY44" s="697">
        <v>0</v>
      </c>
      <c r="AZ44" s="697">
        <v>0</v>
      </c>
      <c r="BA44" s="697">
        <v>0</v>
      </c>
      <c r="BB44" s="697">
        <v>0</v>
      </c>
      <c r="BC44" s="697">
        <v>0</v>
      </c>
      <c r="BD44" s="697">
        <v>0</v>
      </c>
      <c r="BE44" s="697">
        <v>0</v>
      </c>
      <c r="BF44" s="697">
        <v>0</v>
      </c>
      <c r="BG44" s="697">
        <v>0</v>
      </c>
      <c r="BH44" s="697">
        <v>0</v>
      </c>
      <c r="BI44" s="697">
        <v>0</v>
      </c>
      <c r="BJ44" s="697">
        <v>0</v>
      </c>
      <c r="BK44" s="697">
        <v>0</v>
      </c>
      <c r="BL44" s="697">
        <v>0</v>
      </c>
      <c r="BM44" s="697">
        <v>0</v>
      </c>
      <c r="BN44" s="697">
        <v>0</v>
      </c>
      <c r="BO44" s="697">
        <v>0</v>
      </c>
      <c r="BP44" s="697">
        <v>0</v>
      </c>
      <c r="BQ44" s="697">
        <v>0</v>
      </c>
      <c r="BR44" s="697">
        <v>0</v>
      </c>
      <c r="BS44" s="697">
        <v>0</v>
      </c>
      <c r="BT44" s="698">
        <v>0</v>
      </c>
      <c r="BU44" s="16"/>
    </row>
    <row r="45" spans="2:73" s="17" customFormat="1" ht="15.5">
      <c r="B45" s="845" t="s">
        <v>782</v>
      </c>
      <c r="C45" s="845" t="s">
        <v>783</v>
      </c>
      <c r="D45" s="846" t="s">
        <v>5</v>
      </c>
      <c r="E45" s="845" t="s">
        <v>757</v>
      </c>
      <c r="F45" s="845" t="s">
        <v>29</v>
      </c>
      <c r="G45" s="845" t="s">
        <v>784</v>
      </c>
      <c r="H45" s="845">
        <v>2012</v>
      </c>
      <c r="I45" s="847" t="s">
        <v>571</v>
      </c>
      <c r="J45" s="847" t="s">
        <v>588</v>
      </c>
      <c r="K45" s="633"/>
      <c r="L45" s="696">
        <v>0</v>
      </c>
      <c r="M45" s="697">
        <v>40.415784665990714</v>
      </c>
      <c r="N45" s="697">
        <v>40.415784665990714</v>
      </c>
      <c r="O45" s="697">
        <v>40.415784665990714</v>
      </c>
      <c r="P45" s="697">
        <v>40.415784665990714</v>
      </c>
      <c r="Q45" s="697">
        <v>36.99334819658025</v>
      </c>
      <c r="R45" s="697">
        <v>31.305090275645391</v>
      </c>
      <c r="S45" s="697">
        <v>23.436020652933301</v>
      </c>
      <c r="T45" s="697">
        <v>23.349491655724535</v>
      </c>
      <c r="U45" s="697">
        <v>23.349491655724535</v>
      </c>
      <c r="V45" s="697">
        <v>15.05834470526683</v>
      </c>
      <c r="W45" s="697">
        <v>5.8914148575533023</v>
      </c>
      <c r="X45" s="697">
        <v>5.8908975805624051</v>
      </c>
      <c r="Y45" s="697">
        <v>5.8908975805624051</v>
      </c>
      <c r="Z45" s="697">
        <v>5.7898054268342518</v>
      </c>
      <c r="AA45" s="697">
        <v>5.7898054268342518</v>
      </c>
      <c r="AB45" s="697">
        <v>5.6459539771819713</v>
      </c>
      <c r="AC45" s="697">
        <v>1.5841457827676633</v>
      </c>
      <c r="AD45" s="697">
        <v>1.5841457827676633</v>
      </c>
      <c r="AE45" s="697">
        <v>1.5841457827676633</v>
      </c>
      <c r="AF45" s="697">
        <v>1.5841457827676633</v>
      </c>
      <c r="AG45" s="697">
        <v>0</v>
      </c>
      <c r="AH45" s="697">
        <v>0</v>
      </c>
      <c r="AI45" s="697">
        <v>0</v>
      </c>
      <c r="AJ45" s="697">
        <v>0</v>
      </c>
      <c r="AK45" s="697">
        <v>0</v>
      </c>
      <c r="AL45" s="697">
        <v>0</v>
      </c>
      <c r="AM45" s="697">
        <v>0</v>
      </c>
      <c r="AN45" s="697">
        <v>0</v>
      </c>
      <c r="AO45" s="698">
        <v>0</v>
      </c>
      <c r="AP45" s="633"/>
      <c r="AQ45" s="696">
        <v>0</v>
      </c>
      <c r="AR45" s="697">
        <v>731361.17532777414</v>
      </c>
      <c r="AS45" s="697">
        <v>731361.17532777414</v>
      </c>
      <c r="AT45" s="697">
        <v>731361.17532777414</v>
      </c>
      <c r="AU45" s="697">
        <v>731361.17532777414</v>
      </c>
      <c r="AV45" s="697">
        <v>657447.17067367653</v>
      </c>
      <c r="AW45" s="697">
        <v>534598.4556720769</v>
      </c>
      <c r="AX45" s="697">
        <v>364650.97705116658</v>
      </c>
      <c r="AY45" s="697">
        <v>363892.98303561774</v>
      </c>
      <c r="AZ45" s="697">
        <v>363892.98303561774</v>
      </c>
      <c r="BA45" s="697">
        <v>184829.94424398663</v>
      </c>
      <c r="BB45" s="697">
        <v>137167.92689326682</v>
      </c>
      <c r="BC45" s="697">
        <v>132904.97274190193</v>
      </c>
      <c r="BD45" s="697">
        <v>132904.97274190193</v>
      </c>
      <c r="BE45" s="697">
        <v>123626.22702524613</v>
      </c>
      <c r="BF45" s="697">
        <v>123626.22702524613</v>
      </c>
      <c r="BG45" s="697">
        <v>121935.0811260303</v>
      </c>
      <c r="BH45" s="697">
        <v>34212.631792235406</v>
      </c>
      <c r="BI45" s="697">
        <v>34212.631792235406</v>
      </c>
      <c r="BJ45" s="697">
        <v>34212.631792235406</v>
      </c>
      <c r="BK45" s="697">
        <v>34212.631792235406</v>
      </c>
      <c r="BL45" s="697">
        <v>0</v>
      </c>
      <c r="BM45" s="697">
        <v>0</v>
      </c>
      <c r="BN45" s="697">
        <v>0</v>
      </c>
      <c r="BO45" s="697">
        <v>0</v>
      </c>
      <c r="BP45" s="697">
        <v>0</v>
      </c>
      <c r="BQ45" s="697">
        <v>0</v>
      </c>
      <c r="BR45" s="697">
        <v>0</v>
      </c>
      <c r="BS45" s="697">
        <v>0</v>
      </c>
      <c r="BT45" s="698">
        <v>0</v>
      </c>
      <c r="BU45" s="16"/>
    </row>
    <row r="46" spans="2:73" s="17" customFormat="1" ht="15.5">
      <c r="B46" s="845" t="s">
        <v>782</v>
      </c>
      <c r="C46" s="845" t="s">
        <v>783</v>
      </c>
      <c r="D46" s="846" t="s">
        <v>4</v>
      </c>
      <c r="E46" s="845" t="s">
        <v>757</v>
      </c>
      <c r="F46" s="845" t="s">
        <v>29</v>
      </c>
      <c r="G46" s="845" t="s">
        <v>784</v>
      </c>
      <c r="H46" s="845">
        <v>2012</v>
      </c>
      <c r="I46" s="847" t="s">
        <v>571</v>
      </c>
      <c r="J46" s="847" t="s">
        <v>588</v>
      </c>
      <c r="K46" s="633"/>
      <c r="L46" s="696">
        <v>0</v>
      </c>
      <c r="M46" s="697">
        <v>6.2922503370783707</v>
      </c>
      <c r="N46" s="697">
        <v>6.2922503370783707</v>
      </c>
      <c r="O46" s="697">
        <v>6.2922503370783707</v>
      </c>
      <c r="P46" s="697">
        <v>6.2922503370783707</v>
      </c>
      <c r="Q46" s="697">
        <v>6.2656893916396879</v>
      </c>
      <c r="R46" s="697">
        <v>6.2656893916396879</v>
      </c>
      <c r="S46" s="697">
        <v>5.3443086311186079</v>
      </c>
      <c r="T46" s="697">
        <v>5.3331509446364249</v>
      </c>
      <c r="U46" s="697">
        <v>5.3331509446364249</v>
      </c>
      <c r="V46" s="697">
        <v>5.3331509446364249</v>
      </c>
      <c r="W46" s="697">
        <v>9.8101649855027562E-2</v>
      </c>
      <c r="X46" s="697">
        <v>9.8034088686570486E-2</v>
      </c>
      <c r="Y46" s="697">
        <v>9.8034088686570486E-2</v>
      </c>
      <c r="Z46" s="697">
        <v>9.4503968850406406E-2</v>
      </c>
      <c r="AA46" s="697">
        <v>9.4503968850406406E-2</v>
      </c>
      <c r="AB46" s="697">
        <v>8.8274181660740747E-2</v>
      </c>
      <c r="AC46" s="697">
        <v>0</v>
      </c>
      <c r="AD46" s="697">
        <v>0</v>
      </c>
      <c r="AE46" s="697">
        <v>0</v>
      </c>
      <c r="AF46" s="697">
        <v>0</v>
      </c>
      <c r="AG46" s="697">
        <v>0</v>
      </c>
      <c r="AH46" s="697">
        <v>0</v>
      </c>
      <c r="AI46" s="697">
        <v>0</v>
      </c>
      <c r="AJ46" s="697">
        <v>0</v>
      </c>
      <c r="AK46" s="697">
        <v>0</v>
      </c>
      <c r="AL46" s="697">
        <v>0</v>
      </c>
      <c r="AM46" s="697">
        <v>0</v>
      </c>
      <c r="AN46" s="697">
        <v>0</v>
      </c>
      <c r="AO46" s="698">
        <v>0</v>
      </c>
      <c r="AP46" s="633"/>
      <c r="AQ46" s="696">
        <v>0</v>
      </c>
      <c r="AR46" s="697">
        <v>38182.472865509808</v>
      </c>
      <c r="AS46" s="697">
        <v>38182.472865509808</v>
      </c>
      <c r="AT46" s="697">
        <v>38182.472865509808</v>
      </c>
      <c r="AU46" s="697">
        <v>38182.472865509808</v>
      </c>
      <c r="AV46" s="697">
        <v>37608.838887985548</v>
      </c>
      <c r="AW46" s="697">
        <v>37608.838887985548</v>
      </c>
      <c r="AX46" s="697">
        <v>17709.87438417333</v>
      </c>
      <c r="AY46" s="697">
        <v>17612.1330505894</v>
      </c>
      <c r="AZ46" s="697">
        <v>17612.1330505894</v>
      </c>
      <c r="BA46" s="697">
        <v>17612.1330505894</v>
      </c>
      <c r="BB46" s="697">
        <v>2860.4803749655839</v>
      </c>
      <c r="BC46" s="697">
        <v>2303.6990593185092</v>
      </c>
      <c r="BD46" s="697">
        <v>2303.6990593185092</v>
      </c>
      <c r="BE46" s="697">
        <v>1979.6869268124576</v>
      </c>
      <c r="BF46" s="697">
        <v>1979.6869268124576</v>
      </c>
      <c r="BG46" s="697">
        <v>1906.4483248779131</v>
      </c>
      <c r="BH46" s="697">
        <v>0</v>
      </c>
      <c r="BI46" s="697">
        <v>0</v>
      </c>
      <c r="BJ46" s="697">
        <v>0</v>
      </c>
      <c r="BK46" s="697">
        <v>0</v>
      </c>
      <c r="BL46" s="697">
        <v>0</v>
      </c>
      <c r="BM46" s="697">
        <v>0</v>
      </c>
      <c r="BN46" s="697">
        <v>0</v>
      </c>
      <c r="BO46" s="697">
        <v>0</v>
      </c>
      <c r="BP46" s="697">
        <v>0</v>
      </c>
      <c r="BQ46" s="697">
        <v>0</v>
      </c>
      <c r="BR46" s="697">
        <v>0</v>
      </c>
      <c r="BS46" s="697">
        <v>0</v>
      </c>
      <c r="BT46" s="698">
        <v>0</v>
      </c>
      <c r="BU46" s="16"/>
    </row>
    <row r="47" spans="2:73" s="17" customFormat="1" ht="15.5">
      <c r="B47" s="845" t="s">
        <v>782</v>
      </c>
      <c r="C47" s="845" t="s">
        <v>783</v>
      </c>
      <c r="D47" s="846" t="s">
        <v>3</v>
      </c>
      <c r="E47" s="845" t="s">
        <v>757</v>
      </c>
      <c r="F47" s="845" t="s">
        <v>29</v>
      </c>
      <c r="G47" s="845" t="s">
        <v>784</v>
      </c>
      <c r="H47" s="845">
        <v>2012</v>
      </c>
      <c r="I47" s="847" t="s">
        <v>571</v>
      </c>
      <c r="J47" s="847" t="s">
        <v>588</v>
      </c>
      <c r="K47" s="633"/>
      <c r="L47" s="696">
        <v>0</v>
      </c>
      <c r="M47" s="697">
        <v>651.58252157138111</v>
      </c>
      <c r="N47" s="697">
        <v>651.58252157138111</v>
      </c>
      <c r="O47" s="697">
        <v>651.58252157138111</v>
      </c>
      <c r="P47" s="697">
        <v>651.58252157138111</v>
      </c>
      <c r="Q47" s="697">
        <v>651.58252157138111</v>
      </c>
      <c r="R47" s="697">
        <v>651.58252157138111</v>
      </c>
      <c r="S47" s="697">
        <v>651.58252157138111</v>
      </c>
      <c r="T47" s="697">
        <v>651.58252157138111</v>
      </c>
      <c r="U47" s="697">
        <v>651.58252157138111</v>
      </c>
      <c r="V47" s="697">
        <v>651.58252157138111</v>
      </c>
      <c r="W47" s="697">
        <v>651.58252157138111</v>
      </c>
      <c r="X47" s="697">
        <v>651.58252157138111</v>
      </c>
      <c r="Y47" s="697">
        <v>651.58252157138111</v>
      </c>
      <c r="Z47" s="697">
        <v>651.58252157138111</v>
      </c>
      <c r="AA47" s="697">
        <v>651.58252157138111</v>
      </c>
      <c r="AB47" s="697">
        <v>651.58252157138111</v>
      </c>
      <c r="AC47" s="697">
        <v>651.58252157138111</v>
      </c>
      <c r="AD47" s="697">
        <v>651.58252157138111</v>
      </c>
      <c r="AE47" s="697">
        <v>500.20049960462086</v>
      </c>
      <c r="AF47" s="697">
        <v>0</v>
      </c>
      <c r="AG47" s="697">
        <v>0</v>
      </c>
      <c r="AH47" s="697">
        <v>0</v>
      </c>
      <c r="AI47" s="697">
        <v>0</v>
      </c>
      <c r="AJ47" s="697">
        <v>0</v>
      </c>
      <c r="AK47" s="697">
        <v>0</v>
      </c>
      <c r="AL47" s="697">
        <v>0</v>
      </c>
      <c r="AM47" s="697">
        <v>0</v>
      </c>
      <c r="AN47" s="697">
        <v>0</v>
      </c>
      <c r="AO47" s="698">
        <v>0</v>
      </c>
      <c r="AP47" s="633"/>
      <c r="AQ47" s="696">
        <v>0</v>
      </c>
      <c r="AR47" s="697">
        <v>1100981.4338764725</v>
      </c>
      <c r="AS47" s="697">
        <v>1100981.4338764725</v>
      </c>
      <c r="AT47" s="697">
        <v>1100981.4338764725</v>
      </c>
      <c r="AU47" s="697">
        <v>1100981.4338764725</v>
      </c>
      <c r="AV47" s="697">
        <v>1100981.4338764725</v>
      </c>
      <c r="AW47" s="697">
        <v>1100981.4338764725</v>
      </c>
      <c r="AX47" s="697">
        <v>1100981.4338764725</v>
      </c>
      <c r="AY47" s="697">
        <v>1100981.4338764725</v>
      </c>
      <c r="AZ47" s="697">
        <v>1100981.4338764725</v>
      </c>
      <c r="BA47" s="697">
        <v>1100981.4338764725</v>
      </c>
      <c r="BB47" s="697">
        <v>1100981.4338764725</v>
      </c>
      <c r="BC47" s="697">
        <v>1100981.4338764725</v>
      </c>
      <c r="BD47" s="697">
        <v>1100981.4338764725</v>
      </c>
      <c r="BE47" s="697">
        <v>1100981.4338764725</v>
      </c>
      <c r="BF47" s="697">
        <v>1100981.4338764725</v>
      </c>
      <c r="BG47" s="697">
        <v>1100981.4338764725</v>
      </c>
      <c r="BH47" s="697">
        <v>1100981.4338764725</v>
      </c>
      <c r="BI47" s="697">
        <v>1100981.4338764725</v>
      </c>
      <c r="BJ47" s="697">
        <v>965607.39157572726</v>
      </c>
      <c r="BK47" s="697">
        <v>0</v>
      </c>
      <c r="BL47" s="697">
        <v>0</v>
      </c>
      <c r="BM47" s="697">
        <v>0</v>
      </c>
      <c r="BN47" s="697">
        <v>0</v>
      </c>
      <c r="BO47" s="697">
        <v>0</v>
      </c>
      <c r="BP47" s="697">
        <v>0</v>
      </c>
      <c r="BQ47" s="697">
        <v>0</v>
      </c>
      <c r="BR47" s="697">
        <v>0</v>
      </c>
      <c r="BS47" s="697">
        <v>0</v>
      </c>
      <c r="BT47" s="698">
        <v>0</v>
      </c>
      <c r="BU47" s="16"/>
    </row>
    <row r="48" spans="2:73" s="17" customFormat="1" ht="15.5">
      <c r="B48" s="845" t="s">
        <v>782</v>
      </c>
      <c r="C48" s="845" t="s">
        <v>792</v>
      </c>
      <c r="D48" s="846" t="s">
        <v>14</v>
      </c>
      <c r="E48" s="845" t="s">
        <v>757</v>
      </c>
      <c r="F48" s="845" t="s">
        <v>29</v>
      </c>
      <c r="G48" s="845" t="s">
        <v>784</v>
      </c>
      <c r="H48" s="845">
        <v>2012</v>
      </c>
      <c r="I48" s="847" t="s">
        <v>571</v>
      </c>
      <c r="J48" s="847" t="s">
        <v>588</v>
      </c>
      <c r="K48" s="633"/>
      <c r="L48" s="696">
        <v>0</v>
      </c>
      <c r="M48" s="697">
        <v>28.958367743529347</v>
      </c>
      <c r="N48" s="697">
        <v>28.958367743529347</v>
      </c>
      <c r="O48" s="697">
        <v>28.958367743529347</v>
      </c>
      <c r="P48" s="697">
        <v>28.958367743529347</v>
      </c>
      <c r="Q48" s="697">
        <v>28.958367743529347</v>
      </c>
      <c r="R48" s="697">
        <v>28.958367743529347</v>
      </c>
      <c r="S48" s="697">
        <v>28.958367743529347</v>
      </c>
      <c r="T48" s="697">
        <v>28.958367743529347</v>
      </c>
      <c r="U48" s="697">
        <v>17.445824098307664</v>
      </c>
      <c r="V48" s="697">
        <v>11.271970149595285</v>
      </c>
      <c r="W48" s="697">
        <v>11.26961481571197</v>
      </c>
      <c r="X48" s="697">
        <v>11.26961481571197</v>
      </c>
      <c r="Y48" s="697">
        <v>9.3731775432825</v>
      </c>
      <c r="Z48" s="697">
        <v>9.3731775432825</v>
      </c>
      <c r="AA48" s="697">
        <v>5.8385554254054988</v>
      </c>
      <c r="AB48" s="697">
        <v>5.8385554254054988</v>
      </c>
      <c r="AC48" s="697">
        <v>5.8385554254054988</v>
      </c>
      <c r="AD48" s="697">
        <v>5.8385554254054988</v>
      </c>
      <c r="AE48" s="697">
        <v>5.8385554254054988</v>
      </c>
      <c r="AF48" s="697">
        <v>5.8385554254054988</v>
      </c>
      <c r="AG48" s="697">
        <v>5.8385554254054988</v>
      </c>
      <c r="AH48" s="697">
        <v>0</v>
      </c>
      <c r="AI48" s="697">
        <v>0</v>
      </c>
      <c r="AJ48" s="697">
        <v>0</v>
      </c>
      <c r="AK48" s="697">
        <v>0</v>
      </c>
      <c r="AL48" s="697">
        <v>0</v>
      </c>
      <c r="AM48" s="697">
        <v>0</v>
      </c>
      <c r="AN48" s="697">
        <v>0</v>
      </c>
      <c r="AO48" s="698">
        <v>0</v>
      </c>
      <c r="AP48" s="633"/>
      <c r="AQ48" s="696">
        <v>0</v>
      </c>
      <c r="AR48" s="697">
        <v>304467</v>
      </c>
      <c r="AS48" s="697">
        <v>304467</v>
      </c>
      <c r="AT48" s="697">
        <v>304467</v>
      </c>
      <c r="AU48" s="697">
        <v>304467</v>
      </c>
      <c r="AV48" s="697">
        <v>304467</v>
      </c>
      <c r="AW48" s="697">
        <v>304467</v>
      </c>
      <c r="AX48" s="697">
        <v>304467</v>
      </c>
      <c r="AY48" s="697">
        <v>304467</v>
      </c>
      <c r="AZ48" s="697">
        <v>82843</v>
      </c>
      <c r="BA48" s="697">
        <v>77077</v>
      </c>
      <c r="BB48" s="697">
        <v>77024</v>
      </c>
      <c r="BC48" s="697">
        <v>77024</v>
      </c>
      <c r="BD48" s="697">
        <v>70719</v>
      </c>
      <c r="BE48" s="697">
        <v>70719</v>
      </c>
      <c r="BF48" s="697">
        <v>43044.000000000007</v>
      </c>
      <c r="BG48" s="697">
        <v>43044.000000000007</v>
      </c>
      <c r="BH48" s="697">
        <v>43044.000000000007</v>
      </c>
      <c r="BI48" s="697">
        <v>43044.000000000007</v>
      </c>
      <c r="BJ48" s="697">
        <v>43044.000000000007</v>
      </c>
      <c r="BK48" s="697">
        <v>43044.000000000007</v>
      </c>
      <c r="BL48" s="697">
        <v>43044.000000000007</v>
      </c>
      <c r="BM48" s="697">
        <v>0</v>
      </c>
      <c r="BN48" s="697">
        <v>0</v>
      </c>
      <c r="BO48" s="697">
        <v>0</v>
      </c>
      <c r="BP48" s="697">
        <v>0</v>
      </c>
      <c r="BQ48" s="697">
        <v>0</v>
      </c>
      <c r="BR48" s="697">
        <v>0</v>
      </c>
      <c r="BS48" s="697">
        <v>0</v>
      </c>
      <c r="BT48" s="698">
        <v>0</v>
      </c>
      <c r="BU48" s="16"/>
    </row>
    <row r="49" spans="2:73" s="17" customFormat="1" ht="15.5">
      <c r="B49" s="845" t="s">
        <v>782</v>
      </c>
      <c r="C49" s="845" t="s">
        <v>789</v>
      </c>
      <c r="D49" s="846" t="s">
        <v>9</v>
      </c>
      <c r="E49" s="845" t="s">
        <v>757</v>
      </c>
      <c r="F49" s="845" t="s">
        <v>789</v>
      </c>
      <c r="G49" s="845" t="s">
        <v>788</v>
      </c>
      <c r="H49" s="845">
        <v>2012</v>
      </c>
      <c r="I49" s="847" t="s">
        <v>571</v>
      </c>
      <c r="J49" s="847" t="s">
        <v>588</v>
      </c>
      <c r="K49" s="633"/>
      <c r="L49" s="696">
        <v>0</v>
      </c>
      <c r="M49" s="697">
        <v>994.35941510000009</v>
      </c>
      <c r="N49" s="697">
        <v>0</v>
      </c>
      <c r="O49" s="697">
        <v>0</v>
      </c>
      <c r="P49" s="697">
        <v>0</v>
      </c>
      <c r="Q49" s="697">
        <v>0</v>
      </c>
      <c r="R49" s="697">
        <v>0</v>
      </c>
      <c r="S49" s="697">
        <v>0</v>
      </c>
      <c r="T49" s="697">
        <v>0</v>
      </c>
      <c r="U49" s="697">
        <v>0</v>
      </c>
      <c r="V49" s="697">
        <v>0</v>
      </c>
      <c r="W49" s="697">
        <v>0</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8">
        <v>0</v>
      </c>
      <c r="AP49" s="633"/>
      <c r="AQ49" s="696">
        <v>0</v>
      </c>
      <c r="AR49" s="697">
        <v>23963.63</v>
      </c>
      <c r="AS49" s="697">
        <v>0</v>
      </c>
      <c r="AT49" s="697">
        <v>0</v>
      </c>
      <c r="AU49" s="697">
        <v>0</v>
      </c>
      <c r="AV49" s="697">
        <v>0</v>
      </c>
      <c r="AW49" s="697">
        <v>0</v>
      </c>
      <c r="AX49" s="697">
        <v>0</v>
      </c>
      <c r="AY49" s="697">
        <v>0</v>
      </c>
      <c r="AZ49" s="697">
        <v>0</v>
      </c>
      <c r="BA49" s="697">
        <v>0</v>
      </c>
      <c r="BB49" s="697">
        <v>0</v>
      </c>
      <c r="BC49" s="697">
        <v>0</v>
      </c>
      <c r="BD49" s="697">
        <v>0</v>
      </c>
      <c r="BE49" s="697">
        <v>0</v>
      </c>
      <c r="BF49" s="697">
        <v>0</v>
      </c>
      <c r="BG49" s="697">
        <v>0</v>
      </c>
      <c r="BH49" s="697">
        <v>0</v>
      </c>
      <c r="BI49" s="697">
        <v>0</v>
      </c>
      <c r="BJ49" s="697">
        <v>0</v>
      </c>
      <c r="BK49" s="697">
        <v>0</v>
      </c>
      <c r="BL49" s="697">
        <v>0</v>
      </c>
      <c r="BM49" s="697">
        <v>0</v>
      </c>
      <c r="BN49" s="697">
        <v>0</v>
      </c>
      <c r="BO49" s="697">
        <v>0</v>
      </c>
      <c r="BP49" s="697">
        <v>0</v>
      </c>
      <c r="BQ49" s="697">
        <v>0</v>
      </c>
      <c r="BR49" s="697">
        <v>0</v>
      </c>
      <c r="BS49" s="697">
        <v>0</v>
      </c>
      <c r="BT49" s="698">
        <v>0</v>
      </c>
      <c r="BU49" s="16"/>
    </row>
    <row r="50" spans="2:73" s="17" customFormat="1" ht="15.5">
      <c r="B50" s="845" t="s">
        <v>782</v>
      </c>
      <c r="C50" s="845" t="s">
        <v>790</v>
      </c>
      <c r="D50" s="846" t="s">
        <v>17</v>
      </c>
      <c r="E50" s="845" t="s">
        <v>757</v>
      </c>
      <c r="F50" s="845" t="s">
        <v>791</v>
      </c>
      <c r="G50" s="845" t="s">
        <v>784</v>
      </c>
      <c r="H50" s="845">
        <v>2012</v>
      </c>
      <c r="I50" s="847" t="s">
        <v>571</v>
      </c>
      <c r="J50" s="847" t="s">
        <v>588</v>
      </c>
      <c r="K50" s="633"/>
      <c r="L50" s="696">
        <v>0</v>
      </c>
      <c r="M50" s="697">
        <v>94.875834437197753</v>
      </c>
      <c r="N50" s="697">
        <v>94.875834437197753</v>
      </c>
      <c r="O50" s="697">
        <v>94.875834437197753</v>
      </c>
      <c r="P50" s="697">
        <v>94.875834437197753</v>
      </c>
      <c r="Q50" s="697">
        <v>94.875834437197753</v>
      </c>
      <c r="R50" s="697">
        <v>94.875834437197753</v>
      </c>
      <c r="S50" s="697">
        <v>94.875834437197753</v>
      </c>
      <c r="T50" s="697">
        <v>94.875834437197753</v>
      </c>
      <c r="U50" s="697">
        <v>94.875834437197753</v>
      </c>
      <c r="V50" s="697">
        <v>94.875834437197753</v>
      </c>
      <c r="W50" s="697">
        <v>94.875834437197753</v>
      </c>
      <c r="X50" s="697">
        <v>94.875834437197753</v>
      </c>
      <c r="Y50" s="697">
        <v>0</v>
      </c>
      <c r="Z50" s="697">
        <v>0</v>
      </c>
      <c r="AA50" s="697">
        <v>0</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v>0</v>
      </c>
      <c r="AR50" s="697">
        <v>273104.10836666153</v>
      </c>
      <c r="AS50" s="697">
        <v>273104.10836666153</v>
      </c>
      <c r="AT50" s="697">
        <v>273104.10836666153</v>
      </c>
      <c r="AU50" s="697">
        <v>273104.10836666153</v>
      </c>
      <c r="AV50" s="697">
        <v>273104.10836666153</v>
      </c>
      <c r="AW50" s="697">
        <v>273104.10836666153</v>
      </c>
      <c r="AX50" s="697">
        <v>273104.10836666153</v>
      </c>
      <c r="AY50" s="697">
        <v>273104.10836666153</v>
      </c>
      <c r="AZ50" s="697">
        <v>273104.10836666153</v>
      </c>
      <c r="BA50" s="697">
        <v>273104.10836666153</v>
      </c>
      <c r="BB50" s="697">
        <v>273104.10836666153</v>
      </c>
      <c r="BC50" s="697">
        <v>273104.10836666153</v>
      </c>
      <c r="BD50" s="697">
        <v>0</v>
      </c>
      <c r="BE50" s="697">
        <v>0</v>
      </c>
      <c r="BF50" s="697">
        <v>0</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5">
      <c r="B51" s="845" t="s">
        <v>782</v>
      </c>
      <c r="C51" s="845" t="s">
        <v>785</v>
      </c>
      <c r="D51" s="846" t="s">
        <v>786</v>
      </c>
      <c r="E51" s="845" t="s">
        <v>757</v>
      </c>
      <c r="F51" s="845" t="s">
        <v>791</v>
      </c>
      <c r="G51" s="845" t="s">
        <v>788</v>
      </c>
      <c r="H51" s="845">
        <v>2012</v>
      </c>
      <c r="I51" s="847" t="s">
        <v>571</v>
      </c>
      <c r="J51" s="847" t="s">
        <v>588</v>
      </c>
      <c r="K51" s="633"/>
      <c r="L51" s="696">
        <v>0</v>
      </c>
      <c r="M51" s="697">
        <v>533.25455550000004</v>
      </c>
      <c r="N51" s="697">
        <v>0</v>
      </c>
      <c r="O51" s="697">
        <v>0</v>
      </c>
      <c r="P51" s="697">
        <v>0</v>
      </c>
      <c r="Q51" s="697">
        <v>0</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v>0</v>
      </c>
      <c r="AL51" s="697">
        <v>0</v>
      </c>
      <c r="AM51" s="697">
        <v>0</v>
      </c>
      <c r="AN51" s="697">
        <v>0</v>
      </c>
      <c r="AO51" s="698">
        <v>0</v>
      </c>
      <c r="AP51" s="633"/>
      <c r="AQ51" s="696">
        <v>0</v>
      </c>
      <c r="AR51" s="697">
        <v>7751.0259999999998</v>
      </c>
      <c r="AS51" s="697">
        <v>0</v>
      </c>
      <c r="AT51" s="697">
        <v>0</v>
      </c>
      <c r="AU51" s="697">
        <v>0</v>
      </c>
      <c r="AV51" s="697">
        <v>0</v>
      </c>
      <c r="AW51" s="697">
        <v>0</v>
      </c>
      <c r="AX51" s="697">
        <v>0</v>
      </c>
      <c r="AY51" s="697">
        <v>0</v>
      </c>
      <c r="AZ51" s="697">
        <v>0</v>
      </c>
      <c r="BA51" s="697">
        <v>0</v>
      </c>
      <c r="BB51" s="697">
        <v>0</v>
      </c>
      <c r="BC51" s="697">
        <v>0</v>
      </c>
      <c r="BD51" s="697">
        <v>0</v>
      </c>
      <c r="BE51" s="697">
        <v>0</v>
      </c>
      <c r="BF51" s="697">
        <v>0</v>
      </c>
      <c r="BG51" s="697">
        <v>0</v>
      </c>
      <c r="BH51" s="697">
        <v>0</v>
      </c>
      <c r="BI51" s="697">
        <v>0</v>
      </c>
      <c r="BJ51" s="697">
        <v>0</v>
      </c>
      <c r="BK51" s="697">
        <v>0</v>
      </c>
      <c r="BL51" s="697">
        <v>0</v>
      </c>
      <c r="BM51" s="697">
        <v>0</v>
      </c>
      <c r="BN51" s="697">
        <v>0</v>
      </c>
      <c r="BO51" s="697">
        <v>0</v>
      </c>
      <c r="BP51" s="697">
        <v>0</v>
      </c>
      <c r="BQ51" s="697">
        <v>0</v>
      </c>
      <c r="BR51" s="697">
        <v>0</v>
      </c>
      <c r="BS51" s="697">
        <v>0</v>
      </c>
      <c r="BT51" s="698">
        <v>0</v>
      </c>
      <c r="BU51" s="16"/>
    </row>
    <row r="52" spans="2:73">
      <c r="B52" s="845" t="s">
        <v>782</v>
      </c>
      <c r="C52" s="845" t="s">
        <v>789</v>
      </c>
      <c r="D52" s="846" t="s">
        <v>13</v>
      </c>
      <c r="E52" s="845" t="s">
        <v>757</v>
      </c>
      <c r="F52" s="845" t="s">
        <v>789</v>
      </c>
      <c r="G52" s="845"/>
      <c r="H52" s="845">
        <v>2012</v>
      </c>
      <c r="I52" s="847" t="s">
        <v>571</v>
      </c>
      <c r="J52" s="847" t="s">
        <v>588</v>
      </c>
      <c r="K52" s="633"/>
      <c r="L52" s="696">
        <v>0</v>
      </c>
      <c r="M52" s="697">
        <v>1.3593331359699423</v>
      </c>
      <c r="N52" s="697">
        <v>1.3593331359699423</v>
      </c>
      <c r="O52" s="697">
        <v>1.3593331359699423</v>
      </c>
      <c r="P52" s="697">
        <v>1.3593331359699423</v>
      </c>
      <c r="Q52" s="697">
        <v>1.3593331359699423</v>
      </c>
      <c r="R52" s="697">
        <v>1.3593331359699423</v>
      </c>
      <c r="S52" s="697">
        <v>1.3593331359699423</v>
      </c>
      <c r="T52" s="697">
        <v>1.3593331359699423</v>
      </c>
      <c r="U52" s="697">
        <v>1.3593331359699423</v>
      </c>
      <c r="V52" s="697">
        <v>1.3593331359699423</v>
      </c>
      <c r="W52" s="697">
        <v>1.3593331359699423</v>
      </c>
      <c r="X52" s="697">
        <v>1.3593331359699423</v>
      </c>
      <c r="Y52" s="697">
        <v>1.3593331359699423</v>
      </c>
      <c r="Z52" s="697">
        <v>1.3593331359699423</v>
      </c>
      <c r="AA52" s="697">
        <v>1.3593331359699423</v>
      </c>
      <c r="AB52" s="697">
        <v>1.3593331359699423</v>
      </c>
      <c r="AC52" s="697">
        <v>1.3593331359699423</v>
      </c>
      <c r="AD52" s="697">
        <v>1.3593331359699423</v>
      </c>
      <c r="AE52" s="697">
        <v>1.3593331359699423</v>
      </c>
      <c r="AF52" s="697">
        <v>1.3593331359699423</v>
      </c>
      <c r="AG52" s="697">
        <v>0</v>
      </c>
      <c r="AH52" s="697">
        <v>0</v>
      </c>
      <c r="AI52" s="697">
        <v>0</v>
      </c>
      <c r="AJ52" s="697">
        <v>0</v>
      </c>
      <c r="AK52" s="697">
        <v>0</v>
      </c>
      <c r="AL52" s="697">
        <v>0</v>
      </c>
      <c r="AM52" s="697">
        <v>0</v>
      </c>
      <c r="AN52" s="697">
        <v>0</v>
      </c>
      <c r="AO52" s="698">
        <v>0</v>
      </c>
      <c r="AP52" s="633"/>
      <c r="AQ52" s="696">
        <v>0</v>
      </c>
      <c r="AR52" s="697">
        <v>30445.024802451677</v>
      </c>
      <c r="AS52" s="697">
        <v>30445.024802451677</v>
      </c>
      <c r="AT52" s="697">
        <v>30445.024802451677</v>
      </c>
      <c r="AU52" s="697">
        <v>30445.024802451677</v>
      </c>
      <c r="AV52" s="697">
        <v>30445.024802451677</v>
      </c>
      <c r="AW52" s="697">
        <v>30445.024802451677</v>
      </c>
      <c r="AX52" s="697">
        <v>30445.024802451677</v>
      </c>
      <c r="AY52" s="697">
        <v>30445.024802451677</v>
      </c>
      <c r="AZ52" s="697">
        <v>30445.024802451677</v>
      </c>
      <c r="BA52" s="697">
        <v>30445.024802451677</v>
      </c>
      <c r="BB52" s="697">
        <v>30445.024802451677</v>
      </c>
      <c r="BC52" s="697">
        <v>30445.024802451677</v>
      </c>
      <c r="BD52" s="697">
        <v>30445.024802451677</v>
      </c>
      <c r="BE52" s="697">
        <v>30445.024802451677</v>
      </c>
      <c r="BF52" s="697">
        <v>30445.024802451677</v>
      </c>
      <c r="BG52" s="697">
        <v>30445.024802451677</v>
      </c>
      <c r="BH52" s="697">
        <v>30445.024802451677</v>
      </c>
      <c r="BI52" s="697">
        <v>30445.024802451677</v>
      </c>
      <c r="BJ52" s="697">
        <v>30445.024802451677</v>
      </c>
      <c r="BK52" s="697">
        <v>30445.024802451677</v>
      </c>
      <c r="BL52" s="697">
        <v>0</v>
      </c>
      <c r="BM52" s="697">
        <v>0</v>
      </c>
      <c r="BN52" s="697">
        <v>0</v>
      </c>
      <c r="BO52" s="697">
        <v>0</v>
      </c>
      <c r="BP52" s="697">
        <v>0</v>
      </c>
      <c r="BQ52" s="697">
        <v>0</v>
      </c>
      <c r="BR52" s="697">
        <v>0</v>
      </c>
      <c r="BS52" s="697">
        <v>0</v>
      </c>
      <c r="BT52" s="698">
        <v>0</v>
      </c>
    </row>
    <row r="53" spans="2:73">
      <c r="B53" s="845" t="s">
        <v>793</v>
      </c>
      <c r="C53" s="845" t="s">
        <v>789</v>
      </c>
      <c r="D53" s="852" t="s">
        <v>9</v>
      </c>
      <c r="E53" s="845" t="s">
        <v>757</v>
      </c>
      <c r="F53" s="845" t="s">
        <v>789</v>
      </c>
      <c r="G53" s="845" t="s">
        <v>788</v>
      </c>
      <c r="H53" s="845">
        <v>2012</v>
      </c>
      <c r="I53" s="847" t="s">
        <v>571</v>
      </c>
      <c r="J53" s="847" t="s">
        <v>588</v>
      </c>
      <c r="K53" s="633"/>
      <c r="L53" s="696">
        <v>0</v>
      </c>
      <c r="M53" s="697">
        <v>827.61433320000003</v>
      </c>
      <c r="N53" s="697">
        <v>0</v>
      </c>
      <c r="O53" s="697">
        <v>0</v>
      </c>
      <c r="P53" s="697">
        <v>0</v>
      </c>
      <c r="Q53" s="697">
        <v>0</v>
      </c>
      <c r="R53" s="697">
        <v>0</v>
      </c>
      <c r="S53" s="697">
        <v>0</v>
      </c>
      <c r="T53" s="697">
        <v>0</v>
      </c>
      <c r="U53" s="697">
        <v>0</v>
      </c>
      <c r="V53" s="697">
        <v>0</v>
      </c>
      <c r="W53" s="697">
        <v>0</v>
      </c>
      <c r="X53" s="697">
        <v>0</v>
      </c>
      <c r="Y53" s="697">
        <v>0</v>
      </c>
      <c r="Z53" s="697">
        <v>0</v>
      </c>
      <c r="AA53" s="697">
        <v>0</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v>0</v>
      </c>
      <c r="AR53" s="697">
        <v>19945.14</v>
      </c>
      <c r="AS53" s="697">
        <v>0</v>
      </c>
      <c r="AT53" s="697">
        <v>0</v>
      </c>
      <c r="AU53" s="697">
        <v>0</v>
      </c>
      <c r="AV53" s="697">
        <v>0</v>
      </c>
      <c r="AW53" s="697">
        <v>0</v>
      </c>
      <c r="AX53" s="697">
        <v>0</v>
      </c>
      <c r="AY53" s="697">
        <v>0</v>
      </c>
      <c r="AZ53" s="697">
        <v>0</v>
      </c>
      <c r="BA53" s="697">
        <v>0</v>
      </c>
      <c r="BB53" s="697">
        <v>0</v>
      </c>
      <c r="BC53" s="697">
        <v>0</v>
      </c>
      <c r="BD53" s="697">
        <v>0</v>
      </c>
      <c r="BE53" s="697">
        <v>0</v>
      </c>
      <c r="BF53" s="697">
        <v>0</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845" t="s">
        <v>793</v>
      </c>
      <c r="C54" s="845" t="s">
        <v>785</v>
      </c>
      <c r="D54" s="852" t="s">
        <v>9</v>
      </c>
      <c r="E54" s="845" t="s">
        <v>757</v>
      </c>
      <c r="F54" s="845" t="s">
        <v>785</v>
      </c>
      <c r="G54" s="845" t="s">
        <v>788</v>
      </c>
      <c r="H54" s="845">
        <v>2012</v>
      </c>
      <c r="I54" s="847" t="s">
        <v>571</v>
      </c>
      <c r="J54" s="847" t="s">
        <v>588</v>
      </c>
      <c r="K54" s="633"/>
      <c r="L54" s="696">
        <v>0</v>
      </c>
      <c r="M54" s="697">
        <v>604.00016700000003</v>
      </c>
      <c r="N54" s="697">
        <v>0</v>
      </c>
      <c r="O54" s="697">
        <v>0</v>
      </c>
      <c r="P54" s="697">
        <v>0</v>
      </c>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v>0</v>
      </c>
      <c r="AM54" s="697">
        <v>0</v>
      </c>
      <c r="AN54" s="697">
        <v>0</v>
      </c>
      <c r="AO54" s="698">
        <v>0</v>
      </c>
      <c r="AP54" s="633"/>
      <c r="AQ54" s="696">
        <v>0</v>
      </c>
      <c r="AR54" s="697">
        <v>8779.3359999999993</v>
      </c>
      <c r="AS54" s="697">
        <v>0</v>
      </c>
      <c r="AT54" s="697">
        <v>0</v>
      </c>
      <c r="AU54" s="697">
        <v>0</v>
      </c>
      <c r="AV54" s="697">
        <v>0</v>
      </c>
      <c r="AW54" s="697">
        <v>0</v>
      </c>
      <c r="AX54" s="697">
        <v>0</v>
      </c>
      <c r="AY54" s="697">
        <v>0</v>
      </c>
      <c r="AZ54" s="697">
        <v>0</v>
      </c>
      <c r="BA54" s="697">
        <v>0</v>
      </c>
      <c r="BB54" s="697">
        <v>0</v>
      </c>
      <c r="BC54" s="697">
        <v>0</v>
      </c>
      <c r="BD54" s="697">
        <v>0</v>
      </c>
      <c r="BE54" s="697">
        <v>0</v>
      </c>
      <c r="BF54" s="697">
        <v>0</v>
      </c>
      <c r="BG54" s="697">
        <v>0</v>
      </c>
      <c r="BH54" s="697">
        <v>0</v>
      </c>
      <c r="BI54" s="697">
        <v>0</v>
      </c>
      <c r="BJ54" s="697">
        <v>0</v>
      </c>
      <c r="BK54" s="697">
        <v>0</v>
      </c>
      <c r="BL54" s="697">
        <v>0</v>
      </c>
      <c r="BM54" s="697">
        <v>0</v>
      </c>
      <c r="BN54" s="697">
        <v>0</v>
      </c>
      <c r="BO54" s="697">
        <v>0</v>
      </c>
      <c r="BP54" s="697">
        <v>0</v>
      </c>
      <c r="BQ54" s="697">
        <v>0</v>
      </c>
      <c r="BR54" s="697">
        <v>0</v>
      </c>
      <c r="BS54" s="697">
        <v>0</v>
      </c>
      <c r="BT54" s="698">
        <v>0</v>
      </c>
    </row>
    <row r="55" spans="2:73">
      <c r="B55" s="845" t="s">
        <v>794</v>
      </c>
      <c r="C55" s="845" t="s">
        <v>785</v>
      </c>
      <c r="D55" s="846" t="s">
        <v>22</v>
      </c>
      <c r="E55" s="845" t="s">
        <v>757</v>
      </c>
      <c r="F55" s="845" t="s">
        <v>791</v>
      </c>
      <c r="G55" s="845" t="s">
        <v>784</v>
      </c>
      <c r="H55" s="845">
        <v>2011</v>
      </c>
      <c r="I55" s="847" t="s">
        <v>571</v>
      </c>
      <c r="J55" s="847" t="s">
        <v>581</v>
      </c>
      <c r="K55" s="633"/>
      <c r="L55" s="696">
        <v>56.32952183393251</v>
      </c>
      <c r="M55" s="697">
        <v>56.32952183393251</v>
      </c>
      <c r="N55" s="697">
        <v>56.32952183393251</v>
      </c>
      <c r="O55" s="697">
        <v>52.45339069324676</v>
      </c>
      <c r="P55" s="697">
        <v>47.460492873925205</v>
      </c>
      <c r="Q55" s="697">
        <v>43.340641711909164</v>
      </c>
      <c r="R55" s="697">
        <v>36.686503080336692</v>
      </c>
      <c r="S55" s="697">
        <v>36.686503080336692</v>
      </c>
      <c r="T55" s="697">
        <v>31.556597346582762</v>
      </c>
      <c r="U55" s="697">
        <v>31.556597346582762</v>
      </c>
      <c r="V55" s="697">
        <v>30.921391292190194</v>
      </c>
      <c r="W55" s="697">
        <v>29.774956804066271</v>
      </c>
      <c r="X55" s="697">
        <v>8.8776044273556263</v>
      </c>
      <c r="Y55" s="697">
        <v>8.8776044273556263</v>
      </c>
      <c r="Z55" s="697">
        <v>8.8776044273556263</v>
      </c>
      <c r="AA55" s="697">
        <v>8.8776044273556263</v>
      </c>
      <c r="AB55" s="697">
        <v>8.3784102895415042</v>
      </c>
      <c r="AC55" s="697">
        <v>8.3784102895415042</v>
      </c>
      <c r="AD55" s="697">
        <v>8.3784102895415042</v>
      </c>
      <c r="AE55" s="697">
        <v>8.3784102895415042</v>
      </c>
      <c r="AF55" s="697">
        <v>0</v>
      </c>
      <c r="AG55" s="697">
        <v>0</v>
      </c>
      <c r="AH55" s="697">
        <v>0</v>
      </c>
      <c r="AI55" s="697">
        <v>0</v>
      </c>
      <c r="AJ55" s="697">
        <v>0</v>
      </c>
      <c r="AK55" s="697">
        <v>0</v>
      </c>
      <c r="AL55" s="697">
        <v>0</v>
      </c>
      <c r="AM55" s="697">
        <v>0</v>
      </c>
      <c r="AN55" s="697">
        <v>0</v>
      </c>
      <c r="AO55" s="698">
        <v>0</v>
      </c>
      <c r="AP55" s="633"/>
      <c r="AQ55" s="696">
        <v>297630.48032766144</v>
      </c>
      <c r="AR55" s="697">
        <v>297630.48032766144</v>
      </c>
      <c r="AS55" s="697">
        <v>297630.48032766144</v>
      </c>
      <c r="AT55" s="697">
        <v>282788.57278358418</v>
      </c>
      <c r="AU55" s="697">
        <v>263665.20897658088</v>
      </c>
      <c r="AV55" s="697">
        <v>247873.22034083944</v>
      </c>
      <c r="AW55" s="697">
        <v>220043.23454668917</v>
      </c>
      <c r="AX55" s="697">
        <v>220043.23454668917</v>
      </c>
      <c r="AY55" s="697">
        <v>200292.1445136347</v>
      </c>
      <c r="AZ55" s="697">
        <v>200292.1445136347</v>
      </c>
      <c r="BA55" s="697">
        <v>192065.83070809281</v>
      </c>
      <c r="BB55" s="697">
        <v>178725.41671720191</v>
      </c>
      <c r="BC55" s="697">
        <v>36026.777470096276</v>
      </c>
      <c r="BD55" s="697">
        <v>36026.777470096276</v>
      </c>
      <c r="BE55" s="697">
        <v>36026.777470096276</v>
      </c>
      <c r="BF55" s="697">
        <v>36026.777470096276</v>
      </c>
      <c r="BG55" s="697">
        <v>32088.459944048482</v>
      </c>
      <c r="BH55" s="697">
        <v>32088.459944048482</v>
      </c>
      <c r="BI55" s="697">
        <v>32088.459944048482</v>
      </c>
      <c r="BJ55" s="697">
        <v>32088.459944048482</v>
      </c>
      <c r="BK55" s="697">
        <v>0</v>
      </c>
      <c r="BL55" s="697">
        <v>0</v>
      </c>
      <c r="BM55" s="697">
        <v>0</v>
      </c>
      <c r="BN55" s="697">
        <v>0</v>
      </c>
      <c r="BO55" s="697">
        <v>0</v>
      </c>
      <c r="BP55" s="697">
        <v>0</v>
      </c>
      <c r="BQ55" s="697">
        <v>0</v>
      </c>
      <c r="BR55" s="697">
        <v>0</v>
      </c>
      <c r="BS55" s="697">
        <v>0</v>
      </c>
      <c r="BT55" s="698">
        <v>0</v>
      </c>
    </row>
    <row r="56" spans="2:73">
      <c r="B56" s="845" t="s">
        <v>794</v>
      </c>
      <c r="C56" s="845" t="s">
        <v>785</v>
      </c>
      <c r="D56" s="846" t="s">
        <v>21</v>
      </c>
      <c r="E56" s="845" t="s">
        <v>757</v>
      </c>
      <c r="F56" s="845" t="s">
        <v>791</v>
      </c>
      <c r="G56" s="845" t="s">
        <v>784</v>
      </c>
      <c r="H56" s="845">
        <v>2011</v>
      </c>
      <c r="I56" s="847" t="s">
        <v>571</v>
      </c>
      <c r="J56" s="847" t="s">
        <v>581</v>
      </c>
      <c r="K56" s="633"/>
      <c r="L56" s="696">
        <v>9.1319887852156345</v>
      </c>
      <c r="M56" s="697">
        <v>9.1319887852156345</v>
      </c>
      <c r="N56" s="697">
        <v>9.1319887852156345</v>
      </c>
      <c r="O56" s="697">
        <v>2.4160712191013354</v>
      </c>
      <c r="P56" s="697">
        <v>2.4160712191013354</v>
      </c>
      <c r="Q56" s="697">
        <v>2.4160712191013354</v>
      </c>
      <c r="R56" s="697">
        <v>0.28688685434250483</v>
      </c>
      <c r="S56" s="697">
        <v>0.28688685434250483</v>
      </c>
      <c r="T56" s="697">
        <v>0.28688685434250483</v>
      </c>
      <c r="U56" s="697">
        <v>0.28688685434250483</v>
      </c>
      <c r="V56" s="697">
        <v>0.28688685434250483</v>
      </c>
      <c r="W56" s="697">
        <v>0.28688685434250483</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8">
        <v>0</v>
      </c>
      <c r="AP56" s="633"/>
      <c r="AQ56" s="696">
        <v>23307.595179282634</v>
      </c>
      <c r="AR56" s="697">
        <v>23307.595179282634</v>
      </c>
      <c r="AS56" s="697">
        <v>23307.595179282634</v>
      </c>
      <c r="AT56" s="697">
        <v>5599.4728733007951</v>
      </c>
      <c r="AU56" s="697">
        <v>5599.4728733007951</v>
      </c>
      <c r="AV56" s="697">
        <v>5599.4728733007951</v>
      </c>
      <c r="AW56" s="697">
        <v>669.42414806349291</v>
      </c>
      <c r="AX56" s="697">
        <v>669.42414806349291</v>
      </c>
      <c r="AY56" s="697">
        <v>669.42414806349291</v>
      </c>
      <c r="AZ56" s="697">
        <v>669.42414806349291</v>
      </c>
      <c r="BA56" s="697">
        <v>669.42414806349291</v>
      </c>
      <c r="BB56" s="697">
        <v>669.42414806349291</v>
      </c>
      <c r="BC56" s="697">
        <v>0</v>
      </c>
      <c r="BD56" s="697">
        <v>0</v>
      </c>
      <c r="BE56" s="697">
        <v>0</v>
      </c>
      <c r="BF56" s="697">
        <v>0</v>
      </c>
      <c r="BG56" s="697">
        <v>0</v>
      </c>
      <c r="BH56" s="697">
        <v>0</v>
      </c>
      <c r="BI56" s="697">
        <v>0</v>
      </c>
      <c r="BJ56" s="697">
        <v>0</v>
      </c>
      <c r="BK56" s="697">
        <v>0</v>
      </c>
      <c r="BL56" s="697">
        <v>0</v>
      </c>
      <c r="BM56" s="697">
        <v>0</v>
      </c>
      <c r="BN56" s="697">
        <v>0</v>
      </c>
      <c r="BO56" s="697">
        <v>0</v>
      </c>
      <c r="BP56" s="697">
        <v>0</v>
      </c>
      <c r="BQ56" s="697">
        <v>0</v>
      </c>
      <c r="BR56" s="697">
        <v>0</v>
      </c>
      <c r="BS56" s="697">
        <v>0</v>
      </c>
      <c r="BT56" s="698">
        <v>0</v>
      </c>
    </row>
    <row r="57" spans="2:73">
      <c r="B57" s="853" t="s">
        <v>794</v>
      </c>
      <c r="C57" s="853" t="s">
        <v>785</v>
      </c>
      <c r="D57" s="854" t="s">
        <v>20</v>
      </c>
      <c r="E57" s="853" t="s">
        <v>757</v>
      </c>
      <c r="F57" s="853" t="s">
        <v>791</v>
      </c>
      <c r="G57" s="853" t="s">
        <v>784</v>
      </c>
      <c r="H57" s="853">
        <v>2011</v>
      </c>
      <c r="I57" s="855" t="s">
        <v>571</v>
      </c>
      <c r="J57" s="855" t="s">
        <v>581</v>
      </c>
      <c r="K57" s="856"/>
      <c r="L57" s="857">
        <v>46.594571666083041</v>
      </c>
      <c r="M57" s="858">
        <v>46.594571666083041</v>
      </c>
      <c r="N57" s="858">
        <v>46.594571666083041</v>
      </c>
      <c r="O57" s="858">
        <v>46.594571666083041</v>
      </c>
      <c r="P57" s="858">
        <v>46.594571666083041</v>
      </c>
      <c r="Q57" s="858">
        <v>0</v>
      </c>
      <c r="R57" s="858">
        <v>0</v>
      </c>
      <c r="S57" s="858">
        <v>0</v>
      </c>
      <c r="T57" s="858">
        <v>0</v>
      </c>
      <c r="U57" s="858">
        <v>0</v>
      </c>
      <c r="V57" s="858">
        <v>0</v>
      </c>
      <c r="W57" s="858">
        <v>0</v>
      </c>
      <c r="X57" s="858">
        <v>0</v>
      </c>
      <c r="Y57" s="858">
        <v>0</v>
      </c>
      <c r="Z57" s="858">
        <v>0</v>
      </c>
      <c r="AA57" s="858">
        <v>0</v>
      </c>
      <c r="AB57" s="858">
        <v>0</v>
      </c>
      <c r="AC57" s="858">
        <v>0</v>
      </c>
      <c r="AD57" s="858">
        <v>0</v>
      </c>
      <c r="AE57" s="858">
        <v>0</v>
      </c>
      <c r="AF57" s="858">
        <v>0</v>
      </c>
      <c r="AG57" s="858">
        <v>0</v>
      </c>
      <c r="AH57" s="858">
        <v>0</v>
      </c>
      <c r="AI57" s="858">
        <v>0</v>
      </c>
      <c r="AJ57" s="858">
        <v>0</v>
      </c>
      <c r="AK57" s="858">
        <v>0</v>
      </c>
      <c r="AL57" s="858">
        <v>0</v>
      </c>
      <c r="AM57" s="858">
        <v>0</v>
      </c>
      <c r="AN57" s="858">
        <v>0</v>
      </c>
      <c r="AO57" s="859">
        <v>0</v>
      </c>
      <c r="AP57" s="856"/>
      <c r="AQ57" s="857">
        <v>226586.29016306772</v>
      </c>
      <c r="AR57" s="860">
        <v>226586.29016306772</v>
      </c>
      <c r="AS57" s="858">
        <v>226586.29016306772</v>
      </c>
      <c r="AT57" s="858">
        <v>226586.29016306772</v>
      </c>
      <c r="AU57" s="858">
        <v>226586.29016306772</v>
      </c>
      <c r="AV57" s="858">
        <v>0</v>
      </c>
      <c r="AW57" s="858">
        <v>0</v>
      </c>
      <c r="AX57" s="858">
        <v>0</v>
      </c>
      <c r="AY57" s="858">
        <v>0</v>
      </c>
      <c r="AZ57" s="858">
        <v>0</v>
      </c>
      <c r="BA57" s="858">
        <v>0</v>
      </c>
      <c r="BB57" s="858">
        <v>0</v>
      </c>
      <c r="BC57" s="858">
        <v>0</v>
      </c>
      <c r="BD57" s="858">
        <v>0</v>
      </c>
      <c r="BE57" s="858">
        <v>0</v>
      </c>
      <c r="BF57" s="858">
        <v>0</v>
      </c>
      <c r="BG57" s="858">
        <v>0</v>
      </c>
      <c r="BH57" s="858">
        <v>0</v>
      </c>
      <c r="BI57" s="858">
        <v>0</v>
      </c>
      <c r="BJ57" s="858">
        <v>0</v>
      </c>
      <c r="BK57" s="858">
        <v>0</v>
      </c>
      <c r="BL57" s="858">
        <v>0</v>
      </c>
      <c r="BM57" s="858">
        <v>0</v>
      </c>
      <c r="BN57" s="858">
        <v>0</v>
      </c>
      <c r="BO57" s="858">
        <v>0</v>
      </c>
      <c r="BP57" s="858">
        <v>0</v>
      </c>
      <c r="BQ57" s="858">
        <v>0</v>
      </c>
      <c r="BR57" s="858">
        <v>0</v>
      </c>
      <c r="BS57" s="858">
        <v>0</v>
      </c>
      <c r="BT57" s="859">
        <v>0</v>
      </c>
    </row>
    <row r="58" spans="2:73">
      <c r="B58" s="845" t="s">
        <v>794</v>
      </c>
      <c r="C58" s="845" t="s">
        <v>790</v>
      </c>
      <c r="D58" s="846" t="s">
        <v>17</v>
      </c>
      <c r="E58" s="845" t="s">
        <v>757</v>
      </c>
      <c r="F58" s="845" t="s">
        <v>791</v>
      </c>
      <c r="G58" s="845" t="s">
        <v>784</v>
      </c>
      <c r="H58" s="845">
        <v>2011</v>
      </c>
      <c r="I58" s="847" t="s">
        <v>571</v>
      </c>
      <c r="J58" s="847" t="s">
        <v>581</v>
      </c>
      <c r="K58" s="633"/>
      <c r="L58" s="696">
        <v>-1.7801196190995738</v>
      </c>
      <c r="M58" s="697">
        <v>-1.7801196190995738</v>
      </c>
      <c r="N58" s="697">
        <v>-1.7801196190995738</v>
      </c>
      <c r="O58" s="697">
        <v>-1.7801196190995738</v>
      </c>
      <c r="P58" s="697">
        <v>-1.7801196190995698</v>
      </c>
      <c r="Q58" s="697">
        <v>-1.7801196190995698</v>
      </c>
      <c r="R58" s="697">
        <v>-1.7801196190995698</v>
      </c>
      <c r="S58" s="697">
        <v>-1.7801196190995698</v>
      </c>
      <c r="T58" s="697">
        <v>-1.7801196190995698</v>
      </c>
      <c r="U58" s="697">
        <v>-1.7801196190995698</v>
      </c>
      <c r="V58" s="697">
        <v>-1.7801196190995698</v>
      </c>
      <c r="W58" s="697">
        <v>-1.7801196190995698</v>
      </c>
      <c r="X58" s="697">
        <v>-1.7801196190995698</v>
      </c>
      <c r="Y58" s="697">
        <v>-1.7801196190995698</v>
      </c>
      <c r="Z58" s="697">
        <v>-1.7801196190995698</v>
      </c>
      <c r="AA58" s="697">
        <v>0</v>
      </c>
      <c r="AB58" s="697">
        <v>0</v>
      </c>
      <c r="AC58" s="697">
        <v>0</v>
      </c>
      <c r="AD58" s="697">
        <v>0</v>
      </c>
      <c r="AE58" s="697">
        <v>0</v>
      </c>
      <c r="AF58" s="697">
        <v>0</v>
      </c>
      <c r="AG58" s="697">
        <v>0</v>
      </c>
      <c r="AH58" s="697">
        <v>0</v>
      </c>
      <c r="AI58" s="697">
        <v>0</v>
      </c>
      <c r="AJ58" s="697">
        <v>0</v>
      </c>
      <c r="AK58" s="697">
        <v>0</v>
      </c>
      <c r="AL58" s="697">
        <v>0</v>
      </c>
      <c r="AM58" s="697">
        <v>0</v>
      </c>
      <c r="AN58" s="697">
        <v>0</v>
      </c>
      <c r="AO58" s="698">
        <v>0</v>
      </c>
      <c r="AP58" s="633"/>
      <c r="AQ58" s="696">
        <v>-33544.694363695387</v>
      </c>
      <c r="AR58" s="697">
        <v>-33544.694363695387</v>
      </c>
      <c r="AS58" s="697">
        <v>-33544.694363695387</v>
      </c>
      <c r="AT58" s="697">
        <v>-33544.694363695387</v>
      </c>
      <c r="AU58" s="697">
        <v>-33544.694363695402</v>
      </c>
      <c r="AV58" s="697">
        <v>-33544.694363695402</v>
      </c>
      <c r="AW58" s="697">
        <v>-33544.694363695402</v>
      </c>
      <c r="AX58" s="697">
        <v>-33544.694363695402</v>
      </c>
      <c r="AY58" s="697">
        <v>-33544.694363695402</v>
      </c>
      <c r="AZ58" s="697">
        <v>-33544.694363695402</v>
      </c>
      <c r="BA58" s="697">
        <v>-33544.694363695402</v>
      </c>
      <c r="BB58" s="697">
        <v>-33544.694363695402</v>
      </c>
      <c r="BC58" s="697">
        <v>-33544.694363695402</v>
      </c>
      <c r="BD58" s="697">
        <v>-33544.694363695402</v>
      </c>
      <c r="BE58" s="697">
        <v>-33544.694363695402</v>
      </c>
      <c r="BF58" s="697">
        <v>0</v>
      </c>
      <c r="BG58" s="697">
        <v>0</v>
      </c>
      <c r="BH58" s="697">
        <v>0</v>
      </c>
      <c r="BI58" s="697">
        <v>0</v>
      </c>
      <c r="BJ58" s="697">
        <v>0</v>
      </c>
      <c r="BK58" s="697">
        <v>0</v>
      </c>
      <c r="BL58" s="697">
        <v>0</v>
      </c>
      <c r="BM58" s="697">
        <v>0</v>
      </c>
      <c r="BN58" s="697">
        <v>0</v>
      </c>
      <c r="BO58" s="697">
        <v>0</v>
      </c>
      <c r="BP58" s="697">
        <v>0</v>
      </c>
      <c r="BQ58" s="697">
        <v>0</v>
      </c>
      <c r="BR58" s="697">
        <v>0</v>
      </c>
      <c r="BS58" s="697">
        <v>0</v>
      </c>
      <c r="BT58" s="698">
        <v>0</v>
      </c>
    </row>
    <row r="59" spans="2:73" ht="15.5">
      <c r="B59" s="845" t="s">
        <v>794</v>
      </c>
      <c r="C59" s="845" t="s">
        <v>783</v>
      </c>
      <c r="D59" s="846" t="s">
        <v>3</v>
      </c>
      <c r="E59" s="845" t="s">
        <v>757</v>
      </c>
      <c r="F59" s="845" t="s">
        <v>29</v>
      </c>
      <c r="G59" s="845" t="s">
        <v>784</v>
      </c>
      <c r="H59" s="845">
        <v>2011</v>
      </c>
      <c r="I59" s="847" t="s">
        <v>571</v>
      </c>
      <c r="J59" s="847" t="s">
        <v>581</v>
      </c>
      <c r="K59" s="633"/>
      <c r="L59" s="696">
        <v>-136.99677966259429</v>
      </c>
      <c r="M59" s="697">
        <v>-136.99677966259429</v>
      </c>
      <c r="N59" s="697">
        <v>-136.99677966259429</v>
      </c>
      <c r="O59" s="697">
        <v>-136.99677966259429</v>
      </c>
      <c r="P59" s="697">
        <v>-136.99677966259429</v>
      </c>
      <c r="Q59" s="697">
        <v>-136.99677966259429</v>
      </c>
      <c r="R59" s="697">
        <v>-136.99677966259429</v>
      </c>
      <c r="S59" s="697">
        <v>-136.99677966259429</v>
      </c>
      <c r="T59" s="697">
        <v>-136.99677966259429</v>
      </c>
      <c r="U59" s="697">
        <v>-136.99677966259429</v>
      </c>
      <c r="V59" s="697">
        <v>-136.99677966259429</v>
      </c>
      <c r="W59" s="697">
        <v>-136.99677966259429</v>
      </c>
      <c r="X59" s="697">
        <v>-136.99677966259429</v>
      </c>
      <c r="Y59" s="697">
        <v>-136.99677966259429</v>
      </c>
      <c r="Z59" s="697">
        <v>-136.99677966259429</v>
      </c>
      <c r="AA59" s="697">
        <v>-136.99677966259429</v>
      </c>
      <c r="AB59" s="697">
        <v>-136.99677966259429</v>
      </c>
      <c r="AC59" s="697">
        <v>-136.99677966259429</v>
      </c>
      <c r="AD59" s="697">
        <v>-105.55975211742526</v>
      </c>
      <c r="AE59" s="697">
        <v>0</v>
      </c>
      <c r="AF59" s="697">
        <v>0</v>
      </c>
      <c r="AG59" s="697">
        <v>0</v>
      </c>
      <c r="AH59" s="697">
        <v>0</v>
      </c>
      <c r="AI59" s="697">
        <v>0</v>
      </c>
      <c r="AJ59" s="697">
        <v>0</v>
      </c>
      <c r="AK59" s="697">
        <v>0</v>
      </c>
      <c r="AL59" s="697">
        <v>0</v>
      </c>
      <c r="AM59" s="697">
        <v>0</v>
      </c>
      <c r="AN59" s="697">
        <v>0</v>
      </c>
      <c r="AO59" s="698">
        <v>0</v>
      </c>
      <c r="AP59" s="633"/>
      <c r="AQ59" s="696">
        <v>-245123.94888494851</v>
      </c>
      <c r="AR59" s="697">
        <v>-245123.94888494851</v>
      </c>
      <c r="AS59" s="697">
        <v>-245123.94888494851</v>
      </c>
      <c r="AT59" s="697">
        <v>-245123.94888494851</v>
      </c>
      <c r="AU59" s="697">
        <v>-245123.94888494851</v>
      </c>
      <c r="AV59" s="697">
        <v>-245123.94888494851</v>
      </c>
      <c r="AW59" s="697">
        <v>-245123.94888494851</v>
      </c>
      <c r="AX59" s="697">
        <v>-245123.94888494851</v>
      </c>
      <c r="AY59" s="697">
        <v>-245123.94888494851</v>
      </c>
      <c r="AZ59" s="697">
        <v>-245123.94888494851</v>
      </c>
      <c r="BA59" s="697">
        <v>-245123.94888494851</v>
      </c>
      <c r="BB59" s="697">
        <v>-245123.94888494851</v>
      </c>
      <c r="BC59" s="697">
        <v>-245123.94888494851</v>
      </c>
      <c r="BD59" s="697">
        <v>-245123.94888494851</v>
      </c>
      <c r="BE59" s="697">
        <v>-245123.94888494851</v>
      </c>
      <c r="BF59" s="697">
        <v>-245123.94888494851</v>
      </c>
      <c r="BG59" s="697">
        <v>-245123.94888494851</v>
      </c>
      <c r="BH59" s="697">
        <v>-245123.94888494851</v>
      </c>
      <c r="BI59" s="697">
        <v>-217059.36166911176</v>
      </c>
      <c r="BJ59" s="697">
        <v>0</v>
      </c>
      <c r="BK59" s="697">
        <v>0</v>
      </c>
      <c r="BL59" s="697">
        <v>0</v>
      </c>
      <c r="BM59" s="697">
        <v>0</v>
      </c>
      <c r="BN59" s="697">
        <v>0</v>
      </c>
      <c r="BO59" s="697">
        <v>0</v>
      </c>
      <c r="BP59" s="697">
        <v>0</v>
      </c>
      <c r="BQ59" s="697">
        <v>0</v>
      </c>
      <c r="BR59" s="697">
        <v>0</v>
      </c>
      <c r="BS59" s="697">
        <v>0</v>
      </c>
      <c r="BT59" s="698">
        <v>0</v>
      </c>
      <c r="BU59" s="163"/>
    </row>
    <row r="60" spans="2:73">
      <c r="B60" s="845" t="s">
        <v>794</v>
      </c>
      <c r="C60" s="845" t="s">
        <v>783</v>
      </c>
      <c r="D60" s="846" t="s">
        <v>5</v>
      </c>
      <c r="E60" s="845" t="s">
        <v>757</v>
      </c>
      <c r="F60" s="845" t="s">
        <v>29</v>
      </c>
      <c r="G60" s="845" t="s">
        <v>784</v>
      </c>
      <c r="H60" s="845">
        <v>2011</v>
      </c>
      <c r="I60" s="847" t="s">
        <v>571</v>
      </c>
      <c r="J60" s="847" t="s">
        <v>581</v>
      </c>
      <c r="K60" s="633"/>
      <c r="L60" s="696">
        <v>2.9455811146351376</v>
      </c>
      <c r="M60" s="697">
        <v>2.9455811146351376</v>
      </c>
      <c r="N60" s="697">
        <v>2.9455811146351376</v>
      </c>
      <c r="O60" s="697">
        <v>2.9455811146351376</v>
      </c>
      <c r="P60" s="697">
        <v>2.9455811146351376</v>
      </c>
      <c r="Q60" s="697">
        <v>2.6935573386667295</v>
      </c>
      <c r="R60" s="697">
        <v>1.5392440497859243</v>
      </c>
      <c r="S60" s="697">
        <v>1.5385637555337</v>
      </c>
      <c r="T60" s="697">
        <v>1.5385637555337</v>
      </c>
      <c r="U60" s="697">
        <v>0.48312403790509451</v>
      </c>
      <c r="V60" s="697">
        <v>0.20073204961721641</v>
      </c>
      <c r="W60" s="697">
        <v>0.20067831543586187</v>
      </c>
      <c r="X60" s="697">
        <v>0.20067831543586187</v>
      </c>
      <c r="Y60" s="697">
        <v>0.19145118692144472</v>
      </c>
      <c r="Z60" s="697">
        <v>0.19145118692144472</v>
      </c>
      <c r="AA60" s="697">
        <v>0.19102868867781783</v>
      </c>
      <c r="AB60" s="697">
        <v>0</v>
      </c>
      <c r="AC60" s="697">
        <v>0</v>
      </c>
      <c r="AD60" s="697">
        <v>0</v>
      </c>
      <c r="AE60" s="697">
        <v>0</v>
      </c>
      <c r="AF60" s="697">
        <v>0</v>
      </c>
      <c r="AG60" s="697">
        <v>0</v>
      </c>
      <c r="AH60" s="697">
        <v>0</v>
      </c>
      <c r="AI60" s="697">
        <v>0</v>
      </c>
      <c r="AJ60" s="697">
        <v>0</v>
      </c>
      <c r="AK60" s="697">
        <v>0</v>
      </c>
      <c r="AL60" s="697">
        <v>0</v>
      </c>
      <c r="AM60" s="697">
        <v>0</v>
      </c>
      <c r="AN60" s="697">
        <v>0</v>
      </c>
      <c r="AO60" s="698">
        <v>0</v>
      </c>
      <c r="AP60" s="633"/>
      <c r="AQ60" s="696">
        <v>59624.623371841466</v>
      </c>
      <c r="AR60" s="697">
        <v>59624.623371841466</v>
      </c>
      <c r="AS60" s="697">
        <v>59624.623371841466</v>
      </c>
      <c r="AT60" s="697">
        <v>59624.623371841466</v>
      </c>
      <c r="AU60" s="697">
        <v>59624.623371841466</v>
      </c>
      <c r="AV60" s="697">
        <v>54181.692081116591</v>
      </c>
      <c r="AW60" s="697">
        <v>29252.107976573792</v>
      </c>
      <c r="AX60" s="697">
        <v>29246.148598924308</v>
      </c>
      <c r="AY60" s="697">
        <v>29246.148598924308</v>
      </c>
      <c r="AZ60" s="697">
        <v>6451.9267344178397</v>
      </c>
      <c r="BA60" s="697">
        <v>5420.3370364196371</v>
      </c>
      <c r="BB60" s="697">
        <v>4977.5059120762207</v>
      </c>
      <c r="BC60" s="697">
        <v>4977.5059120762207</v>
      </c>
      <c r="BD60" s="697">
        <v>4130.5937035342031</v>
      </c>
      <c r="BE60" s="697">
        <v>4130.5937035342031</v>
      </c>
      <c r="BF60" s="697">
        <v>4125.6267311897291</v>
      </c>
      <c r="BG60" s="697">
        <v>0</v>
      </c>
      <c r="BH60" s="697">
        <v>0</v>
      </c>
      <c r="BI60" s="697">
        <v>0</v>
      </c>
      <c r="BJ60" s="697">
        <v>0</v>
      </c>
      <c r="BK60" s="697">
        <v>0</v>
      </c>
      <c r="BL60" s="697">
        <v>0</v>
      </c>
      <c r="BM60" s="697">
        <v>0</v>
      </c>
      <c r="BN60" s="697">
        <v>0</v>
      </c>
      <c r="BO60" s="697">
        <v>0</v>
      </c>
      <c r="BP60" s="697">
        <v>0</v>
      </c>
      <c r="BQ60" s="697">
        <v>0</v>
      </c>
      <c r="BR60" s="697">
        <v>0</v>
      </c>
      <c r="BS60" s="697">
        <v>0</v>
      </c>
      <c r="BT60" s="698">
        <v>0</v>
      </c>
    </row>
    <row r="61" spans="2:73" s="844" customFormat="1" ht="15" thickBot="1">
      <c r="B61" s="833" t="s">
        <v>794</v>
      </c>
      <c r="C61" s="833" t="s">
        <v>783</v>
      </c>
      <c r="D61" s="834" t="s">
        <v>4</v>
      </c>
      <c r="E61" s="833" t="s">
        <v>757</v>
      </c>
      <c r="F61" s="833" t="s">
        <v>29</v>
      </c>
      <c r="G61" s="833" t="s">
        <v>784</v>
      </c>
      <c r="H61" s="833">
        <v>2011</v>
      </c>
      <c r="I61" s="835" t="s">
        <v>571</v>
      </c>
      <c r="J61" s="835" t="s">
        <v>581</v>
      </c>
      <c r="K61" s="836"/>
      <c r="L61" s="837">
        <v>0.43963560258204665</v>
      </c>
      <c r="M61" s="838">
        <v>0.43963560258204665</v>
      </c>
      <c r="N61" s="838">
        <v>0.43963560258204665</v>
      </c>
      <c r="O61" s="838">
        <v>0.43963560258204665</v>
      </c>
      <c r="P61" s="838">
        <v>0.43963560258204665</v>
      </c>
      <c r="Q61" s="838">
        <v>0.40954877192100159</v>
      </c>
      <c r="R61" s="838">
        <v>0.28645881214891011</v>
      </c>
      <c r="S61" s="838">
        <v>0.28580299259309039</v>
      </c>
      <c r="T61" s="838">
        <v>0.28580299259309039</v>
      </c>
      <c r="U61" s="838">
        <v>0.15980362632213338</v>
      </c>
      <c r="V61" s="838">
        <v>2.1123870757139535E-2</v>
      </c>
      <c r="W61" s="838">
        <v>2.1101589069876473E-2</v>
      </c>
      <c r="X61" s="838">
        <v>2.1101589069876473E-2</v>
      </c>
      <c r="Y61" s="838">
        <v>2.0553702964386685E-2</v>
      </c>
      <c r="Z61" s="838">
        <v>2.0553702964386685E-2</v>
      </c>
      <c r="AA61" s="838">
        <v>2.0177787662456738E-2</v>
      </c>
      <c r="AB61" s="838">
        <v>0</v>
      </c>
      <c r="AC61" s="838">
        <v>0</v>
      </c>
      <c r="AD61" s="838">
        <v>0</v>
      </c>
      <c r="AE61" s="838">
        <v>0</v>
      </c>
      <c r="AF61" s="838">
        <v>0</v>
      </c>
      <c r="AG61" s="838">
        <v>0</v>
      </c>
      <c r="AH61" s="838">
        <v>0</v>
      </c>
      <c r="AI61" s="838">
        <v>0</v>
      </c>
      <c r="AJ61" s="838">
        <v>0</v>
      </c>
      <c r="AK61" s="838">
        <v>0</v>
      </c>
      <c r="AL61" s="838">
        <v>0</v>
      </c>
      <c r="AM61" s="838">
        <v>0</v>
      </c>
      <c r="AN61" s="838">
        <v>0</v>
      </c>
      <c r="AO61" s="839">
        <v>0</v>
      </c>
      <c r="AP61" s="836"/>
      <c r="AQ61" s="837">
        <v>7527.6647101171238</v>
      </c>
      <c r="AR61" s="838">
        <v>7527.6647101171238</v>
      </c>
      <c r="AS61" s="838">
        <v>7527.6647101171238</v>
      </c>
      <c r="AT61" s="838">
        <v>7527.6647101171238</v>
      </c>
      <c r="AU61" s="838">
        <v>7527.6647101171238</v>
      </c>
      <c r="AV61" s="838">
        <v>6877.882555975164</v>
      </c>
      <c r="AW61" s="838">
        <v>4219.521490463766</v>
      </c>
      <c r="AX61" s="838">
        <v>4213.7765111547851</v>
      </c>
      <c r="AY61" s="838">
        <v>4213.7765111547851</v>
      </c>
      <c r="AZ61" s="838">
        <v>1492.5812959316615</v>
      </c>
      <c r="BA61" s="838">
        <v>674.11124834564407</v>
      </c>
      <c r="BB61" s="838">
        <v>490.48465584460246</v>
      </c>
      <c r="BC61" s="838">
        <v>490.48465584460246</v>
      </c>
      <c r="BD61" s="838">
        <v>440.19691671700326</v>
      </c>
      <c r="BE61" s="838">
        <v>440.19691671700326</v>
      </c>
      <c r="BF61" s="838">
        <v>435.77758258552251</v>
      </c>
      <c r="BG61" s="838">
        <v>0</v>
      </c>
      <c r="BH61" s="838">
        <v>0</v>
      </c>
      <c r="BI61" s="838">
        <v>0</v>
      </c>
      <c r="BJ61" s="838">
        <v>0</v>
      </c>
      <c r="BK61" s="838">
        <v>0</v>
      </c>
      <c r="BL61" s="838">
        <v>0</v>
      </c>
      <c r="BM61" s="838">
        <v>0</v>
      </c>
      <c r="BN61" s="838">
        <v>0</v>
      </c>
      <c r="BO61" s="838">
        <v>0</v>
      </c>
      <c r="BP61" s="838">
        <v>0</v>
      </c>
      <c r="BQ61" s="838">
        <v>0</v>
      </c>
      <c r="BR61" s="838">
        <v>0</v>
      </c>
      <c r="BS61" s="838">
        <v>0</v>
      </c>
      <c r="BT61" s="839">
        <v>0</v>
      </c>
    </row>
    <row r="62" spans="2:73">
      <c r="B62" s="861" t="s">
        <v>208</v>
      </c>
      <c r="C62" s="861" t="s">
        <v>785</v>
      </c>
      <c r="D62" s="862" t="s">
        <v>795</v>
      </c>
      <c r="E62" s="861" t="s">
        <v>757</v>
      </c>
      <c r="F62" s="861" t="s">
        <v>787</v>
      </c>
      <c r="G62" s="861" t="s">
        <v>784</v>
      </c>
      <c r="H62" s="861">
        <v>2012</v>
      </c>
      <c r="I62" s="863" t="s">
        <v>572</v>
      </c>
      <c r="J62" s="863" t="s">
        <v>581</v>
      </c>
      <c r="K62" s="864"/>
      <c r="L62" s="865">
        <v>0</v>
      </c>
      <c r="M62" s="866">
        <v>5.1771746299999997</v>
      </c>
      <c r="N62" s="866">
        <v>5.1771746299999997</v>
      </c>
      <c r="O62" s="866">
        <v>5.1771746299999997</v>
      </c>
      <c r="P62" s="866">
        <v>5.1771746299999997</v>
      </c>
      <c r="Q62" s="866">
        <v>0</v>
      </c>
      <c r="R62" s="866">
        <v>0</v>
      </c>
      <c r="S62" s="866">
        <v>0</v>
      </c>
      <c r="T62" s="866">
        <v>0</v>
      </c>
      <c r="U62" s="866">
        <v>0</v>
      </c>
      <c r="V62" s="866">
        <v>0</v>
      </c>
      <c r="W62" s="866">
        <v>0</v>
      </c>
      <c r="X62" s="866">
        <v>0</v>
      </c>
      <c r="Y62" s="866">
        <v>0</v>
      </c>
      <c r="Z62" s="866">
        <v>0</v>
      </c>
      <c r="AA62" s="866">
        <v>0</v>
      </c>
      <c r="AB62" s="866">
        <v>0</v>
      </c>
      <c r="AC62" s="866">
        <v>0</v>
      </c>
      <c r="AD62" s="866">
        <v>0</v>
      </c>
      <c r="AE62" s="866">
        <v>0</v>
      </c>
      <c r="AF62" s="866">
        <v>0</v>
      </c>
      <c r="AG62" s="866">
        <v>0</v>
      </c>
      <c r="AH62" s="866">
        <v>0</v>
      </c>
      <c r="AI62" s="866">
        <v>0</v>
      </c>
      <c r="AJ62" s="866">
        <v>0</v>
      </c>
      <c r="AK62" s="866">
        <v>0</v>
      </c>
      <c r="AL62" s="866">
        <v>0</v>
      </c>
      <c r="AM62" s="866">
        <v>0</v>
      </c>
      <c r="AN62" s="866">
        <v>0</v>
      </c>
      <c r="AO62" s="867">
        <v>0</v>
      </c>
      <c r="AP62" s="864"/>
      <c r="AQ62" s="865">
        <v>0</v>
      </c>
      <c r="AR62" s="866">
        <v>25176.254462563</v>
      </c>
      <c r="AS62" s="866">
        <v>25176.254462563</v>
      </c>
      <c r="AT62" s="866">
        <v>25176.254462563</v>
      </c>
      <c r="AU62" s="866">
        <v>25176.254462563</v>
      </c>
      <c r="AV62" s="866">
        <v>0</v>
      </c>
      <c r="AW62" s="866">
        <v>0</v>
      </c>
      <c r="AX62" s="866">
        <v>0</v>
      </c>
      <c r="AY62" s="866">
        <v>0</v>
      </c>
      <c r="AZ62" s="866">
        <v>0</v>
      </c>
      <c r="BA62" s="866">
        <v>0</v>
      </c>
      <c r="BB62" s="866">
        <v>0</v>
      </c>
      <c r="BC62" s="866">
        <v>0</v>
      </c>
      <c r="BD62" s="866">
        <v>0</v>
      </c>
      <c r="BE62" s="866">
        <v>0</v>
      </c>
      <c r="BF62" s="866">
        <v>0</v>
      </c>
      <c r="BG62" s="866">
        <v>0</v>
      </c>
      <c r="BH62" s="866">
        <v>0</v>
      </c>
      <c r="BI62" s="866">
        <v>0</v>
      </c>
      <c r="BJ62" s="866">
        <v>0</v>
      </c>
      <c r="BK62" s="866">
        <v>0</v>
      </c>
      <c r="BL62" s="866">
        <v>0</v>
      </c>
      <c r="BM62" s="866">
        <v>0</v>
      </c>
      <c r="BN62" s="866">
        <v>0</v>
      </c>
      <c r="BO62" s="866">
        <v>0</v>
      </c>
      <c r="BP62" s="866">
        <v>0</v>
      </c>
      <c r="BQ62" s="866">
        <v>0</v>
      </c>
      <c r="BR62" s="866">
        <v>0</v>
      </c>
      <c r="BS62" s="866">
        <v>0</v>
      </c>
      <c r="BT62" s="867">
        <v>0</v>
      </c>
    </row>
    <row r="63" spans="2:73">
      <c r="B63" s="845" t="s">
        <v>208</v>
      </c>
      <c r="C63" s="845" t="s">
        <v>785</v>
      </c>
      <c r="D63" s="846" t="s">
        <v>795</v>
      </c>
      <c r="E63" s="845" t="s">
        <v>757</v>
      </c>
      <c r="F63" s="845" t="s">
        <v>787</v>
      </c>
      <c r="G63" s="845" t="s">
        <v>784</v>
      </c>
      <c r="H63" s="845">
        <v>2013</v>
      </c>
      <c r="I63" s="847" t="s">
        <v>572</v>
      </c>
      <c r="J63" s="847" t="s">
        <v>588</v>
      </c>
      <c r="K63" s="633"/>
      <c r="L63" s="696">
        <v>0</v>
      </c>
      <c r="M63" s="697">
        <v>0</v>
      </c>
      <c r="N63" s="697">
        <v>149.815502587</v>
      </c>
      <c r="O63" s="697">
        <v>149.815502587</v>
      </c>
      <c r="P63" s="697">
        <v>149.815502587</v>
      </c>
      <c r="Q63" s="697">
        <v>149.815502587</v>
      </c>
      <c r="R63" s="697">
        <v>0</v>
      </c>
      <c r="S63" s="697">
        <v>0</v>
      </c>
      <c r="T63" s="697">
        <v>0</v>
      </c>
      <c r="U63" s="697">
        <v>0</v>
      </c>
      <c r="V63" s="697">
        <v>0</v>
      </c>
      <c r="W63" s="697">
        <v>0</v>
      </c>
      <c r="X63" s="697">
        <v>0</v>
      </c>
      <c r="Y63" s="697">
        <v>0</v>
      </c>
      <c r="Z63" s="697">
        <v>0</v>
      </c>
      <c r="AA63" s="697">
        <v>0</v>
      </c>
      <c r="AB63" s="697">
        <v>0</v>
      </c>
      <c r="AC63" s="697">
        <v>0</v>
      </c>
      <c r="AD63" s="697">
        <v>0</v>
      </c>
      <c r="AE63" s="697">
        <v>0</v>
      </c>
      <c r="AF63" s="697">
        <v>0</v>
      </c>
      <c r="AG63" s="697">
        <v>0</v>
      </c>
      <c r="AH63" s="697">
        <v>0</v>
      </c>
      <c r="AI63" s="697">
        <v>0</v>
      </c>
      <c r="AJ63" s="697">
        <v>0</v>
      </c>
      <c r="AK63" s="697">
        <v>0</v>
      </c>
      <c r="AL63" s="697">
        <v>0</v>
      </c>
      <c r="AM63" s="697">
        <v>0</v>
      </c>
      <c r="AN63" s="697">
        <v>0</v>
      </c>
      <c r="AO63" s="698">
        <v>0</v>
      </c>
      <c r="AP63" s="633"/>
      <c r="AQ63" s="696">
        <v>0</v>
      </c>
      <c r="AR63" s="697">
        <v>0</v>
      </c>
      <c r="AS63" s="697">
        <v>823663.05254856602</v>
      </c>
      <c r="AT63" s="697">
        <v>823663.05254856602</v>
      </c>
      <c r="AU63" s="697">
        <v>823663.05254856602</v>
      </c>
      <c r="AV63" s="697">
        <v>823663.05254856602</v>
      </c>
      <c r="AW63" s="697">
        <v>0</v>
      </c>
      <c r="AX63" s="697">
        <v>0</v>
      </c>
      <c r="AY63" s="697">
        <v>0</v>
      </c>
      <c r="AZ63" s="697">
        <v>0</v>
      </c>
      <c r="BA63" s="697">
        <v>0</v>
      </c>
      <c r="BB63" s="697">
        <v>0</v>
      </c>
      <c r="BC63" s="697">
        <v>0</v>
      </c>
      <c r="BD63" s="697">
        <v>0</v>
      </c>
      <c r="BE63" s="697">
        <v>0</v>
      </c>
      <c r="BF63" s="697">
        <v>0</v>
      </c>
      <c r="BG63" s="697">
        <v>0</v>
      </c>
      <c r="BH63" s="697">
        <v>0</v>
      </c>
      <c r="BI63" s="697">
        <v>0</v>
      </c>
      <c r="BJ63" s="697">
        <v>0</v>
      </c>
      <c r="BK63" s="697">
        <v>0</v>
      </c>
      <c r="BL63" s="697">
        <v>0</v>
      </c>
      <c r="BM63" s="697">
        <v>0</v>
      </c>
      <c r="BN63" s="697">
        <v>0</v>
      </c>
      <c r="BO63" s="697">
        <v>0</v>
      </c>
      <c r="BP63" s="697">
        <v>0</v>
      </c>
      <c r="BQ63" s="697">
        <v>0</v>
      </c>
      <c r="BR63" s="697">
        <v>0</v>
      </c>
      <c r="BS63" s="697">
        <v>0</v>
      </c>
      <c r="BT63" s="698">
        <v>0</v>
      </c>
    </row>
    <row r="64" spans="2:73">
      <c r="B64" s="845" t="s">
        <v>208</v>
      </c>
      <c r="C64" s="845" t="s">
        <v>785</v>
      </c>
      <c r="D64" s="846" t="s">
        <v>796</v>
      </c>
      <c r="E64" s="845" t="s">
        <v>757</v>
      </c>
      <c r="F64" s="845" t="s">
        <v>787</v>
      </c>
      <c r="G64" s="845" t="s">
        <v>788</v>
      </c>
      <c r="H64" s="845">
        <v>2013</v>
      </c>
      <c r="I64" s="847" t="s">
        <v>572</v>
      </c>
      <c r="J64" s="847" t="s">
        <v>588</v>
      </c>
      <c r="K64" s="633"/>
      <c r="L64" s="696">
        <v>0</v>
      </c>
      <c r="M64" s="697">
        <v>0</v>
      </c>
      <c r="N64" s="697">
        <v>547.08699999999999</v>
      </c>
      <c r="O64" s="697">
        <v>0</v>
      </c>
      <c r="P64" s="697">
        <v>0</v>
      </c>
      <c r="Q64" s="697">
        <v>0</v>
      </c>
      <c r="R64" s="697">
        <v>0</v>
      </c>
      <c r="S64" s="697">
        <v>0</v>
      </c>
      <c r="T64" s="697">
        <v>0</v>
      </c>
      <c r="U64" s="697">
        <v>0</v>
      </c>
      <c r="V64" s="697">
        <v>0</v>
      </c>
      <c r="W64" s="697">
        <v>0</v>
      </c>
      <c r="X64" s="697">
        <v>0</v>
      </c>
      <c r="Y64" s="697">
        <v>0</v>
      </c>
      <c r="Z64" s="697">
        <v>0</v>
      </c>
      <c r="AA64" s="697">
        <v>0</v>
      </c>
      <c r="AB64" s="697">
        <v>0</v>
      </c>
      <c r="AC64" s="697">
        <v>0</v>
      </c>
      <c r="AD64" s="697">
        <v>0</v>
      </c>
      <c r="AE64" s="697">
        <v>0</v>
      </c>
      <c r="AF64" s="697">
        <v>0</v>
      </c>
      <c r="AG64" s="697">
        <v>0</v>
      </c>
      <c r="AH64" s="697">
        <v>0</v>
      </c>
      <c r="AI64" s="697">
        <v>0</v>
      </c>
      <c r="AJ64" s="697">
        <v>0</v>
      </c>
      <c r="AK64" s="697">
        <v>0</v>
      </c>
      <c r="AL64" s="697">
        <v>0</v>
      </c>
      <c r="AM64" s="697">
        <v>0</v>
      </c>
      <c r="AN64" s="697">
        <v>0</v>
      </c>
      <c r="AO64" s="698">
        <v>0</v>
      </c>
      <c r="AP64" s="633"/>
      <c r="AQ64" s="696">
        <v>0</v>
      </c>
      <c r="AR64" s="697">
        <v>0</v>
      </c>
      <c r="AS64" s="697">
        <v>8162.6809999999996</v>
      </c>
      <c r="AT64" s="697">
        <v>0</v>
      </c>
      <c r="AU64" s="697">
        <v>0</v>
      </c>
      <c r="AV64" s="697">
        <v>0</v>
      </c>
      <c r="AW64" s="697">
        <v>0</v>
      </c>
      <c r="AX64" s="697">
        <v>0</v>
      </c>
      <c r="AY64" s="697">
        <v>0</v>
      </c>
      <c r="AZ64" s="697">
        <v>0</v>
      </c>
      <c r="BA64" s="697">
        <v>0</v>
      </c>
      <c r="BB64" s="697">
        <v>0</v>
      </c>
      <c r="BC64" s="697">
        <v>0</v>
      </c>
      <c r="BD64" s="697">
        <v>0</v>
      </c>
      <c r="BE64" s="697">
        <v>0</v>
      </c>
      <c r="BF64" s="697">
        <v>0</v>
      </c>
      <c r="BG64" s="697">
        <v>0</v>
      </c>
      <c r="BH64" s="697">
        <v>0</v>
      </c>
      <c r="BI64" s="697">
        <v>0</v>
      </c>
      <c r="BJ64" s="697">
        <v>0</v>
      </c>
      <c r="BK64" s="697">
        <v>0</v>
      </c>
      <c r="BL64" s="697">
        <v>0</v>
      </c>
      <c r="BM64" s="697">
        <v>0</v>
      </c>
      <c r="BN64" s="697">
        <v>0</v>
      </c>
      <c r="BO64" s="697">
        <v>0</v>
      </c>
      <c r="BP64" s="697">
        <v>0</v>
      </c>
      <c r="BQ64" s="697">
        <v>0</v>
      </c>
      <c r="BR64" s="697">
        <v>0</v>
      </c>
      <c r="BS64" s="697">
        <v>0</v>
      </c>
      <c r="BT64" s="698">
        <v>0</v>
      </c>
    </row>
    <row r="65" spans="2:73">
      <c r="B65" s="845" t="s">
        <v>208</v>
      </c>
      <c r="C65" s="845" t="s">
        <v>785</v>
      </c>
      <c r="D65" s="846" t="s">
        <v>24</v>
      </c>
      <c r="E65" s="845" t="s">
        <v>757</v>
      </c>
      <c r="F65" s="845" t="s">
        <v>787</v>
      </c>
      <c r="G65" s="845" t="s">
        <v>784</v>
      </c>
      <c r="H65" s="845">
        <v>2013</v>
      </c>
      <c r="I65" s="847" t="s">
        <v>572</v>
      </c>
      <c r="J65" s="847" t="s">
        <v>588</v>
      </c>
      <c r="K65" s="633"/>
      <c r="L65" s="696">
        <v>0</v>
      </c>
      <c r="M65" s="697">
        <v>0</v>
      </c>
      <c r="N65" s="697">
        <v>5.7213767630000003</v>
      </c>
      <c r="O65" s="697">
        <v>5.7213767630000003</v>
      </c>
      <c r="P65" s="697">
        <v>5.7213767630000003</v>
      </c>
      <c r="Q65" s="697">
        <v>5.7213767630000003</v>
      </c>
      <c r="R65" s="697">
        <v>5.7213767630000003</v>
      </c>
      <c r="S65" s="697">
        <v>5.7213767630000003</v>
      </c>
      <c r="T65" s="697">
        <v>5.7213767630000003</v>
      </c>
      <c r="U65" s="697">
        <v>5.7213767630000003</v>
      </c>
      <c r="V65" s="697">
        <v>5.7213767630000003</v>
      </c>
      <c r="W65" s="697">
        <v>5.7213767630000003</v>
      </c>
      <c r="X65" s="697">
        <v>5.7213767630000003</v>
      </c>
      <c r="Y65" s="697">
        <v>5.7213767630000003</v>
      </c>
      <c r="Z65" s="697">
        <v>5.7213767630000003</v>
      </c>
      <c r="AA65" s="697">
        <v>5.7213767630000003</v>
      </c>
      <c r="AB65" s="697">
        <v>0</v>
      </c>
      <c r="AC65" s="697">
        <v>0</v>
      </c>
      <c r="AD65" s="697">
        <v>0</v>
      </c>
      <c r="AE65" s="697">
        <v>0</v>
      </c>
      <c r="AF65" s="697">
        <v>0</v>
      </c>
      <c r="AG65" s="697">
        <v>0</v>
      </c>
      <c r="AH65" s="697">
        <v>0</v>
      </c>
      <c r="AI65" s="697">
        <v>0</v>
      </c>
      <c r="AJ65" s="697">
        <v>0</v>
      </c>
      <c r="AK65" s="697">
        <v>0</v>
      </c>
      <c r="AL65" s="697">
        <v>0</v>
      </c>
      <c r="AM65" s="697">
        <v>0</v>
      </c>
      <c r="AN65" s="697">
        <v>0</v>
      </c>
      <c r="AO65" s="698">
        <v>0</v>
      </c>
      <c r="AP65" s="633"/>
      <c r="AQ65" s="696">
        <v>0</v>
      </c>
      <c r="AR65" s="697">
        <v>0</v>
      </c>
      <c r="AS65" s="697">
        <v>9175.4477740950006</v>
      </c>
      <c r="AT65" s="697">
        <v>9175.4477740950006</v>
      </c>
      <c r="AU65" s="697">
        <v>9175.4477740950006</v>
      </c>
      <c r="AV65" s="697">
        <v>9175.4477740950006</v>
      </c>
      <c r="AW65" s="697">
        <v>9175.4477740950006</v>
      </c>
      <c r="AX65" s="697">
        <v>9175.4477740950006</v>
      </c>
      <c r="AY65" s="697">
        <v>9175.4477740950006</v>
      </c>
      <c r="AZ65" s="697">
        <v>9175.4477740950006</v>
      </c>
      <c r="BA65" s="697">
        <v>9175.4477740950006</v>
      </c>
      <c r="BB65" s="697">
        <v>9175.4477740950006</v>
      </c>
      <c r="BC65" s="697">
        <v>9175.4477740950006</v>
      </c>
      <c r="BD65" s="697">
        <v>9175.4477740950006</v>
      </c>
      <c r="BE65" s="697">
        <v>9175.4477740950006</v>
      </c>
      <c r="BF65" s="697">
        <v>9175.4477740950006</v>
      </c>
      <c r="BG65" s="697">
        <v>0</v>
      </c>
      <c r="BH65" s="697">
        <v>0</v>
      </c>
      <c r="BI65" s="697">
        <v>0</v>
      </c>
      <c r="BJ65" s="697">
        <v>0</v>
      </c>
      <c r="BK65" s="697">
        <v>0</v>
      </c>
      <c r="BL65" s="697">
        <v>0</v>
      </c>
      <c r="BM65" s="697">
        <v>0</v>
      </c>
      <c r="BN65" s="697">
        <v>0</v>
      </c>
      <c r="BO65" s="697">
        <v>0</v>
      </c>
      <c r="BP65" s="697">
        <v>0</v>
      </c>
      <c r="BQ65" s="697">
        <v>0</v>
      </c>
      <c r="BR65" s="697">
        <v>0</v>
      </c>
      <c r="BS65" s="697">
        <v>0</v>
      </c>
      <c r="BT65" s="698">
        <v>0</v>
      </c>
    </row>
    <row r="66" spans="2:73">
      <c r="B66" s="868" t="s">
        <v>208</v>
      </c>
      <c r="C66" s="868" t="s">
        <v>785</v>
      </c>
      <c r="D66" s="869" t="s">
        <v>22</v>
      </c>
      <c r="E66" s="868" t="s">
        <v>757</v>
      </c>
      <c r="F66" s="868" t="s">
        <v>787</v>
      </c>
      <c r="G66" s="868" t="s">
        <v>784</v>
      </c>
      <c r="H66" s="868">
        <v>2012</v>
      </c>
      <c r="I66" s="870" t="s">
        <v>572</v>
      </c>
      <c r="J66" s="870" t="s">
        <v>581</v>
      </c>
      <c r="K66" s="871"/>
      <c r="L66" s="872">
        <v>0</v>
      </c>
      <c r="M66" s="873">
        <v>161.26140199400001</v>
      </c>
      <c r="N66" s="873">
        <v>161.26140199400001</v>
      </c>
      <c r="O66" s="873">
        <v>138.061053429</v>
      </c>
      <c r="P66" s="873">
        <v>135.67244090599999</v>
      </c>
      <c r="Q66" s="873">
        <v>135.67244090599999</v>
      </c>
      <c r="R66" s="873">
        <v>106.383149081</v>
      </c>
      <c r="S66" s="873">
        <v>105.988119947</v>
      </c>
      <c r="T66" s="873">
        <v>105.988119947</v>
      </c>
      <c r="U66" s="873">
        <v>105.92392278</v>
      </c>
      <c r="V66" s="873">
        <v>103.53896809</v>
      </c>
      <c r="W66" s="873">
        <v>98.082832963000001</v>
      </c>
      <c r="X66" s="873">
        <v>97.987751484</v>
      </c>
      <c r="Y66" s="873">
        <v>66.039469715999999</v>
      </c>
      <c r="Z66" s="873">
        <v>28.947933118000002</v>
      </c>
      <c r="AA66" s="873">
        <v>28.947933118000002</v>
      </c>
      <c r="AB66" s="873">
        <v>24.468109048999999</v>
      </c>
      <c r="AC66" s="873">
        <v>6.3160445010000004</v>
      </c>
      <c r="AD66" s="873">
        <v>3.7120122499999999</v>
      </c>
      <c r="AE66" s="873">
        <v>3.7120122499999999</v>
      </c>
      <c r="AF66" s="873">
        <v>3.7120122499999999</v>
      </c>
      <c r="AG66" s="873">
        <v>0</v>
      </c>
      <c r="AH66" s="873">
        <v>0</v>
      </c>
      <c r="AI66" s="873">
        <v>0</v>
      </c>
      <c r="AJ66" s="873">
        <v>0</v>
      </c>
      <c r="AK66" s="873">
        <v>0</v>
      </c>
      <c r="AL66" s="873">
        <v>0</v>
      </c>
      <c r="AM66" s="873">
        <v>0</v>
      </c>
      <c r="AN66" s="873">
        <v>0</v>
      </c>
      <c r="AO66" s="874">
        <v>0</v>
      </c>
      <c r="AP66" s="871"/>
      <c r="AQ66" s="872">
        <v>0</v>
      </c>
      <c r="AR66" s="873">
        <v>695902.50956143101</v>
      </c>
      <c r="AS66" s="873">
        <v>695902.50956143101</v>
      </c>
      <c r="AT66" s="873">
        <v>619527.29742567695</v>
      </c>
      <c r="AU66" s="873">
        <v>610897.63560050004</v>
      </c>
      <c r="AV66" s="873">
        <v>610897.63560050004</v>
      </c>
      <c r="AW66" s="873">
        <v>514935.65992833395</v>
      </c>
      <c r="AX66" s="873">
        <v>510898.65111757099</v>
      </c>
      <c r="AY66" s="873">
        <v>510898.65111757099</v>
      </c>
      <c r="AZ66" s="873">
        <v>510500.29783756501</v>
      </c>
      <c r="BA66" s="873">
        <v>486225.197687315</v>
      </c>
      <c r="BB66" s="873">
        <v>430686.557087728</v>
      </c>
      <c r="BC66" s="873">
        <v>430096.561908748</v>
      </c>
      <c r="BD66" s="873">
        <v>265078.26569673303</v>
      </c>
      <c r="BE66" s="873">
        <v>139631.016549691</v>
      </c>
      <c r="BF66" s="873">
        <v>139631.016549691</v>
      </c>
      <c r="BG66" s="873">
        <v>112364.69873644901</v>
      </c>
      <c r="BH66" s="873">
        <v>21064.090039088002</v>
      </c>
      <c r="BI66" s="873">
        <v>12443.08261514</v>
      </c>
      <c r="BJ66" s="873">
        <v>12443.08261514</v>
      </c>
      <c r="BK66" s="873">
        <v>12443.08261514</v>
      </c>
      <c r="BL66" s="873">
        <v>0</v>
      </c>
      <c r="BM66" s="873">
        <v>0</v>
      </c>
      <c r="BN66" s="873">
        <v>0</v>
      </c>
      <c r="BO66" s="873">
        <v>0</v>
      </c>
      <c r="BP66" s="873">
        <v>0</v>
      </c>
      <c r="BQ66" s="873">
        <v>0</v>
      </c>
      <c r="BR66" s="873">
        <v>0</v>
      </c>
      <c r="BS66" s="873">
        <v>0</v>
      </c>
      <c r="BT66" s="874">
        <v>0</v>
      </c>
    </row>
    <row r="67" spans="2:73">
      <c r="B67" s="845" t="s">
        <v>208</v>
      </c>
      <c r="C67" s="845" t="s">
        <v>785</v>
      </c>
      <c r="D67" s="846" t="s">
        <v>22</v>
      </c>
      <c r="E67" s="845" t="s">
        <v>757</v>
      </c>
      <c r="F67" s="845" t="s">
        <v>787</v>
      </c>
      <c r="G67" s="845" t="s">
        <v>784</v>
      </c>
      <c r="H67" s="845">
        <v>2013</v>
      </c>
      <c r="I67" s="847" t="s">
        <v>572</v>
      </c>
      <c r="J67" s="847" t="s">
        <v>588</v>
      </c>
      <c r="K67" s="633"/>
      <c r="L67" s="696">
        <v>0</v>
      </c>
      <c r="M67" s="697">
        <v>0</v>
      </c>
      <c r="N67" s="697">
        <v>1823.3070957580001</v>
      </c>
      <c r="O67" s="697">
        <v>1754.661221757</v>
      </c>
      <c r="P67" s="697">
        <v>1725.9113764829999</v>
      </c>
      <c r="Q67" s="697">
        <v>1565.544292286</v>
      </c>
      <c r="R67" s="697">
        <v>1427.672077623</v>
      </c>
      <c r="S67" s="697">
        <v>1403.1866799510001</v>
      </c>
      <c r="T67" s="697">
        <v>1403.1866799510001</v>
      </c>
      <c r="U67" s="697">
        <v>1403.1659256810001</v>
      </c>
      <c r="V67" s="697">
        <v>1353.714057035</v>
      </c>
      <c r="W67" s="697">
        <v>1227.393442347</v>
      </c>
      <c r="X67" s="697">
        <v>1069.107951229</v>
      </c>
      <c r="Y67" s="697">
        <v>1068.935867959</v>
      </c>
      <c r="Z67" s="697">
        <v>629.095970588</v>
      </c>
      <c r="AA67" s="697">
        <v>332.11073735799999</v>
      </c>
      <c r="AB67" s="697">
        <v>332.11073735799999</v>
      </c>
      <c r="AC67" s="697">
        <v>308.75309355799999</v>
      </c>
      <c r="AD67" s="697">
        <v>153.79060574499999</v>
      </c>
      <c r="AE67" s="697">
        <v>139.60794981999999</v>
      </c>
      <c r="AF67" s="697">
        <v>139.60794981999999</v>
      </c>
      <c r="AG67" s="697">
        <v>139.60794981999999</v>
      </c>
      <c r="AH67" s="697">
        <v>0</v>
      </c>
      <c r="AI67" s="697">
        <v>0</v>
      </c>
      <c r="AJ67" s="697">
        <v>0</v>
      </c>
      <c r="AK67" s="697">
        <v>0</v>
      </c>
      <c r="AL67" s="697">
        <v>0</v>
      </c>
      <c r="AM67" s="697">
        <v>0</v>
      </c>
      <c r="AN67" s="697">
        <v>0</v>
      </c>
      <c r="AO67" s="698">
        <v>0</v>
      </c>
      <c r="AP67" s="633"/>
      <c r="AQ67" s="696">
        <v>0</v>
      </c>
      <c r="AR67" s="697">
        <v>0</v>
      </c>
      <c r="AS67" s="697">
        <v>8544439.9465894997</v>
      </c>
      <c r="AT67" s="697">
        <v>8327788.0189838903</v>
      </c>
      <c r="AU67" s="697">
        <v>8238130.2631594101</v>
      </c>
      <c r="AV67" s="697">
        <v>7651649.2500729105</v>
      </c>
      <c r="AW67" s="697">
        <v>7208068.2477147104</v>
      </c>
      <c r="AX67" s="697">
        <v>7087160.5146556301</v>
      </c>
      <c r="AY67" s="697">
        <v>7087160.5146556301</v>
      </c>
      <c r="AZ67" s="697">
        <v>7076260.5444547404</v>
      </c>
      <c r="BA67" s="697">
        <v>6902552.1287732404</v>
      </c>
      <c r="BB67" s="697">
        <v>6205107.1431855299</v>
      </c>
      <c r="BC67" s="697">
        <v>5163362.4227377903</v>
      </c>
      <c r="BD67" s="697">
        <v>5072985.7223895499</v>
      </c>
      <c r="BE67" s="697">
        <v>2508852.3318875502</v>
      </c>
      <c r="BF67" s="697">
        <v>1545597.2192254399</v>
      </c>
      <c r="BG67" s="697">
        <v>1545597.2192254399</v>
      </c>
      <c r="BH67" s="697">
        <v>1335377.5303623099</v>
      </c>
      <c r="BI67" s="697">
        <v>354703.66532573901</v>
      </c>
      <c r="BJ67" s="697">
        <v>326546.02517546102</v>
      </c>
      <c r="BK67" s="697">
        <v>326546.02517546102</v>
      </c>
      <c r="BL67" s="697">
        <v>326546.02517546102</v>
      </c>
      <c r="BM67" s="697">
        <v>0</v>
      </c>
      <c r="BN67" s="697">
        <v>0</v>
      </c>
      <c r="BO67" s="697">
        <v>0</v>
      </c>
      <c r="BP67" s="697">
        <v>0</v>
      </c>
      <c r="BQ67" s="697">
        <v>0</v>
      </c>
      <c r="BR67" s="697">
        <v>0</v>
      </c>
      <c r="BS67" s="697">
        <v>0</v>
      </c>
      <c r="BT67" s="698">
        <v>0</v>
      </c>
    </row>
    <row r="68" spans="2:73">
      <c r="B68" s="845" t="s">
        <v>208</v>
      </c>
      <c r="C68" s="845" t="s">
        <v>785</v>
      </c>
      <c r="D68" s="846" t="s">
        <v>797</v>
      </c>
      <c r="E68" s="845" t="s">
        <v>757</v>
      </c>
      <c r="F68" s="845" t="s">
        <v>787</v>
      </c>
      <c r="G68" s="845" t="s">
        <v>784</v>
      </c>
      <c r="H68" s="845">
        <v>2012</v>
      </c>
      <c r="I68" s="847" t="s">
        <v>572</v>
      </c>
      <c r="J68" s="847" t="s">
        <v>581</v>
      </c>
      <c r="K68" s="633"/>
      <c r="L68" s="696">
        <v>0</v>
      </c>
      <c r="M68" s="697">
        <v>6.2334268679999996</v>
      </c>
      <c r="N68" s="697">
        <v>6.2334268679999996</v>
      </c>
      <c r="O68" s="697">
        <v>6.2334268679999996</v>
      </c>
      <c r="P68" s="697">
        <v>5.1808656629999996</v>
      </c>
      <c r="Q68" s="697">
        <v>5.1808656629999996</v>
      </c>
      <c r="R68" s="697">
        <v>0.75810478699999995</v>
      </c>
      <c r="S68" s="697">
        <v>0.75810478699999995</v>
      </c>
      <c r="T68" s="697">
        <v>0.75810478699999995</v>
      </c>
      <c r="U68" s="697">
        <v>0.75810478699999995</v>
      </c>
      <c r="V68" s="697">
        <v>0.75810478699999995</v>
      </c>
      <c r="W68" s="697">
        <v>0.59720371100000003</v>
      </c>
      <c r="X68" s="697">
        <v>0.59720371100000003</v>
      </c>
      <c r="Y68" s="697">
        <v>0</v>
      </c>
      <c r="Z68" s="697">
        <v>0</v>
      </c>
      <c r="AA68" s="697">
        <v>0</v>
      </c>
      <c r="AB68" s="697">
        <v>0</v>
      </c>
      <c r="AC68" s="697">
        <v>0</v>
      </c>
      <c r="AD68" s="697">
        <v>0</v>
      </c>
      <c r="AE68" s="697">
        <v>0</v>
      </c>
      <c r="AF68" s="697">
        <v>0</v>
      </c>
      <c r="AG68" s="697">
        <v>0</v>
      </c>
      <c r="AH68" s="697">
        <v>0</v>
      </c>
      <c r="AI68" s="697">
        <v>0</v>
      </c>
      <c r="AJ68" s="697">
        <v>0</v>
      </c>
      <c r="AK68" s="697">
        <v>0</v>
      </c>
      <c r="AL68" s="697">
        <v>0</v>
      </c>
      <c r="AM68" s="697">
        <v>0</v>
      </c>
      <c r="AN68" s="697">
        <v>0</v>
      </c>
      <c r="AO68" s="698">
        <v>0</v>
      </c>
      <c r="AP68" s="633"/>
      <c r="AQ68" s="696">
        <v>0</v>
      </c>
      <c r="AR68" s="697">
        <v>23807.008547515001</v>
      </c>
      <c r="AS68" s="697">
        <v>23807.008547515001</v>
      </c>
      <c r="AT68" s="697">
        <v>23807.008547515001</v>
      </c>
      <c r="AU68" s="697">
        <v>19986.795814567002</v>
      </c>
      <c r="AV68" s="697">
        <v>19986.795814567002</v>
      </c>
      <c r="AW68" s="697">
        <v>3662.8759933050001</v>
      </c>
      <c r="AX68" s="697">
        <v>3662.8759933050001</v>
      </c>
      <c r="AY68" s="697">
        <v>3662.8759933050001</v>
      </c>
      <c r="AZ68" s="697">
        <v>3662.8759933050001</v>
      </c>
      <c r="BA68" s="697">
        <v>3662.8759933050001</v>
      </c>
      <c r="BB68" s="697">
        <v>2088.494005131</v>
      </c>
      <c r="BC68" s="697">
        <v>2088.494005131</v>
      </c>
      <c r="BD68" s="697">
        <v>0</v>
      </c>
      <c r="BE68" s="697">
        <v>0</v>
      </c>
      <c r="BF68" s="697">
        <v>0</v>
      </c>
      <c r="BG68" s="697">
        <v>0</v>
      </c>
      <c r="BH68" s="697">
        <v>0</v>
      </c>
      <c r="BI68" s="697">
        <v>0</v>
      </c>
      <c r="BJ68" s="697">
        <v>0</v>
      </c>
      <c r="BK68" s="697">
        <v>0</v>
      </c>
      <c r="BL68" s="697">
        <v>0</v>
      </c>
      <c r="BM68" s="697">
        <v>0</v>
      </c>
      <c r="BN68" s="697">
        <v>0</v>
      </c>
      <c r="BO68" s="697">
        <v>0</v>
      </c>
      <c r="BP68" s="697">
        <v>0</v>
      </c>
      <c r="BQ68" s="697">
        <v>0</v>
      </c>
      <c r="BR68" s="697">
        <v>0</v>
      </c>
      <c r="BS68" s="697">
        <v>0</v>
      </c>
      <c r="BT68" s="698">
        <v>0</v>
      </c>
    </row>
    <row r="69" spans="2:73">
      <c r="B69" s="845" t="s">
        <v>208</v>
      </c>
      <c r="C69" s="845" t="s">
        <v>785</v>
      </c>
      <c r="D69" s="846" t="s">
        <v>797</v>
      </c>
      <c r="E69" s="845" t="s">
        <v>757</v>
      </c>
      <c r="F69" s="845" t="s">
        <v>787</v>
      </c>
      <c r="G69" s="845" t="s">
        <v>784</v>
      </c>
      <c r="H69" s="845">
        <v>2013</v>
      </c>
      <c r="I69" s="847" t="s">
        <v>572</v>
      </c>
      <c r="J69" s="847" t="s">
        <v>588</v>
      </c>
      <c r="K69" s="633"/>
      <c r="L69" s="696">
        <v>0</v>
      </c>
      <c r="M69" s="697">
        <v>0</v>
      </c>
      <c r="N69" s="697">
        <v>167.35331883399999</v>
      </c>
      <c r="O69" s="697">
        <v>167.35331883399999</v>
      </c>
      <c r="P69" s="697">
        <v>162.497100668</v>
      </c>
      <c r="Q69" s="697">
        <v>146.617033322</v>
      </c>
      <c r="R69" s="697">
        <v>78.312600118999995</v>
      </c>
      <c r="S69" s="697">
        <v>78.312600118999995</v>
      </c>
      <c r="T69" s="697">
        <v>78.312600118999995</v>
      </c>
      <c r="U69" s="697">
        <v>78.312600118999995</v>
      </c>
      <c r="V69" s="697">
        <v>78.312600118999995</v>
      </c>
      <c r="W69" s="697">
        <v>78.312600118999995</v>
      </c>
      <c r="X69" s="697">
        <v>76.299078546999993</v>
      </c>
      <c r="Y69" s="697">
        <v>25.735685916000001</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8">
        <v>0</v>
      </c>
      <c r="AP69" s="633"/>
      <c r="AQ69" s="699">
        <v>0</v>
      </c>
      <c r="AR69" s="700">
        <v>0</v>
      </c>
      <c r="AS69" s="700">
        <v>628090.09998858895</v>
      </c>
      <c r="AT69" s="700">
        <v>628090.09998858895</v>
      </c>
      <c r="AU69" s="700">
        <v>609273.87904485897</v>
      </c>
      <c r="AV69" s="700">
        <v>552216.14943970297</v>
      </c>
      <c r="AW69" s="700">
        <v>316349.254957286</v>
      </c>
      <c r="AX69" s="700">
        <v>316349.254957286</v>
      </c>
      <c r="AY69" s="700">
        <v>316349.254957286</v>
      </c>
      <c r="AZ69" s="700">
        <v>316349.254957286</v>
      </c>
      <c r="BA69" s="700">
        <v>316349.254957286</v>
      </c>
      <c r="BB69" s="700">
        <v>316349.254957286</v>
      </c>
      <c r="BC69" s="700">
        <v>298082.83916552598</v>
      </c>
      <c r="BD69" s="700">
        <v>89091.731913177995</v>
      </c>
      <c r="BE69" s="700">
        <v>0</v>
      </c>
      <c r="BF69" s="700">
        <v>0</v>
      </c>
      <c r="BG69" s="700">
        <v>0</v>
      </c>
      <c r="BH69" s="700">
        <v>0</v>
      </c>
      <c r="BI69" s="700">
        <v>0</v>
      </c>
      <c r="BJ69" s="700">
        <v>0</v>
      </c>
      <c r="BK69" s="700">
        <v>0</v>
      </c>
      <c r="BL69" s="700">
        <v>0</v>
      </c>
      <c r="BM69" s="700">
        <v>0</v>
      </c>
      <c r="BN69" s="700">
        <v>0</v>
      </c>
      <c r="BO69" s="700">
        <v>0</v>
      </c>
      <c r="BP69" s="700">
        <v>0</v>
      </c>
      <c r="BQ69" s="700">
        <v>0</v>
      </c>
      <c r="BR69" s="700">
        <v>0</v>
      </c>
      <c r="BS69" s="700">
        <v>0</v>
      </c>
      <c r="BT69" s="701">
        <v>0</v>
      </c>
    </row>
    <row r="70" spans="2:73">
      <c r="B70" s="845" t="s">
        <v>208</v>
      </c>
      <c r="C70" s="845" t="s">
        <v>783</v>
      </c>
      <c r="D70" s="846" t="s">
        <v>798</v>
      </c>
      <c r="E70" s="845" t="s">
        <v>757</v>
      </c>
      <c r="F70" s="845" t="s">
        <v>29</v>
      </c>
      <c r="G70" s="845" t="s">
        <v>784</v>
      </c>
      <c r="H70" s="845">
        <v>2013</v>
      </c>
      <c r="I70" s="847" t="s">
        <v>572</v>
      </c>
      <c r="J70" s="847" t="s">
        <v>588</v>
      </c>
      <c r="K70" s="633"/>
      <c r="L70" s="696">
        <v>0</v>
      </c>
      <c r="M70" s="697">
        <v>0</v>
      </c>
      <c r="N70" s="697">
        <v>14.107065099</v>
      </c>
      <c r="O70" s="697">
        <v>14.107065099</v>
      </c>
      <c r="P70" s="697">
        <v>13.597875290999999</v>
      </c>
      <c r="Q70" s="697">
        <v>11.656753409</v>
      </c>
      <c r="R70" s="697">
        <v>11.656753409</v>
      </c>
      <c r="S70" s="697">
        <v>11.656753409</v>
      </c>
      <c r="T70" s="697">
        <v>11.656753409</v>
      </c>
      <c r="U70" s="697">
        <v>11.640442396999999</v>
      </c>
      <c r="V70" s="697">
        <v>8.7063767589999994</v>
      </c>
      <c r="W70" s="697">
        <v>8.7063767589999994</v>
      </c>
      <c r="X70" s="697">
        <v>6.9935355240000003</v>
      </c>
      <c r="Y70" s="697">
        <v>6.993339808</v>
      </c>
      <c r="Z70" s="697">
        <v>6.993339808</v>
      </c>
      <c r="AA70" s="697">
        <v>6.9829140880000002</v>
      </c>
      <c r="AB70" s="697">
        <v>6.9829140880000002</v>
      </c>
      <c r="AC70" s="697">
        <v>6.9743734289999999</v>
      </c>
      <c r="AD70" s="697">
        <v>6.7588563109999997</v>
      </c>
      <c r="AE70" s="697">
        <v>3.967298692</v>
      </c>
      <c r="AF70" s="697">
        <v>3.967298692</v>
      </c>
      <c r="AG70" s="697">
        <v>3.967298692</v>
      </c>
      <c r="AH70" s="697">
        <v>0</v>
      </c>
      <c r="AI70" s="697">
        <v>0</v>
      </c>
      <c r="AJ70" s="697">
        <v>0</v>
      </c>
      <c r="AK70" s="697">
        <v>0</v>
      </c>
      <c r="AL70" s="697">
        <v>0</v>
      </c>
      <c r="AM70" s="697">
        <v>0</v>
      </c>
      <c r="AN70" s="697">
        <v>0</v>
      </c>
      <c r="AO70" s="698">
        <v>0</v>
      </c>
      <c r="AP70" s="633"/>
      <c r="AQ70" s="693">
        <v>0</v>
      </c>
      <c r="AR70" s="694">
        <v>0</v>
      </c>
      <c r="AS70" s="694">
        <v>210480.47810314799</v>
      </c>
      <c r="AT70" s="694">
        <v>210480.47810314799</v>
      </c>
      <c r="AU70" s="694">
        <v>202369.42815675901</v>
      </c>
      <c r="AV70" s="694">
        <v>171448.66680721601</v>
      </c>
      <c r="AW70" s="694">
        <v>171448.66680721601</v>
      </c>
      <c r="AX70" s="694">
        <v>171448.66680721601</v>
      </c>
      <c r="AY70" s="694">
        <v>171448.66680721601</v>
      </c>
      <c r="AZ70" s="694">
        <v>171305.78233794501</v>
      </c>
      <c r="BA70" s="694">
        <v>124568.097182103</v>
      </c>
      <c r="BB70" s="694">
        <v>124568.097182103</v>
      </c>
      <c r="BC70" s="694">
        <v>113263.059699235</v>
      </c>
      <c r="BD70" s="694">
        <v>111650.143911625</v>
      </c>
      <c r="BE70" s="694">
        <v>111650.143911625</v>
      </c>
      <c r="BF70" s="694">
        <v>111191.167090446</v>
      </c>
      <c r="BG70" s="694">
        <v>111191.167090446</v>
      </c>
      <c r="BH70" s="694">
        <v>111097.061119301</v>
      </c>
      <c r="BI70" s="694">
        <v>107664.018902029</v>
      </c>
      <c r="BJ70" s="694">
        <v>63196.390284647998</v>
      </c>
      <c r="BK70" s="694">
        <v>63196.390284647998</v>
      </c>
      <c r="BL70" s="694">
        <v>63196.390284647998</v>
      </c>
      <c r="BM70" s="694">
        <v>0</v>
      </c>
      <c r="BN70" s="694">
        <v>0</v>
      </c>
      <c r="BO70" s="694">
        <v>0</v>
      </c>
      <c r="BP70" s="694">
        <v>0</v>
      </c>
      <c r="BQ70" s="694">
        <v>0</v>
      </c>
      <c r="BR70" s="694">
        <v>0</v>
      </c>
      <c r="BS70" s="694">
        <v>0</v>
      </c>
      <c r="BT70" s="695">
        <v>0</v>
      </c>
    </row>
    <row r="71" spans="2:73">
      <c r="B71" s="845" t="s">
        <v>208</v>
      </c>
      <c r="C71" s="845" t="s">
        <v>783</v>
      </c>
      <c r="D71" s="846" t="s">
        <v>2</v>
      </c>
      <c r="E71" s="845" t="s">
        <v>757</v>
      </c>
      <c r="F71" s="845" t="s">
        <v>29</v>
      </c>
      <c r="G71" s="845" t="s">
        <v>784</v>
      </c>
      <c r="H71" s="845">
        <v>2013</v>
      </c>
      <c r="I71" s="847" t="s">
        <v>572</v>
      </c>
      <c r="J71" s="847" t="s">
        <v>588</v>
      </c>
      <c r="K71" s="633"/>
      <c r="L71" s="696">
        <v>0</v>
      </c>
      <c r="M71" s="697">
        <v>0</v>
      </c>
      <c r="N71" s="697">
        <v>22.3769627</v>
      </c>
      <c r="O71" s="697">
        <v>22.3769627</v>
      </c>
      <c r="P71" s="697">
        <v>22.3769627</v>
      </c>
      <c r="Q71" s="697">
        <v>22.3769627</v>
      </c>
      <c r="R71" s="697">
        <v>0</v>
      </c>
      <c r="S71" s="697">
        <v>0</v>
      </c>
      <c r="T71" s="697">
        <v>0</v>
      </c>
      <c r="U71" s="697">
        <v>0</v>
      </c>
      <c r="V71" s="697">
        <v>0</v>
      </c>
      <c r="W71" s="697">
        <v>0</v>
      </c>
      <c r="X71" s="697">
        <v>0</v>
      </c>
      <c r="Y71" s="697">
        <v>0</v>
      </c>
      <c r="Z71" s="697">
        <v>0</v>
      </c>
      <c r="AA71" s="697">
        <v>0</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6">
        <v>0</v>
      </c>
      <c r="AR71" s="697">
        <v>0</v>
      </c>
      <c r="AS71" s="697">
        <v>39899.506820000002</v>
      </c>
      <c r="AT71" s="697">
        <v>39899.506820000002</v>
      </c>
      <c r="AU71" s="697">
        <v>39899.506820000002</v>
      </c>
      <c r="AV71" s="697">
        <v>39899.506820000002</v>
      </c>
      <c r="AW71" s="697">
        <v>0</v>
      </c>
      <c r="AX71" s="697">
        <v>0</v>
      </c>
      <c r="AY71" s="697">
        <v>0</v>
      </c>
      <c r="AZ71" s="697">
        <v>0</v>
      </c>
      <c r="BA71" s="697">
        <v>0</v>
      </c>
      <c r="BB71" s="697">
        <v>0</v>
      </c>
      <c r="BC71" s="697">
        <v>0</v>
      </c>
      <c r="BD71" s="697">
        <v>0</v>
      </c>
      <c r="BE71" s="697">
        <v>0</v>
      </c>
      <c r="BF71" s="697">
        <v>0</v>
      </c>
      <c r="BG71" s="697">
        <v>0</v>
      </c>
      <c r="BH71" s="697">
        <v>0</v>
      </c>
      <c r="BI71" s="697">
        <v>0</v>
      </c>
      <c r="BJ71" s="697">
        <v>0</v>
      </c>
      <c r="BK71" s="697">
        <v>0</v>
      </c>
      <c r="BL71" s="697">
        <v>0</v>
      </c>
      <c r="BM71" s="697">
        <v>0</v>
      </c>
      <c r="BN71" s="697">
        <v>0</v>
      </c>
      <c r="BO71" s="697">
        <v>0</v>
      </c>
      <c r="BP71" s="697">
        <v>0</v>
      </c>
      <c r="BQ71" s="697">
        <v>0</v>
      </c>
      <c r="BR71" s="697">
        <v>0</v>
      </c>
      <c r="BS71" s="697">
        <v>0</v>
      </c>
      <c r="BT71" s="698">
        <v>0</v>
      </c>
    </row>
    <row r="72" spans="2:73">
      <c r="B72" s="845" t="s">
        <v>208</v>
      </c>
      <c r="C72" s="845" t="s">
        <v>783</v>
      </c>
      <c r="D72" s="846" t="s">
        <v>1</v>
      </c>
      <c r="E72" s="845" t="s">
        <v>757</v>
      </c>
      <c r="F72" s="845" t="s">
        <v>29</v>
      </c>
      <c r="G72" s="845" t="s">
        <v>784</v>
      </c>
      <c r="H72" s="845">
        <v>2013</v>
      </c>
      <c r="I72" s="847" t="s">
        <v>572</v>
      </c>
      <c r="J72" s="847" t="s">
        <v>588</v>
      </c>
      <c r="K72" s="633"/>
      <c r="L72" s="696">
        <v>0</v>
      </c>
      <c r="M72" s="697">
        <v>0</v>
      </c>
      <c r="N72" s="697">
        <v>174.48975833099999</v>
      </c>
      <c r="O72" s="697">
        <v>174.48975833099999</v>
      </c>
      <c r="P72" s="697">
        <v>174.48975833099999</v>
      </c>
      <c r="Q72" s="697">
        <v>143.15933347499998</v>
      </c>
      <c r="R72" s="697">
        <v>50.673025719999998</v>
      </c>
      <c r="S72" s="697">
        <v>0</v>
      </c>
      <c r="T72" s="697">
        <v>0</v>
      </c>
      <c r="U72" s="697">
        <v>0</v>
      </c>
      <c r="V72" s="697">
        <v>0</v>
      </c>
      <c r="W72" s="697">
        <v>0</v>
      </c>
      <c r="X72" s="697">
        <v>0</v>
      </c>
      <c r="Y72" s="697">
        <v>0</v>
      </c>
      <c r="Z72" s="697">
        <v>0</v>
      </c>
      <c r="AA72" s="697">
        <v>0</v>
      </c>
      <c r="AB72" s="697">
        <v>0</v>
      </c>
      <c r="AC72" s="697">
        <v>0</v>
      </c>
      <c r="AD72" s="697">
        <v>0</v>
      </c>
      <c r="AE72" s="697">
        <v>0</v>
      </c>
      <c r="AF72" s="697">
        <v>0</v>
      </c>
      <c r="AG72" s="697">
        <v>0</v>
      </c>
      <c r="AH72" s="697">
        <v>0</v>
      </c>
      <c r="AI72" s="697">
        <v>0</v>
      </c>
      <c r="AJ72" s="697">
        <v>0</v>
      </c>
      <c r="AK72" s="697">
        <v>0</v>
      </c>
      <c r="AL72" s="697">
        <v>0</v>
      </c>
      <c r="AM72" s="697">
        <v>0</v>
      </c>
      <c r="AN72" s="697">
        <v>0</v>
      </c>
      <c r="AO72" s="698">
        <v>0</v>
      </c>
      <c r="AP72" s="633"/>
      <c r="AQ72" s="696">
        <v>0</v>
      </c>
      <c r="AR72" s="697">
        <v>0</v>
      </c>
      <c r="AS72" s="697">
        <v>711079.25236130494</v>
      </c>
      <c r="AT72" s="697">
        <v>711079.25236130494</v>
      </c>
      <c r="AU72" s="697">
        <v>711079.25236130494</v>
      </c>
      <c r="AV72" s="697">
        <v>680418.44137963792</v>
      </c>
      <c r="AW72" s="697">
        <v>344787.639054492</v>
      </c>
      <c r="AX72" s="697">
        <v>0</v>
      </c>
      <c r="AY72" s="697">
        <v>0</v>
      </c>
      <c r="AZ72" s="697">
        <v>0</v>
      </c>
      <c r="BA72" s="697">
        <v>0</v>
      </c>
      <c r="BB72" s="697">
        <v>0</v>
      </c>
      <c r="BC72" s="697">
        <v>0</v>
      </c>
      <c r="BD72" s="697">
        <v>0</v>
      </c>
      <c r="BE72" s="697">
        <v>0</v>
      </c>
      <c r="BF72" s="697">
        <v>0</v>
      </c>
      <c r="BG72" s="697">
        <v>0</v>
      </c>
      <c r="BH72" s="697">
        <v>0</v>
      </c>
      <c r="BI72" s="697">
        <v>0</v>
      </c>
      <c r="BJ72" s="697">
        <v>0</v>
      </c>
      <c r="BK72" s="697">
        <v>0</v>
      </c>
      <c r="BL72" s="697">
        <v>0</v>
      </c>
      <c r="BM72" s="697">
        <v>0</v>
      </c>
      <c r="BN72" s="697">
        <v>0</v>
      </c>
      <c r="BO72" s="697">
        <v>0</v>
      </c>
      <c r="BP72" s="697">
        <v>0</v>
      </c>
      <c r="BQ72" s="697">
        <v>0</v>
      </c>
      <c r="BR72" s="697">
        <v>0</v>
      </c>
      <c r="BS72" s="697">
        <v>0</v>
      </c>
      <c r="BT72" s="698">
        <v>0</v>
      </c>
    </row>
    <row r="73" spans="2:73">
      <c r="B73" s="845" t="s">
        <v>208</v>
      </c>
      <c r="C73" s="845" t="s">
        <v>783</v>
      </c>
      <c r="D73" s="846" t="s">
        <v>799</v>
      </c>
      <c r="E73" s="845" t="s">
        <v>757</v>
      </c>
      <c r="F73" s="845" t="s">
        <v>29</v>
      </c>
      <c r="G73" s="845" t="s">
        <v>784</v>
      </c>
      <c r="H73" s="845">
        <v>2013</v>
      </c>
      <c r="I73" s="847" t="s">
        <v>572</v>
      </c>
      <c r="J73" s="847" t="s">
        <v>588</v>
      </c>
      <c r="K73" s="633"/>
      <c r="L73" s="696">
        <v>0</v>
      </c>
      <c r="M73" s="697">
        <v>0</v>
      </c>
      <c r="N73" s="697">
        <v>32.323748854000002</v>
      </c>
      <c r="O73" s="697">
        <v>32.323748854000002</v>
      </c>
      <c r="P73" s="697">
        <v>30.549190234000001</v>
      </c>
      <c r="Q73" s="697">
        <v>24.493072100999999</v>
      </c>
      <c r="R73" s="697">
        <v>24.493072100999999</v>
      </c>
      <c r="S73" s="697">
        <v>24.493072100999999</v>
      </c>
      <c r="T73" s="697">
        <v>24.493072100999999</v>
      </c>
      <c r="U73" s="697">
        <v>24.44673937</v>
      </c>
      <c r="V73" s="697">
        <v>21.011733126999999</v>
      </c>
      <c r="W73" s="697">
        <v>21.011733126999999</v>
      </c>
      <c r="X73" s="697">
        <v>15.246719779999999</v>
      </c>
      <c r="Y73" s="697">
        <v>9.8482768329999999</v>
      </c>
      <c r="Z73" s="697">
        <v>9.8482768329999999</v>
      </c>
      <c r="AA73" s="697">
        <v>9.6542727549999992</v>
      </c>
      <c r="AB73" s="697">
        <v>9.6542727549999992</v>
      </c>
      <c r="AC73" s="697">
        <v>9.5547433799999997</v>
      </c>
      <c r="AD73" s="697">
        <v>8.2473489509999993</v>
      </c>
      <c r="AE73" s="697">
        <v>4.8410075790000002</v>
      </c>
      <c r="AF73" s="697">
        <v>4.8410075790000002</v>
      </c>
      <c r="AG73" s="697">
        <v>4.8410075790000002</v>
      </c>
      <c r="AH73" s="697">
        <v>0</v>
      </c>
      <c r="AI73" s="697">
        <v>0</v>
      </c>
      <c r="AJ73" s="697">
        <v>0</v>
      </c>
      <c r="AK73" s="697">
        <v>0</v>
      </c>
      <c r="AL73" s="697">
        <v>0</v>
      </c>
      <c r="AM73" s="697">
        <v>0</v>
      </c>
      <c r="AN73" s="697">
        <v>0</v>
      </c>
      <c r="AO73" s="698">
        <v>0</v>
      </c>
      <c r="AP73" s="633"/>
      <c r="AQ73" s="696">
        <v>0</v>
      </c>
      <c r="AR73" s="697">
        <v>0</v>
      </c>
      <c r="AS73" s="697">
        <v>469151.72430744098</v>
      </c>
      <c r="AT73" s="697">
        <v>469151.72430744098</v>
      </c>
      <c r="AU73" s="697">
        <v>440884.20329487801</v>
      </c>
      <c r="AV73" s="697">
        <v>344414.32924201398</v>
      </c>
      <c r="AW73" s="697">
        <v>344414.32924201398</v>
      </c>
      <c r="AX73" s="697">
        <v>344414.32924201398</v>
      </c>
      <c r="AY73" s="697">
        <v>344414.32924201398</v>
      </c>
      <c r="AZ73" s="697">
        <v>344008.454517707</v>
      </c>
      <c r="BA73" s="697">
        <v>289291.12365174497</v>
      </c>
      <c r="BB73" s="697">
        <v>289291.12365174497</v>
      </c>
      <c r="BC73" s="697">
        <v>251729.94530918499</v>
      </c>
      <c r="BD73" s="697">
        <v>161838.02610611799</v>
      </c>
      <c r="BE73" s="697">
        <v>161838.02610611799</v>
      </c>
      <c r="BF73" s="697">
        <v>153297.28558085</v>
      </c>
      <c r="BG73" s="697">
        <v>153297.28558085</v>
      </c>
      <c r="BH73" s="697">
        <v>152200.61272756901</v>
      </c>
      <c r="BI73" s="697">
        <v>131374.70193235099</v>
      </c>
      <c r="BJ73" s="697">
        <v>77113.983126624997</v>
      </c>
      <c r="BK73" s="697">
        <v>77113.983126624997</v>
      </c>
      <c r="BL73" s="697">
        <v>77113.983126624997</v>
      </c>
      <c r="BM73" s="697">
        <v>0</v>
      </c>
      <c r="BN73" s="697">
        <v>0</v>
      </c>
      <c r="BO73" s="697">
        <v>0</v>
      </c>
      <c r="BP73" s="697">
        <v>0</v>
      </c>
      <c r="BQ73" s="697">
        <v>0</v>
      </c>
      <c r="BR73" s="697">
        <v>0</v>
      </c>
      <c r="BS73" s="697">
        <v>0</v>
      </c>
      <c r="BT73" s="698">
        <v>0</v>
      </c>
    </row>
    <row r="74" spans="2:73">
      <c r="B74" s="845" t="s">
        <v>208</v>
      </c>
      <c r="C74" s="845" t="s">
        <v>783</v>
      </c>
      <c r="D74" s="846" t="s">
        <v>14</v>
      </c>
      <c r="E74" s="845" t="s">
        <v>757</v>
      </c>
      <c r="F74" s="845" t="s">
        <v>29</v>
      </c>
      <c r="G74" s="845" t="s">
        <v>784</v>
      </c>
      <c r="H74" s="845">
        <v>2013</v>
      </c>
      <c r="I74" s="847" t="s">
        <v>572</v>
      </c>
      <c r="J74" s="847" t="s">
        <v>588</v>
      </c>
      <c r="K74" s="633"/>
      <c r="L74" s="696">
        <v>0</v>
      </c>
      <c r="M74" s="697">
        <v>0</v>
      </c>
      <c r="N74" s="697">
        <v>41.579641756000001</v>
      </c>
      <c r="O74" s="697">
        <v>41.579641756000001</v>
      </c>
      <c r="P74" s="697">
        <v>41.579641756000001</v>
      </c>
      <c r="Q74" s="697">
        <v>38.952995692000002</v>
      </c>
      <c r="R74" s="697">
        <v>37.639672668000003</v>
      </c>
      <c r="S74" s="697">
        <v>36.326349704999998</v>
      </c>
      <c r="T74" s="697">
        <v>36.326349704999998</v>
      </c>
      <c r="U74" s="697">
        <v>36.326349704999998</v>
      </c>
      <c r="V74" s="697">
        <v>27.055834409999999</v>
      </c>
      <c r="W74" s="697">
        <v>18.897523400000001</v>
      </c>
      <c r="X74" s="697">
        <v>18.115321931</v>
      </c>
      <c r="Y74" s="697">
        <v>18.109553476999999</v>
      </c>
      <c r="Z74" s="697">
        <v>16.122184804</v>
      </c>
      <c r="AA74" s="697">
        <v>16.122184804</v>
      </c>
      <c r="AB74" s="697">
        <v>7.7812331669999999</v>
      </c>
      <c r="AC74" s="697">
        <v>7.7076809849999997</v>
      </c>
      <c r="AD74" s="697">
        <v>7.7076809849999997</v>
      </c>
      <c r="AE74" s="697">
        <v>7.7076809849999997</v>
      </c>
      <c r="AF74" s="697">
        <v>7.7076809849999997</v>
      </c>
      <c r="AG74" s="697">
        <v>7.7076809849999997</v>
      </c>
      <c r="AH74" s="697">
        <v>7.7076809849999997</v>
      </c>
      <c r="AI74" s="697">
        <v>0</v>
      </c>
      <c r="AJ74" s="697">
        <v>0</v>
      </c>
      <c r="AK74" s="697">
        <v>0</v>
      </c>
      <c r="AL74" s="697">
        <v>0</v>
      </c>
      <c r="AM74" s="697">
        <v>0</v>
      </c>
      <c r="AN74" s="697">
        <v>0</v>
      </c>
      <c r="AO74" s="698">
        <v>0</v>
      </c>
      <c r="AP74" s="633"/>
      <c r="AQ74" s="696">
        <v>0</v>
      </c>
      <c r="AR74" s="697">
        <v>0</v>
      </c>
      <c r="AS74" s="697">
        <v>427264.479164124</v>
      </c>
      <c r="AT74" s="697">
        <v>427264.479164124</v>
      </c>
      <c r="AU74" s="697">
        <v>427264.479164124</v>
      </c>
      <c r="AV74" s="697">
        <v>376699.82314491301</v>
      </c>
      <c r="AW74" s="697">
        <v>351417.50137138402</v>
      </c>
      <c r="AX74" s="697">
        <v>326135.173906326</v>
      </c>
      <c r="AY74" s="697">
        <v>326135.173906326</v>
      </c>
      <c r="AZ74" s="697">
        <v>326135.173906326</v>
      </c>
      <c r="BA74" s="697">
        <v>147671.68682861299</v>
      </c>
      <c r="BB74" s="697">
        <v>140052.32577514599</v>
      </c>
      <c r="BC74" s="697">
        <v>133602.06116485599</v>
      </c>
      <c r="BD74" s="697">
        <v>129344.821060181</v>
      </c>
      <c r="BE74" s="697">
        <v>122737.50526428199</v>
      </c>
      <c r="BF74" s="697">
        <v>122737.50526428199</v>
      </c>
      <c r="BG74" s="697">
        <v>57430.425857544004</v>
      </c>
      <c r="BH74" s="697">
        <v>56823.892822266003</v>
      </c>
      <c r="BI74" s="697">
        <v>56823.892822266003</v>
      </c>
      <c r="BJ74" s="697">
        <v>56823.892822266003</v>
      </c>
      <c r="BK74" s="697">
        <v>56823.892822266003</v>
      </c>
      <c r="BL74" s="697">
        <v>56823.892822266003</v>
      </c>
      <c r="BM74" s="697">
        <v>56823.892822266003</v>
      </c>
      <c r="BN74" s="697">
        <v>0</v>
      </c>
      <c r="BO74" s="697">
        <v>0</v>
      </c>
      <c r="BP74" s="697">
        <v>0</v>
      </c>
      <c r="BQ74" s="697">
        <v>0</v>
      </c>
      <c r="BR74" s="697">
        <v>0</v>
      </c>
      <c r="BS74" s="697">
        <v>0</v>
      </c>
      <c r="BT74" s="698">
        <v>0</v>
      </c>
    </row>
    <row r="75" spans="2:73">
      <c r="B75" s="845" t="s">
        <v>208</v>
      </c>
      <c r="C75" s="845" t="s">
        <v>783</v>
      </c>
      <c r="D75" s="846" t="s">
        <v>800</v>
      </c>
      <c r="E75" s="845" t="s">
        <v>757</v>
      </c>
      <c r="F75" s="845" t="s">
        <v>29</v>
      </c>
      <c r="G75" s="845" t="s">
        <v>784</v>
      </c>
      <c r="H75" s="845">
        <v>2013</v>
      </c>
      <c r="I75" s="847" t="s">
        <v>572</v>
      </c>
      <c r="J75" s="847" t="s">
        <v>588</v>
      </c>
      <c r="K75" s="633"/>
      <c r="L75" s="696">
        <v>0</v>
      </c>
      <c r="M75" s="697">
        <v>0</v>
      </c>
      <c r="N75" s="697">
        <v>591.27537650600004</v>
      </c>
      <c r="O75" s="697">
        <v>591.27537650600004</v>
      </c>
      <c r="P75" s="697">
        <v>591.27537650600004</v>
      </c>
      <c r="Q75" s="697">
        <v>591.27537650600004</v>
      </c>
      <c r="R75" s="697">
        <v>591.27537650600004</v>
      </c>
      <c r="S75" s="697">
        <v>591.27537650600004</v>
      </c>
      <c r="T75" s="697">
        <v>591.27537650600004</v>
      </c>
      <c r="U75" s="697">
        <v>591.27537650600004</v>
      </c>
      <c r="V75" s="697">
        <v>591.27537650600004</v>
      </c>
      <c r="W75" s="697">
        <v>591.27537650600004</v>
      </c>
      <c r="X75" s="697">
        <v>591.27537650600004</v>
      </c>
      <c r="Y75" s="697">
        <v>591.27537650600004</v>
      </c>
      <c r="Z75" s="697">
        <v>591.27537650600004</v>
      </c>
      <c r="AA75" s="697">
        <v>591.27537650600004</v>
      </c>
      <c r="AB75" s="697">
        <v>591.27537650600004</v>
      </c>
      <c r="AC75" s="697">
        <v>591.27537650600004</v>
      </c>
      <c r="AD75" s="697">
        <v>591.27537650600004</v>
      </c>
      <c r="AE75" s="697">
        <v>591.27537650600004</v>
      </c>
      <c r="AF75" s="697">
        <v>443.837619152</v>
      </c>
      <c r="AG75" s="697">
        <v>0</v>
      </c>
      <c r="AH75" s="697">
        <v>0</v>
      </c>
      <c r="AI75" s="697">
        <v>0</v>
      </c>
      <c r="AJ75" s="697">
        <v>0</v>
      </c>
      <c r="AK75" s="697">
        <v>0</v>
      </c>
      <c r="AL75" s="697">
        <v>0</v>
      </c>
      <c r="AM75" s="697">
        <v>0</v>
      </c>
      <c r="AN75" s="697">
        <v>0</v>
      </c>
      <c r="AO75" s="698">
        <v>0</v>
      </c>
      <c r="AP75" s="633"/>
      <c r="AQ75" s="696">
        <v>0</v>
      </c>
      <c r="AR75" s="697">
        <v>0</v>
      </c>
      <c r="AS75" s="697">
        <v>993659.18548502598</v>
      </c>
      <c r="AT75" s="697">
        <v>993659.18548502598</v>
      </c>
      <c r="AU75" s="697">
        <v>993659.18548502598</v>
      </c>
      <c r="AV75" s="697">
        <v>993659.18548502598</v>
      </c>
      <c r="AW75" s="697">
        <v>993659.18548502598</v>
      </c>
      <c r="AX75" s="697">
        <v>993659.18548502598</v>
      </c>
      <c r="AY75" s="697">
        <v>993659.18548502598</v>
      </c>
      <c r="AZ75" s="697">
        <v>993659.18548502598</v>
      </c>
      <c r="BA75" s="697">
        <v>993659.18548502598</v>
      </c>
      <c r="BB75" s="697">
        <v>993659.18548502598</v>
      </c>
      <c r="BC75" s="697">
        <v>993659.18548502598</v>
      </c>
      <c r="BD75" s="697">
        <v>993659.18548502598</v>
      </c>
      <c r="BE75" s="697">
        <v>993659.18548502598</v>
      </c>
      <c r="BF75" s="697">
        <v>993659.18548502598</v>
      </c>
      <c r="BG75" s="697">
        <v>993659.18548502598</v>
      </c>
      <c r="BH75" s="697">
        <v>993659.18548502598</v>
      </c>
      <c r="BI75" s="697">
        <v>993659.18548502598</v>
      </c>
      <c r="BJ75" s="697">
        <v>993659.18548502598</v>
      </c>
      <c r="BK75" s="697">
        <v>861812.31924915395</v>
      </c>
      <c r="BL75" s="697">
        <v>0</v>
      </c>
      <c r="BM75" s="697">
        <v>0</v>
      </c>
      <c r="BN75" s="697">
        <v>0</v>
      </c>
      <c r="BO75" s="697">
        <v>0</v>
      </c>
      <c r="BP75" s="697">
        <v>0</v>
      </c>
      <c r="BQ75" s="697">
        <v>0</v>
      </c>
      <c r="BR75" s="697">
        <v>0</v>
      </c>
      <c r="BS75" s="697">
        <v>0</v>
      </c>
      <c r="BT75" s="698">
        <v>0</v>
      </c>
    </row>
    <row r="76" spans="2:73">
      <c r="B76" s="875" t="s">
        <v>208</v>
      </c>
      <c r="C76" s="875" t="s">
        <v>783</v>
      </c>
      <c r="D76" s="876" t="s">
        <v>800</v>
      </c>
      <c r="E76" s="875" t="s">
        <v>757</v>
      </c>
      <c r="F76" s="875" t="s">
        <v>29</v>
      </c>
      <c r="G76" s="875" t="s">
        <v>784</v>
      </c>
      <c r="H76" s="875">
        <v>2012</v>
      </c>
      <c r="I76" s="877" t="s">
        <v>572</v>
      </c>
      <c r="J76" s="877" t="s">
        <v>581</v>
      </c>
      <c r="K76" s="878"/>
      <c r="L76" s="879">
        <v>0</v>
      </c>
      <c r="M76" s="880">
        <v>6.9338533370000004</v>
      </c>
      <c r="N76" s="880">
        <v>6.9338533370000004</v>
      </c>
      <c r="O76" s="880">
        <v>6.9338533370000004</v>
      </c>
      <c r="P76" s="880">
        <v>6.9338533370000004</v>
      </c>
      <c r="Q76" s="880">
        <v>6.9338533370000004</v>
      </c>
      <c r="R76" s="880">
        <v>6.9338533370000004</v>
      </c>
      <c r="S76" s="880">
        <v>6.9338533370000004</v>
      </c>
      <c r="T76" s="880">
        <v>6.9338533370000004</v>
      </c>
      <c r="U76" s="880">
        <v>6.9338533370000004</v>
      </c>
      <c r="V76" s="880">
        <v>6.9338533370000004</v>
      </c>
      <c r="W76" s="880">
        <v>6.9338533370000004</v>
      </c>
      <c r="X76" s="880">
        <v>6.9338533370000004</v>
      </c>
      <c r="Y76" s="880">
        <v>6.9338533370000004</v>
      </c>
      <c r="Z76" s="880">
        <v>6.9338533370000004</v>
      </c>
      <c r="AA76" s="880">
        <v>6.9338533370000004</v>
      </c>
      <c r="AB76" s="880">
        <v>6.9338533370000004</v>
      </c>
      <c r="AC76" s="880">
        <v>6.9338533370000004</v>
      </c>
      <c r="AD76" s="880">
        <v>6.9338533370000004</v>
      </c>
      <c r="AE76" s="880">
        <v>6.9338533370000004</v>
      </c>
      <c r="AF76" s="880">
        <v>5.5138906969999999</v>
      </c>
      <c r="AG76" s="880">
        <v>0</v>
      </c>
      <c r="AH76" s="880">
        <v>0</v>
      </c>
      <c r="AI76" s="880">
        <v>0</v>
      </c>
      <c r="AJ76" s="880">
        <v>0</v>
      </c>
      <c r="AK76" s="880">
        <v>0</v>
      </c>
      <c r="AL76" s="880">
        <v>0</v>
      </c>
      <c r="AM76" s="880">
        <v>0</v>
      </c>
      <c r="AN76" s="880">
        <v>0</v>
      </c>
      <c r="AO76" s="881">
        <v>0</v>
      </c>
      <c r="AP76" s="878"/>
      <c r="AQ76" s="879">
        <v>0</v>
      </c>
      <c r="AR76" s="880">
        <v>13556.052625643</v>
      </c>
      <c r="AS76" s="880">
        <v>13556.052625643</v>
      </c>
      <c r="AT76" s="880">
        <v>13556.052625643</v>
      </c>
      <c r="AU76" s="880">
        <v>13556.052625643</v>
      </c>
      <c r="AV76" s="880">
        <v>13556.052625643</v>
      </c>
      <c r="AW76" s="880">
        <v>13556.052625643</v>
      </c>
      <c r="AX76" s="880">
        <v>13556.052625643</v>
      </c>
      <c r="AY76" s="880">
        <v>13556.052625643</v>
      </c>
      <c r="AZ76" s="880">
        <v>13556.052625643</v>
      </c>
      <c r="BA76" s="880">
        <v>13556.052625643</v>
      </c>
      <c r="BB76" s="880">
        <v>13556.052625643</v>
      </c>
      <c r="BC76" s="880">
        <v>13556.052625643</v>
      </c>
      <c r="BD76" s="880">
        <v>13556.052625643</v>
      </c>
      <c r="BE76" s="880">
        <v>13556.052625643</v>
      </c>
      <c r="BF76" s="880">
        <v>13556.052625643</v>
      </c>
      <c r="BG76" s="880">
        <v>13556.052625643</v>
      </c>
      <c r="BH76" s="880">
        <v>13556.052625643</v>
      </c>
      <c r="BI76" s="880">
        <v>13556.052625643</v>
      </c>
      <c r="BJ76" s="880">
        <v>12139.454239995999</v>
      </c>
      <c r="BK76" s="880">
        <v>0</v>
      </c>
      <c r="BL76" s="880">
        <v>0</v>
      </c>
      <c r="BM76" s="880">
        <v>0</v>
      </c>
      <c r="BN76" s="880">
        <v>0</v>
      </c>
      <c r="BO76" s="880">
        <v>0</v>
      </c>
      <c r="BP76" s="880">
        <v>0</v>
      </c>
      <c r="BQ76" s="880">
        <v>0</v>
      </c>
      <c r="BR76" s="880">
        <v>0</v>
      </c>
      <c r="BS76" s="880">
        <v>0</v>
      </c>
      <c r="BT76" s="881">
        <v>0</v>
      </c>
    </row>
    <row r="77" spans="2:73" ht="15.5">
      <c r="B77" s="845" t="s">
        <v>208</v>
      </c>
      <c r="C77" s="845" t="s">
        <v>789</v>
      </c>
      <c r="D77" s="846" t="s">
        <v>796</v>
      </c>
      <c r="E77" s="845" t="s">
        <v>757</v>
      </c>
      <c r="F77" s="845" t="s">
        <v>789</v>
      </c>
      <c r="G77" s="845" t="s">
        <v>788</v>
      </c>
      <c r="H77" s="845">
        <v>2013</v>
      </c>
      <c r="I77" s="847" t="s">
        <v>572</v>
      </c>
      <c r="J77" s="847" t="s">
        <v>588</v>
      </c>
      <c r="K77" s="633"/>
      <c r="L77" s="696">
        <v>0</v>
      </c>
      <c r="M77" s="697">
        <v>0</v>
      </c>
      <c r="N77" s="697">
        <v>1905.0170000000001</v>
      </c>
      <c r="O77" s="697">
        <v>0</v>
      </c>
      <c r="P77" s="697">
        <v>0</v>
      </c>
      <c r="Q77" s="697">
        <v>0</v>
      </c>
      <c r="R77" s="697">
        <v>0</v>
      </c>
      <c r="S77" s="697">
        <v>0</v>
      </c>
      <c r="T77" s="697">
        <v>0</v>
      </c>
      <c r="U77" s="697">
        <v>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v>0</v>
      </c>
      <c r="AR77" s="697">
        <v>0</v>
      </c>
      <c r="AS77" s="697">
        <v>43378.41</v>
      </c>
      <c r="AT77" s="697">
        <v>0</v>
      </c>
      <c r="AU77" s="697">
        <v>0</v>
      </c>
      <c r="AV77" s="697">
        <v>0</v>
      </c>
      <c r="AW77" s="697">
        <v>0</v>
      </c>
      <c r="AX77" s="697">
        <v>0</v>
      </c>
      <c r="AY77" s="697">
        <v>0</v>
      </c>
      <c r="AZ77" s="697">
        <v>0</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c r="BU77" s="163"/>
    </row>
    <row r="78" spans="2:73" ht="15.5">
      <c r="B78" s="845" t="s">
        <v>208</v>
      </c>
      <c r="C78" s="845" t="s">
        <v>789</v>
      </c>
      <c r="D78" s="846" t="s">
        <v>13</v>
      </c>
      <c r="E78" s="845" t="s">
        <v>757</v>
      </c>
      <c r="F78" s="845" t="s">
        <v>789</v>
      </c>
      <c r="G78" s="845" t="s">
        <v>784</v>
      </c>
      <c r="H78" s="845">
        <v>2013</v>
      </c>
      <c r="I78" s="847" t="s">
        <v>572</v>
      </c>
      <c r="J78" s="847" t="s">
        <v>588</v>
      </c>
      <c r="K78" s="633"/>
      <c r="L78" s="696">
        <v>0</v>
      </c>
      <c r="M78" s="697">
        <v>0</v>
      </c>
      <c r="N78" s="697">
        <v>272.97000000000003</v>
      </c>
      <c r="O78" s="697">
        <v>8.91</v>
      </c>
      <c r="P78" s="697">
        <v>8.91</v>
      </c>
      <c r="Q78" s="697">
        <v>8.91</v>
      </c>
      <c r="R78" s="697">
        <v>0</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v>0</v>
      </c>
      <c r="AR78" s="697">
        <v>0</v>
      </c>
      <c r="AS78" s="697">
        <v>2171119.14</v>
      </c>
      <c r="AT78" s="697">
        <v>46962.99</v>
      </c>
      <c r="AU78" s="697">
        <v>46962.99</v>
      </c>
      <c r="AV78" s="697">
        <v>46962.99</v>
      </c>
      <c r="AW78" s="697">
        <v>0</v>
      </c>
      <c r="AX78" s="697">
        <v>0</v>
      </c>
      <c r="AY78" s="697">
        <v>0</v>
      </c>
      <c r="AZ78" s="697">
        <v>0</v>
      </c>
      <c r="BA78" s="697">
        <v>0</v>
      </c>
      <c r="BB78" s="697">
        <v>0</v>
      </c>
      <c r="BC78" s="697">
        <v>0</v>
      </c>
      <c r="BD78" s="697">
        <v>0</v>
      </c>
      <c r="BE78" s="697">
        <v>0</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c r="BU78" s="163"/>
    </row>
    <row r="79" spans="2:73">
      <c r="B79" s="882" t="s">
        <v>208</v>
      </c>
      <c r="C79" s="882" t="s">
        <v>789</v>
      </c>
      <c r="D79" s="883" t="s">
        <v>13</v>
      </c>
      <c r="E79" s="882" t="s">
        <v>757</v>
      </c>
      <c r="F79" s="882" t="s">
        <v>789</v>
      </c>
      <c r="G79" s="882" t="s">
        <v>784</v>
      </c>
      <c r="H79" s="882">
        <v>2012</v>
      </c>
      <c r="I79" s="884" t="s">
        <v>572</v>
      </c>
      <c r="J79" s="884" t="s">
        <v>581</v>
      </c>
      <c r="K79" s="885"/>
      <c r="L79" s="886">
        <v>0</v>
      </c>
      <c r="M79" s="887">
        <v>67.796999999999997</v>
      </c>
      <c r="N79" s="887">
        <v>0</v>
      </c>
      <c r="O79" s="887">
        <v>0</v>
      </c>
      <c r="P79" s="887">
        <v>0</v>
      </c>
      <c r="Q79" s="887">
        <v>0</v>
      </c>
      <c r="R79" s="887">
        <v>0</v>
      </c>
      <c r="S79" s="887">
        <v>0</v>
      </c>
      <c r="T79" s="887">
        <v>0</v>
      </c>
      <c r="U79" s="887">
        <v>0</v>
      </c>
      <c r="V79" s="887">
        <v>0</v>
      </c>
      <c r="W79" s="887">
        <v>0</v>
      </c>
      <c r="X79" s="887">
        <v>0</v>
      </c>
      <c r="Y79" s="887">
        <v>0</v>
      </c>
      <c r="Z79" s="887">
        <v>0</v>
      </c>
      <c r="AA79" s="887">
        <v>0</v>
      </c>
      <c r="AB79" s="887">
        <v>0</v>
      </c>
      <c r="AC79" s="887">
        <v>0</v>
      </c>
      <c r="AD79" s="887">
        <v>0</v>
      </c>
      <c r="AE79" s="887">
        <v>0</v>
      </c>
      <c r="AF79" s="887">
        <v>0</v>
      </c>
      <c r="AG79" s="887">
        <v>0</v>
      </c>
      <c r="AH79" s="887">
        <v>0</v>
      </c>
      <c r="AI79" s="887">
        <v>0</v>
      </c>
      <c r="AJ79" s="887">
        <v>0</v>
      </c>
      <c r="AK79" s="887">
        <v>0</v>
      </c>
      <c r="AL79" s="887">
        <v>0</v>
      </c>
      <c r="AM79" s="887">
        <v>0</v>
      </c>
      <c r="AN79" s="887">
        <v>0</v>
      </c>
      <c r="AO79" s="888">
        <v>0</v>
      </c>
      <c r="AP79" s="885"/>
      <c r="AQ79" s="886">
        <v>0</v>
      </c>
      <c r="AR79" s="887">
        <v>719235.45</v>
      </c>
      <c r="AS79" s="887">
        <v>0</v>
      </c>
      <c r="AT79" s="887">
        <v>0</v>
      </c>
      <c r="AU79" s="887">
        <v>0</v>
      </c>
      <c r="AV79" s="887">
        <v>0</v>
      </c>
      <c r="AW79" s="887">
        <v>0</v>
      </c>
      <c r="AX79" s="887">
        <v>0</v>
      </c>
      <c r="AY79" s="887">
        <v>0</v>
      </c>
      <c r="AZ79" s="887">
        <v>0</v>
      </c>
      <c r="BA79" s="887">
        <v>0</v>
      </c>
      <c r="BB79" s="887">
        <v>0</v>
      </c>
      <c r="BC79" s="887">
        <v>0</v>
      </c>
      <c r="BD79" s="887">
        <v>0</v>
      </c>
      <c r="BE79" s="887">
        <v>0</v>
      </c>
      <c r="BF79" s="887">
        <v>0</v>
      </c>
      <c r="BG79" s="887">
        <v>0</v>
      </c>
      <c r="BH79" s="887">
        <v>0</v>
      </c>
      <c r="BI79" s="887">
        <v>0</v>
      </c>
      <c r="BJ79" s="887">
        <v>0</v>
      </c>
      <c r="BK79" s="887">
        <v>0</v>
      </c>
      <c r="BL79" s="887">
        <v>0</v>
      </c>
      <c r="BM79" s="887">
        <v>0</v>
      </c>
      <c r="BN79" s="887">
        <v>0</v>
      </c>
      <c r="BO79" s="887">
        <v>0</v>
      </c>
      <c r="BP79" s="887">
        <v>0</v>
      </c>
      <c r="BQ79" s="887">
        <v>0</v>
      </c>
      <c r="BR79" s="887">
        <v>0</v>
      </c>
      <c r="BS79" s="887">
        <v>0</v>
      </c>
      <c r="BT79" s="888">
        <v>0</v>
      </c>
    </row>
    <row r="80" spans="2:73" ht="15.5">
      <c r="B80" s="845" t="s">
        <v>801</v>
      </c>
      <c r="C80" s="845" t="s">
        <v>785</v>
      </c>
      <c r="D80" s="852" t="s">
        <v>796</v>
      </c>
      <c r="E80" s="845" t="s">
        <v>757</v>
      </c>
      <c r="F80" s="845" t="s">
        <v>787</v>
      </c>
      <c r="G80" s="845" t="s">
        <v>788</v>
      </c>
      <c r="H80" s="845">
        <v>2013</v>
      </c>
      <c r="I80" s="847" t="s">
        <v>572</v>
      </c>
      <c r="J80" s="847" t="s">
        <v>588</v>
      </c>
      <c r="K80" s="633"/>
      <c r="L80" s="696">
        <v>0</v>
      </c>
      <c r="M80" s="697">
        <v>0</v>
      </c>
      <c r="N80" s="697">
        <v>398.27499999999998</v>
      </c>
      <c r="O80" s="697">
        <v>0</v>
      </c>
      <c r="P80" s="697">
        <v>0</v>
      </c>
      <c r="Q80" s="697">
        <v>0</v>
      </c>
      <c r="R80" s="697">
        <v>0</v>
      </c>
      <c r="S80" s="697">
        <v>0</v>
      </c>
      <c r="T80" s="697">
        <v>0</v>
      </c>
      <c r="U80" s="697">
        <v>0</v>
      </c>
      <c r="V80" s="697">
        <v>0</v>
      </c>
      <c r="W80" s="697">
        <v>0</v>
      </c>
      <c r="X80" s="697">
        <v>0</v>
      </c>
      <c r="Y80" s="697">
        <v>0</v>
      </c>
      <c r="Z80" s="697">
        <v>0</v>
      </c>
      <c r="AA80" s="697">
        <v>0</v>
      </c>
      <c r="AB80" s="697">
        <v>0</v>
      </c>
      <c r="AC80" s="697">
        <v>0</v>
      </c>
      <c r="AD80" s="697">
        <v>0</v>
      </c>
      <c r="AE80" s="697">
        <v>0</v>
      </c>
      <c r="AF80" s="697">
        <v>0</v>
      </c>
      <c r="AG80" s="697">
        <v>0</v>
      </c>
      <c r="AH80" s="697">
        <v>0</v>
      </c>
      <c r="AI80" s="697">
        <v>0</v>
      </c>
      <c r="AJ80" s="697">
        <v>0</v>
      </c>
      <c r="AK80" s="697">
        <v>0</v>
      </c>
      <c r="AL80" s="697">
        <v>0</v>
      </c>
      <c r="AM80" s="697">
        <v>0</v>
      </c>
      <c r="AN80" s="697">
        <v>0</v>
      </c>
      <c r="AO80" s="698">
        <v>0</v>
      </c>
      <c r="AP80" s="633"/>
      <c r="AQ80" s="696">
        <v>0</v>
      </c>
      <c r="AR80" s="697">
        <v>0</v>
      </c>
      <c r="AS80" s="697">
        <v>-15625.44</v>
      </c>
      <c r="AT80" s="697">
        <v>0</v>
      </c>
      <c r="AU80" s="697">
        <v>0</v>
      </c>
      <c r="AV80" s="697">
        <v>0</v>
      </c>
      <c r="AW80" s="697">
        <v>0</v>
      </c>
      <c r="AX80" s="697">
        <v>0</v>
      </c>
      <c r="AY80" s="697">
        <v>0</v>
      </c>
      <c r="AZ80" s="697">
        <v>0</v>
      </c>
      <c r="BA80" s="697">
        <v>0</v>
      </c>
      <c r="BB80" s="697">
        <v>0</v>
      </c>
      <c r="BC80" s="697">
        <v>0</v>
      </c>
      <c r="BD80" s="697">
        <v>0</v>
      </c>
      <c r="BE80" s="697">
        <v>0</v>
      </c>
      <c r="BF80" s="697">
        <v>0</v>
      </c>
      <c r="BG80" s="697">
        <v>0</v>
      </c>
      <c r="BH80" s="697">
        <v>0</v>
      </c>
      <c r="BI80" s="697">
        <v>0</v>
      </c>
      <c r="BJ80" s="697">
        <v>0</v>
      </c>
      <c r="BK80" s="697">
        <v>0</v>
      </c>
      <c r="BL80" s="697">
        <v>0</v>
      </c>
      <c r="BM80" s="697">
        <v>0</v>
      </c>
      <c r="BN80" s="697">
        <v>0</v>
      </c>
      <c r="BO80" s="697">
        <v>0</v>
      </c>
      <c r="BP80" s="697">
        <v>0</v>
      </c>
      <c r="BQ80" s="697">
        <v>0</v>
      </c>
      <c r="BR80" s="697">
        <v>0</v>
      </c>
      <c r="BS80" s="697">
        <v>0</v>
      </c>
      <c r="BT80" s="698">
        <v>0</v>
      </c>
      <c r="BU80" s="163"/>
    </row>
    <row r="81" spans="2:73" ht="15.5">
      <c r="B81" s="845" t="s">
        <v>801</v>
      </c>
      <c r="C81" s="845" t="s">
        <v>789</v>
      </c>
      <c r="D81" s="852" t="s">
        <v>796</v>
      </c>
      <c r="E81" s="845" t="s">
        <v>757</v>
      </c>
      <c r="F81" s="845" t="s">
        <v>789</v>
      </c>
      <c r="G81" s="845" t="s">
        <v>788</v>
      </c>
      <c r="H81" s="845">
        <v>2013</v>
      </c>
      <c r="I81" s="847" t="s">
        <v>572</v>
      </c>
      <c r="J81" s="847" t="s">
        <v>588</v>
      </c>
      <c r="K81" s="633"/>
      <c r="L81" s="696">
        <v>0</v>
      </c>
      <c r="M81" s="697">
        <v>0</v>
      </c>
      <c r="N81" s="697">
        <v>224.16589999999999</v>
      </c>
      <c r="O81" s="697">
        <v>0</v>
      </c>
      <c r="P81" s="697">
        <v>0</v>
      </c>
      <c r="Q81" s="697">
        <v>0</v>
      </c>
      <c r="R81" s="697">
        <v>0</v>
      </c>
      <c r="S81" s="697">
        <v>0</v>
      </c>
      <c r="T81" s="697">
        <v>0</v>
      </c>
      <c r="U81" s="697">
        <v>0</v>
      </c>
      <c r="V81" s="697">
        <v>0</v>
      </c>
      <c r="W81" s="697">
        <v>0</v>
      </c>
      <c r="X81" s="697">
        <v>0</v>
      </c>
      <c r="Y81" s="697">
        <v>0</v>
      </c>
      <c r="Z81" s="697">
        <v>0</v>
      </c>
      <c r="AA81" s="697">
        <v>0</v>
      </c>
      <c r="AB81" s="697">
        <v>0</v>
      </c>
      <c r="AC81" s="697">
        <v>0</v>
      </c>
      <c r="AD81" s="697">
        <v>0</v>
      </c>
      <c r="AE81" s="697">
        <v>0</v>
      </c>
      <c r="AF81" s="697">
        <v>0</v>
      </c>
      <c r="AG81" s="697">
        <v>0</v>
      </c>
      <c r="AH81" s="697">
        <v>0</v>
      </c>
      <c r="AI81" s="697">
        <v>0</v>
      </c>
      <c r="AJ81" s="697">
        <v>0</v>
      </c>
      <c r="AK81" s="697">
        <v>0</v>
      </c>
      <c r="AL81" s="697">
        <v>0</v>
      </c>
      <c r="AM81" s="697">
        <v>0</v>
      </c>
      <c r="AN81" s="697">
        <v>0</v>
      </c>
      <c r="AO81" s="698">
        <v>0</v>
      </c>
      <c r="AP81" s="633"/>
      <c r="AQ81" s="696">
        <v>0</v>
      </c>
      <c r="AR81" s="697">
        <v>0</v>
      </c>
      <c r="AS81" s="697">
        <v>8676.1939999999995</v>
      </c>
      <c r="AT81" s="697">
        <v>0</v>
      </c>
      <c r="AU81" s="697">
        <v>0</v>
      </c>
      <c r="AV81" s="697">
        <v>0</v>
      </c>
      <c r="AW81" s="697">
        <v>0</v>
      </c>
      <c r="AX81" s="697">
        <v>0</v>
      </c>
      <c r="AY81" s="697">
        <v>0</v>
      </c>
      <c r="AZ81" s="697">
        <v>0</v>
      </c>
      <c r="BA81" s="697">
        <v>0</v>
      </c>
      <c r="BB81" s="697">
        <v>0</v>
      </c>
      <c r="BC81" s="697">
        <v>0</v>
      </c>
      <c r="BD81" s="697">
        <v>0</v>
      </c>
      <c r="BE81" s="697">
        <v>0</v>
      </c>
      <c r="BF81" s="697">
        <v>0</v>
      </c>
      <c r="BG81" s="697">
        <v>0</v>
      </c>
      <c r="BH81" s="697">
        <v>0</v>
      </c>
      <c r="BI81" s="697">
        <v>0</v>
      </c>
      <c r="BJ81" s="697">
        <v>0</v>
      </c>
      <c r="BK81" s="697">
        <v>0</v>
      </c>
      <c r="BL81" s="697">
        <v>0</v>
      </c>
      <c r="BM81" s="697">
        <v>0</v>
      </c>
      <c r="BN81" s="697">
        <v>0</v>
      </c>
      <c r="BO81" s="697">
        <v>0</v>
      </c>
      <c r="BP81" s="697">
        <v>0</v>
      </c>
      <c r="BQ81" s="697">
        <v>0</v>
      </c>
      <c r="BR81" s="697">
        <v>0</v>
      </c>
      <c r="BS81" s="697">
        <v>0</v>
      </c>
      <c r="BT81" s="698">
        <v>0</v>
      </c>
      <c r="BU81" s="163"/>
    </row>
    <row r="82" spans="2:73" ht="15.5">
      <c r="B82" s="845" t="s">
        <v>208</v>
      </c>
      <c r="C82" s="845" t="s">
        <v>783</v>
      </c>
      <c r="D82" s="852" t="s">
        <v>1</v>
      </c>
      <c r="E82" s="845" t="s">
        <v>757</v>
      </c>
      <c r="F82" s="845" t="s">
        <v>29</v>
      </c>
      <c r="G82" s="845" t="s">
        <v>784</v>
      </c>
      <c r="H82" s="845">
        <v>2013</v>
      </c>
      <c r="I82" s="847" t="s">
        <v>572</v>
      </c>
      <c r="J82" s="847" t="s">
        <v>588</v>
      </c>
      <c r="K82" s="633"/>
      <c r="L82" s="696">
        <v>0</v>
      </c>
      <c r="M82" s="697">
        <v>0</v>
      </c>
      <c r="N82" s="697">
        <v>2.3863863988150165E-2</v>
      </c>
      <c r="O82" s="697">
        <v>2.3863863988150165E-2</v>
      </c>
      <c r="P82" s="697">
        <v>2.3863863988150165E-2</v>
      </c>
      <c r="Q82" s="697">
        <v>2.3863863988150165E-2</v>
      </c>
      <c r="R82" s="697">
        <v>1.3257893519168572E-2</v>
      </c>
      <c r="S82" s="697">
        <v>0</v>
      </c>
      <c r="T82" s="697">
        <v>0</v>
      </c>
      <c r="U82" s="697">
        <v>0</v>
      </c>
      <c r="V82" s="697">
        <v>0</v>
      </c>
      <c r="W82" s="697">
        <v>0</v>
      </c>
      <c r="X82" s="697">
        <v>0</v>
      </c>
      <c r="Y82" s="697">
        <v>0</v>
      </c>
      <c r="Z82" s="697">
        <v>0</v>
      </c>
      <c r="AA82" s="697">
        <v>0</v>
      </c>
      <c r="AB82" s="697">
        <v>0</v>
      </c>
      <c r="AC82" s="697">
        <v>0</v>
      </c>
      <c r="AD82" s="697">
        <v>0</v>
      </c>
      <c r="AE82" s="697">
        <v>0</v>
      </c>
      <c r="AF82" s="697">
        <v>0</v>
      </c>
      <c r="AG82" s="697">
        <v>0</v>
      </c>
      <c r="AH82" s="697">
        <v>0</v>
      </c>
      <c r="AI82" s="697">
        <v>0</v>
      </c>
      <c r="AJ82" s="697">
        <v>0</v>
      </c>
      <c r="AK82" s="697">
        <v>0</v>
      </c>
      <c r="AL82" s="697">
        <v>0</v>
      </c>
      <c r="AM82" s="697">
        <v>0</v>
      </c>
      <c r="AN82" s="697">
        <v>0</v>
      </c>
      <c r="AO82" s="698">
        <v>0</v>
      </c>
      <c r="AP82" s="633"/>
      <c r="AQ82" s="696">
        <v>0</v>
      </c>
      <c r="AR82" s="697">
        <v>0</v>
      </c>
      <c r="AS82" s="697">
        <v>167.00215423621651</v>
      </c>
      <c r="AT82" s="697">
        <v>167.00215423621651</v>
      </c>
      <c r="AU82" s="697">
        <v>167.00215423621651</v>
      </c>
      <c r="AV82" s="697">
        <v>167.00215423621651</v>
      </c>
      <c r="AW82" s="697">
        <v>90.208897895355562</v>
      </c>
      <c r="AX82" s="697">
        <v>0</v>
      </c>
      <c r="AY82" s="697">
        <v>0</v>
      </c>
      <c r="AZ82" s="697">
        <v>0</v>
      </c>
      <c r="BA82" s="697">
        <v>0</v>
      </c>
      <c r="BB82" s="697">
        <v>0</v>
      </c>
      <c r="BC82" s="697">
        <v>0</v>
      </c>
      <c r="BD82" s="697">
        <v>0</v>
      </c>
      <c r="BE82" s="697">
        <v>0</v>
      </c>
      <c r="BF82" s="697">
        <v>0</v>
      </c>
      <c r="BG82" s="697">
        <v>0</v>
      </c>
      <c r="BH82" s="697">
        <v>0</v>
      </c>
      <c r="BI82" s="697">
        <v>0</v>
      </c>
      <c r="BJ82" s="697">
        <v>0</v>
      </c>
      <c r="BK82" s="697">
        <v>0</v>
      </c>
      <c r="BL82" s="697">
        <v>0</v>
      </c>
      <c r="BM82" s="697">
        <v>0</v>
      </c>
      <c r="BN82" s="697">
        <v>0</v>
      </c>
      <c r="BO82" s="697">
        <v>0</v>
      </c>
      <c r="BP82" s="697">
        <v>0</v>
      </c>
      <c r="BQ82" s="697">
        <v>0</v>
      </c>
      <c r="BR82" s="697">
        <v>0</v>
      </c>
      <c r="BS82" s="697">
        <v>0</v>
      </c>
      <c r="BT82" s="698">
        <v>0</v>
      </c>
      <c r="BU82" s="163"/>
    </row>
    <row r="83" spans="2:73" s="844" customFormat="1" ht="15" thickBot="1">
      <c r="B83" s="889" t="s">
        <v>208</v>
      </c>
      <c r="C83" s="889" t="s">
        <v>783</v>
      </c>
      <c r="D83" s="890" t="s">
        <v>800</v>
      </c>
      <c r="E83" s="889" t="s">
        <v>757</v>
      </c>
      <c r="F83" s="889" t="s">
        <v>29</v>
      </c>
      <c r="G83" s="889" t="s">
        <v>784</v>
      </c>
      <c r="H83" s="889">
        <v>2012</v>
      </c>
      <c r="I83" s="891" t="s">
        <v>572</v>
      </c>
      <c r="J83" s="891" t="s">
        <v>581</v>
      </c>
      <c r="K83" s="892"/>
      <c r="L83" s="893">
        <v>0</v>
      </c>
      <c r="M83" s="894">
        <v>0.11148177760035066</v>
      </c>
      <c r="N83" s="894">
        <v>0.11148177760035066</v>
      </c>
      <c r="O83" s="894">
        <v>0.11148177760035066</v>
      </c>
      <c r="P83" s="894">
        <v>0.11148177760035066</v>
      </c>
      <c r="Q83" s="894">
        <v>0.11148177760035066</v>
      </c>
      <c r="R83" s="894">
        <v>0.11148177760035066</v>
      </c>
      <c r="S83" s="894">
        <v>0.11148177760035066</v>
      </c>
      <c r="T83" s="894">
        <v>0.11148177760035066</v>
      </c>
      <c r="U83" s="894">
        <v>0.11148177760035066</v>
      </c>
      <c r="V83" s="894">
        <v>0.11148177760035066</v>
      </c>
      <c r="W83" s="894">
        <v>0.11148177760035066</v>
      </c>
      <c r="X83" s="894">
        <v>0.11148177760035066</v>
      </c>
      <c r="Y83" s="894">
        <v>0.11148177760035066</v>
      </c>
      <c r="Z83" s="894">
        <v>0.11148177760035066</v>
      </c>
      <c r="AA83" s="894">
        <v>0.11148177760035066</v>
      </c>
      <c r="AB83" s="894">
        <v>0.11148177760035066</v>
      </c>
      <c r="AC83" s="894">
        <v>0.11148177760035066</v>
      </c>
      <c r="AD83" s="894">
        <v>0.11148177760035066</v>
      </c>
      <c r="AE83" s="894">
        <v>0.11148177760035066</v>
      </c>
      <c r="AF83" s="894">
        <v>9.582033514782283E-2</v>
      </c>
      <c r="AG83" s="894">
        <v>0</v>
      </c>
      <c r="AH83" s="894">
        <v>0</v>
      </c>
      <c r="AI83" s="894">
        <v>0</v>
      </c>
      <c r="AJ83" s="894">
        <v>0</v>
      </c>
      <c r="AK83" s="894">
        <v>0</v>
      </c>
      <c r="AL83" s="894">
        <v>0</v>
      </c>
      <c r="AM83" s="894">
        <v>0</v>
      </c>
      <c r="AN83" s="894">
        <v>0</v>
      </c>
      <c r="AO83" s="895">
        <v>0</v>
      </c>
      <c r="AP83" s="892"/>
      <c r="AQ83" s="893">
        <v>0</v>
      </c>
      <c r="AR83" s="894">
        <v>226.65713353997722</v>
      </c>
      <c r="AS83" s="894">
        <v>226.65713353997722</v>
      </c>
      <c r="AT83" s="894">
        <v>226.65713353997722</v>
      </c>
      <c r="AU83" s="894">
        <v>226.65713353997722</v>
      </c>
      <c r="AV83" s="894">
        <v>226.65713353997722</v>
      </c>
      <c r="AW83" s="894">
        <v>226.65713353997722</v>
      </c>
      <c r="AX83" s="894">
        <v>226.65713353997722</v>
      </c>
      <c r="AY83" s="894">
        <v>226.65713353997722</v>
      </c>
      <c r="AZ83" s="894">
        <v>226.65713353997722</v>
      </c>
      <c r="BA83" s="894">
        <v>226.65713353997722</v>
      </c>
      <c r="BB83" s="894">
        <v>226.65713353997722</v>
      </c>
      <c r="BC83" s="894">
        <v>226.65713353997722</v>
      </c>
      <c r="BD83" s="894">
        <v>226.65713353997722</v>
      </c>
      <c r="BE83" s="894">
        <v>226.65713353997722</v>
      </c>
      <c r="BF83" s="894">
        <v>226.65713353997722</v>
      </c>
      <c r="BG83" s="894">
        <v>226.65713353997722</v>
      </c>
      <c r="BH83" s="894">
        <v>226.65713353997722</v>
      </c>
      <c r="BI83" s="894">
        <v>226.65713353997722</v>
      </c>
      <c r="BJ83" s="894">
        <v>210.95930941107676</v>
      </c>
      <c r="BK83" s="894">
        <v>0</v>
      </c>
      <c r="BL83" s="894">
        <v>0</v>
      </c>
      <c r="BM83" s="894">
        <v>0</v>
      </c>
      <c r="BN83" s="894">
        <v>0</v>
      </c>
      <c r="BO83" s="894">
        <v>0</v>
      </c>
      <c r="BP83" s="894">
        <v>0</v>
      </c>
      <c r="BQ83" s="894">
        <v>0</v>
      </c>
      <c r="BR83" s="894">
        <v>0</v>
      </c>
      <c r="BS83" s="894">
        <v>0</v>
      </c>
      <c r="BT83" s="895">
        <v>0</v>
      </c>
    </row>
    <row r="84" spans="2:73">
      <c r="B84" s="845" t="s">
        <v>208</v>
      </c>
      <c r="C84" s="845" t="s">
        <v>785</v>
      </c>
      <c r="D84" s="846" t="s">
        <v>21</v>
      </c>
      <c r="E84" s="845" t="s">
        <v>757</v>
      </c>
      <c r="F84" s="845" t="s">
        <v>802</v>
      </c>
      <c r="G84" s="845" t="s">
        <v>784</v>
      </c>
      <c r="H84" s="845">
        <v>2013</v>
      </c>
      <c r="I84" s="847" t="s">
        <v>573</v>
      </c>
      <c r="J84" s="847" t="s">
        <v>581</v>
      </c>
      <c r="K84" s="633"/>
      <c r="L84" s="696">
        <v>0</v>
      </c>
      <c r="M84" s="697">
        <v>0</v>
      </c>
      <c r="N84" s="697">
        <v>3.4596590589999998</v>
      </c>
      <c r="O84" s="697">
        <v>3.4596590589999998</v>
      </c>
      <c r="P84" s="697">
        <v>3.4596590589999998</v>
      </c>
      <c r="Q84" s="697">
        <v>3.3059043159999999</v>
      </c>
      <c r="R84" s="697">
        <v>1.263936658</v>
      </c>
      <c r="S84" s="697">
        <v>1.263936658</v>
      </c>
      <c r="T84" s="697">
        <v>1.263936658</v>
      </c>
      <c r="U84" s="697">
        <v>1.263936658</v>
      </c>
      <c r="V84" s="697">
        <v>1.263936658</v>
      </c>
      <c r="W84" s="697">
        <v>1.263936658</v>
      </c>
      <c r="X84" s="697">
        <v>1.077115069</v>
      </c>
      <c r="Y84" s="697">
        <v>0.45744380899999998</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8">
        <v>0</v>
      </c>
      <c r="AP84" s="633"/>
      <c r="AQ84" s="696">
        <v>0</v>
      </c>
      <c r="AR84" s="697">
        <v>0</v>
      </c>
      <c r="AS84" s="697">
        <v>11413.91351</v>
      </c>
      <c r="AT84" s="697">
        <v>11413.91351</v>
      </c>
      <c r="AU84" s="697">
        <v>11413.91351</v>
      </c>
      <c r="AV84" s="697">
        <v>10923.17052</v>
      </c>
      <c r="AW84" s="697">
        <v>5005.9103830000004</v>
      </c>
      <c r="AX84" s="697">
        <v>5005.9103830000004</v>
      </c>
      <c r="AY84" s="697">
        <v>5005.9103830000004</v>
      </c>
      <c r="AZ84" s="697">
        <v>5005.9103830000004</v>
      </c>
      <c r="BA84" s="697">
        <v>5005.9103830000004</v>
      </c>
      <c r="BB84" s="697">
        <v>5005.9103830000004</v>
      </c>
      <c r="BC84" s="697">
        <v>3311.088299</v>
      </c>
      <c r="BD84" s="697">
        <v>1333.267523</v>
      </c>
      <c r="BE84" s="697">
        <v>0</v>
      </c>
      <c r="BF84" s="697">
        <v>0</v>
      </c>
      <c r="BG84" s="697">
        <v>0</v>
      </c>
      <c r="BH84" s="697">
        <v>0</v>
      </c>
      <c r="BI84" s="697">
        <v>0</v>
      </c>
      <c r="BJ84" s="697">
        <v>0</v>
      </c>
      <c r="BK84" s="697">
        <v>0</v>
      </c>
      <c r="BL84" s="697">
        <v>0</v>
      </c>
      <c r="BM84" s="697">
        <v>0</v>
      </c>
      <c r="BN84" s="697">
        <v>0</v>
      </c>
      <c r="BO84" s="697">
        <v>0</v>
      </c>
      <c r="BP84" s="697">
        <v>0</v>
      </c>
      <c r="BQ84" s="697">
        <v>0</v>
      </c>
      <c r="BR84" s="697">
        <v>0</v>
      </c>
      <c r="BS84" s="697">
        <v>0</v>
      </c>
      <c r="BT84" s="698">
        <v>0</v>
      </c>
    </row>
    <row r="85" spans="2:73">
      <c r="B85" s="845" t="s">
        <v>208</v>
      </c>
      <c r="C85" s="845" t="s">
        <v>785</v>
      </c>
      <c r="D85" s="846" t="s">
        <v>21</v>
      </c>
      <c r="E85" s="845" t="s">
        <v>757</v>
      </c>
      <c r="F85" s="845" t="s">
        <v>802</v>
      </c>
      <c r="G85" s="845" t="s">
        <v>784</v>
      </c>
      <c r="H85" s="845">
        <v>2014</v>
      </c>
      <c r="I85" s="847" t="s">
        <v>573</v>
      </c>
      <c r="J85" s="847" t="s">
        <v>588</v>
      </c>
      <c r="K85" s="633"/>
      <c r="L85" s="696">
        <v>0</v>
      </c>
      <c r="M85" s="697">
        <v>0</v>
      </c>
      <c r="N85" s="697">
        <v>0</v>
      </c>
      <c r="O85" s="697">
        <v>365.38865929999997</v>
      </c>
      <c r="P85" s="697">
        <v>358.9439074</v>
      </c>
      <c r="Q85" s="697">
        <v>346.6913361</v>
      </c>
      <c r="R85" s="697">
        <v>233.00353129999999</v>
      </c>
      <c r="S85" s="697">
        <v>233.00353129999999</v>
      </c>
      <c r="T85" s="697">
        <v>233.00353129999999</v>
      </c>
      <c r="U85" s="697">
        <v>233.00353129999999</v>
      </c>
      <c r="V85" s="697">
        <v>233.00353129999999</v>
      </c>
      <c r="W85" s="697">
        <v>233.00353129999999</v>
      </c>
      <c r="X85" s="697">
        <v>233.00353129999999</v>
      </c>
      <c r="Y85" s="697">
        <v>230.78330769999999</v>
      </c>
      <c r="Z85" s="697">
        <v>43.685464150000001</v>
      </c>
      <c r="AA85" s="697">
        <v>0</v>
      </c>
      <c r="AB85" s="697">
        <v>0</v>
      </c>
      <c r="AC85" s="697">
        <v>0</v>
      </c>
      <c r="AD85" s="697">
        <v>0</v>
      </c>
      <c r="AE85" s="697">
        <v>0</v>
      </c>
      <c r="AF85" s="697">
        <v>0</v>
      </c>
      <c r="AG85" s="697">
        <v>0</v>
      </c>
      <c r="AH85" s="697">
        <v>0</v>
      </c>
      <c r="AI85" s="697">
        <v>0</v>
      </c>
      <c r="AJ85" s="697">
        <v>0</v>
      </c>
      <c r="AK85" s="697">
        <v>0</v>
      </c>
      <c r="AL85" s="697">
        <v>0</v>
      </c>
      <c r="AM85" s="697">
        <v>0</v>
      </c>
      <c r="AN85" s="697">
        <v>0</v>
      </c>
      <c r="AO85" s="698">
        <v>0</v>
      </c>
      <c r="AP85" s="633"/>
      <c r="AQ85" s="699">
        <v>0</v>
      </c>
      <c r="AR85" s="700">
        <v>0</v>
      </c>
      <c r="AS85" s="700">
        <v>0</v>
      </c>
      <c r="AT85" s="700">
        <v>1343298.8149999999</v>
      </c>
      <c r="AU85" s="700">
        <v>1321755.683</v>
      </c>
      <c r="AV85" s="700">
        <v>1272701.22</v>
      </c>
      <c r="AW85" s="700">
        <v>902596.11739999999</v>
      </c>
      <c r="AX85" s="700">
        <v>902596.11739999999</v>
      </c>
      <c r="AY85" s="700">
        <v>902596.11739999999</v>
      </c>
      <c r="AZ85" s="700">
        <v>902596.11739999999</v>
      </c>
      <c r="BA85" s="700">
        <v>902596.11739999999</v>
      </c>
      <c r="BB85" s="700">
        <v>902596.11739999999</v>
      </c>
      <c r="BC85" s="700">
        <v>902596.11739999999</v>
      </c>
      <c r="BD85" s="700">
        <v>882123.36340000003</v>
      </c>
      <c r="BE85" s="700">
        <v>143836.78260000001</v>
      </c>
      <c r="BF85" s="700">
        <v>0</v>
      </c>
      <c r="BG85" s="700">
        <v>0</v>
      </c>
      <c r="BH85" s="700">
        <v>0</v>
      </c>
      <c r="BI85" s="700">
        <v>0</v>
      </c>
      <c r="BJ85" s="700">
        <v>0</v>
      </c>
      <c r="BK85" s="700">
        <v>0</v>
      </c>
      <c r="BL85" s="700">
        <v>0</v>
      </c>
      <c r="BM85" s="700">
        <v>0</v>
      </c>
      <c r="BN85" s="700">
        <v>0</v>
      </c>
      <c r="BO85" s="700">
        <v>0</v>
      </c>
      <c r="BP85" s="700">
        <v>0</v>
      </c>
      <c r="BQ85" s="700">
        <v>0</v>
      </c>
      <c r="BR85" s="700">
        <v>0</v>
      </c>
      <c r="BS85" s="700">
        <v>0</v>
      </c>
      <c r="BT85" s="701">
        <v>0</v>
      </c>
    </row>
    <row r="86" spans="2:73">
      <c r="B86" s="853" t="s">
        <v>208</v>
      </c>
      <c r="C86" s="853" t="s">
        <v>785</v>
      </c>
      <c r="D86" s="854" t="s">
        <v>20</v>
      </c>
      <c r="E86" s="853" t="s">
        <v>757</v>
      </c>
      <c r="F86" s="853" t="s">
        <v>802</v>
      </c>
      <c r="G86" s="853" t="s">
        <v>784</v>
      </c>
      <c r="H86" s="853">
        <v>2011</v>
      </c>
      <c r="I86" s="855" t="s">
        <v>573</v>
      </c>
      <c r="J86" s="855" t="s">
        <v>581</v>
      </c>
      <c r="K86" s="856"/>
      <c r="L86" s="857">
        <v>2.2209770290000002</v>
      </c>
      <c r="M86" s="858">
        <v>2.2209770290000002</v>
      </c>
      <c r="N86" s="858">
        <v>2.2209770290000002</v>
      </c>
      <c r="O86" s="858">
        <v>2.2209770290000002</v>
      </c>
      <c r="P86" s="858">
        <v>0</v>
      </c>
      <c r="Q86" s="858">
        <v>0</v>
      </c>
      <c r="R86" s="858">
        <v>0</v>
      </c>
      <c r="S86" s="858">
        <v>0</v>
      </c>
      <c r="T86" s="858">
        <v>0</v>
      </c>
      <c r="U86" s="858">
        <v>0</v>
      </c>
      <c r="V86" s="858">
        <v>0</v>
      </c>
      <c r="W86" s="858">
        <v>0</v>
      </c>
      <c r="X86" s="858">
        <v>0</v>
      </c>
      <c r="Y86" s="858">
        <v>0</v>
      </c>
      <c r="Z86" s="858">
        <v>0</v>
      </c>
      <c r="AA86" s="858">
        <v>0</v>
      </c>
      <c r="AB86" s="858">
        <v>0</v>
      </c>
      <c r="AC86" s="858">
        <v>0</v>
      </c>
      <c r="AD86" s="858">
        <v>0</v>
      </c>
      <c r="AE86" s="858">
        <v>0</v>
      </c>
      <c r="AF86" s="858">
        <v>0</v>
      </c>
      <c r="AG86" s="858">
        <v>0</v>
      </c>
      <c r="AH86" s="858">
        <v>0</v>
      </c>
      <c r="AI86" s="858">
        <v>0</v>
      </c>
      <c r="AJ86" s="858">
        <v>0</v>
      </c>
      <c r="AK86" s="858">
        <v>0</v>
      </c>
      <c r="AL86" s="858">
        <v>0</v>
      </c>
      <c r="AM86" s="858">
        <v>0</v>
      </c>
      <c r="AN86" s="858">
        <v>0</v>
      </c>
      <c r="AO86" s="859">
        <v>0</v>
      </c>
      <c r="AP86" s="856"/>
      <c r="AQ86" s="896">
        <v>10998.36557</v>
      </c>
      <c r="AR86" s="897">
        <v>10998.36557</v>
      </c>
      <c r="AS86" s="898">
        <v>10998.36557</v>
      </c>
      <c r="AT86" s="898">
        <v>10998.36557</v>
      </c>
      <c r="AU86" s="898">
        <v>0</v>
      </c>
      <c r="AV86" s="898">
        <v>0</v>
      </c>
      <c r="AW86" s="898">
        <v>0</v>
      </c>
      <c r="AX86" s="898">
        <v>0</v>
      </c>
      <c r="AY86" s="898">
        <v>0</v>
      </c>
      <c r="AZ86" s="898">
        <v>0</v>
      </c>
      <c r="BA86" s="898">
        <v>0</v>
      </c>
      <c r="BB86" s="898">
        <v>0</v>
      </c>
      <c r="BC86" s="898">
        <v>0</v>
      </c>
      <c r="BD86" s="898">
        <v>0</v>
      </c>
      <c r="BE86" s="898">
        <v>0</v>
      </c>
      <c r="BF86" s="898">
        <v>0</v>
      </c>
      <c r="BG86" s="898">
        <v>0</v>
      </c>
      <c r="BH86" s="898">
        <v>0</v>
      </c>
      <c r="BI86" s="898">
        <v>0</v>
      </c>
      <c r="BJ86" s="898">
        <v>0</v>
      </c>
      <c r="BK86" s="898">
        <v>0</v>
      </c>
      <c r="BL86" s="898">
        <v>0</v>
      </c>
      <c r="BM86" s="898">
        <v>0</v>
      </c>
      <c r="BN86" s="898">
        <v>0</v>
      </c>
      <c r="BO86" s="898">
        <v>0</v>
      </c>
      <c r="BP86" s="898">
        <v>0</v>
      </c>
      <c r="BQ86" s="898">
        <v>0</v>
      </c>
      <c r="BR86" s="898">
        <v>0</v>
      </c>
      <c r="BS86" s="898">
        <v>0</v>
      </c>
      <c r="BT86" s="899">
        <v>0</v>
      </c>
    </row>
    <row r="87" spans="2:73">
      <c r="B87" s="861" t="s">
        <v>208</v>
      </c>
      <c r="C87" s="861" t="s">
        <v>785</v>
      </c>
      <c r="D87" s="862" t="s">
        <v>20</v>
      </c>
      <c r="E87" s="861" t="s">
        <v>757</v>
      </c>
      <c r="F87" s="861" t="s">
        <v>802</v>
      </c>
      <c r="G87" s="861" t="s">
        <v>784</v>
      </c>
      <c r="H87" s="861">
        <v>2012</v>
      </c>
      <c r="I87" s="863" t="s">
        <v>573</v>
      </c>
      <c r="J87" s="863" t="s">
        <v>581</v>
      </c>
      <c r="K87" s="864"/>
      <c r="L87" s="865">
        <v>0</v>
      </c>
      <c r="M87" s="866">
        <v>0.172466273</v>
      </c>
      <c r="N87" s="866">
        <v>0.172466273</v>
      </c>
      <c r="O87" s="866">
        <v>0.172466273</v>
      </c>
      <c r="P87" s="866">
        <v>0.172466273</v>
      </c>
      <c r="Q87" s="866">
        <v>0</v>
      </c>
      <c r="R87" s="866">
        <v>0</v>
      </c>
      <c r="S87" s="866">
        <v>0</v>
      </c>
      <c r="T87" s="866">
        <v>0</v>
      </c>
      <c r="U87" s="866">
        <v>0</v>
      </c>
      <c r="V87" s="866">
        <v>0</v>
      </c>
      <c r="W87" s="866">
        <v>0</v>
      </c>
      <c r="X87" s="866">
        <v>0</v>
      </c>
      <c r="Y87" s="866">
        <v>0</v>
      </c>
      <c r="Z87" s="866">
        <v>0</v>
      </c>
      <c r="AA87" s="866">
        <v>0</v>
      </c>
      <c r="AB87" s="866">
        <v>0</v>
      </c>
      <c r="AC87" s="866">
        <v>0</v>
      </c>
      <c r="AD87" s="866">
        <v>0</v>
      </c>
      <c r="AE87" s="866">
        <v>0</v>
      </c>
      <c r="AF87" s="866">
        <v>0</v>
      </c>
      <c r="AG87" s="866">
        <v>0</v>
      </c>
      <c r="AH87" s="866">
        <v>0</v>
      </c>
      <c r="AI87" s="866">
        <v>0</v>
      </c>
      <c r="AJ87" s="866">
        <v>0</v>
      </c>
      <c r="AK87" s="866">
        <v>0</v>
      </c>
      <c r="AL87" s="866">
        <v>0</v>
      </c>
      <c r="AM87" s="866">
        <v>0</v>
      </c>
      <c r="AN87" s="866">
        <v>0</v>
      </c>
      <c r="AO87" s="867">
        <v>0</v>
      </c>
      <c r="AP87" s="864"/>
      <c r="AQ87" s="865">
        <v>0</v>
      </c>
      <c r="AR87" s="866">
        <v>854.05976269999996</v>
      </c>
      <c r="AS87" s="866">
        <v>854.05976269999996</v>
      </c>
      <c r="AT87" s="866">
        <v>854.05976269999996</v>
      </c>
      <c r="AU87" s="866">
        <v>854.05976269999996</v>
      </c>
      <c r="AV87" s="866">
        <v>0</v>
      </c>
      <c r="AW87" s="866">
        <v>0</v>
      </c>
      <c r="AX87" s="866">
        <v>0</v>
      </c>
      <c r="AY87" s="866">
        <v>0</v>
      </c>
      <c r="AZ87" s="866">
        <v>0</v>
      </c>
      <c r="BA87" s="866">
        <v>0</v>
      </c>
      <c r="BB87" s="866">
        <v>0</v>
      </c>
      <c r="BC87" s="866">
        <v>0</v>
      </c>
      <c r="BD87" s="866">
        <v>0</v>
      </c>
      <c r="BE87" s="866">
        <v>0</v>
      </c>
      <c r="BF87" s="866">
        <v>0</v>
      </c>
      <c r="BG87" s="866">
        <v>0</v>
      </c>
      <c r="BH87" s="866">
        <v>0</v>
      </c>
      <c r="BI87" s="866">
        <v>0</v>
      </c>
      <c r="BJ87" s="866">
        <v>0</v>
      </c>
      <c r="BK87" s="866">
        <v>0</v>
      </c>
      <c r="BL87" s="866">
        <v>0</v>
      </c>
      <c r="BM87" s="866">
        <v>0</v>
      </c>
      <c r="BN87" s="866">
        <v>0</v>
      </c>
      <c r="BO87" s="866">
        <v>0</v>
      </c>
      <c r="BP87" s="866">
        <v>0</v>
      </c>
      <c r="BQ87" s="866">
        <v>0</v>
      </c>
      <c r="BR87" s="866">
        <v>0</v>
      </c>
      <c r="BS87" s="866">
        <v>0</v>
      </c>
      <c r="BT87" s="867">
        <v>0</v>
      </c>
    </row>
    <row r="88" spans="2:73">
      <c r="B88" s="900" t="s">
        <v>208</v>
      </c>
      <c r="C88" s="900" t="s">
        <v>785</v>
      </c>
      <c r="D88" s="901" t="s">
        <v>20</v>
      </c>
      <c r="E88" s="900" t="s">
        <v>757</v>
      </c>
      <c r="F88" s="900" t="s">
        <v>802</v>
      </c>
      <c r="G88" s="900" t="s">
        <v>784</v>
      </c>
      <c r="H88" s="900">
        <v>2013</v>
      </c>
      <c r="I88" s="902" t="s">
        <v>573</v>
      </c>
      <c r="J88" s="902" t="s">
        <v>581</v>
      </c>
      <c r="K88" s="903"/>
      <c r="L88" s="904">
        <v>0</v>
      </c>
      <c r="M88" s="905">
        <v>0</v>
      </c>
      <c r="N88" s="905">
        <v>9.9365513000000003E-2</v>
      </c>
      <c r="O88" s="905">
        <v>9.9365513000000003E-2</v>
      </c>
      <c r="P88" s="905">
        <v>9.9365513000000003E-2</v>
      </c>
      <c r="Q88" s="905">
        <v>9.9365513000000003E-2</v>
      </c>
      <c r="R88" s="905">
        <v>0</v>
      </c>
      <c r="S88" s="905">
        <v>0</v>
      </c>
      <c r="T88" s="905">
        <v>0</v>
      </c>
      <c r="U88" s="905">
        <v>0</v>
      </c>
      <c r="V88" s="905">
        <v>0</v>
      </c>
      <c r="W88" s="905">
        <v>0</v>
      </c>
      <c r="X88" s="905">
        <v>0</v>
      </c>
      <c r="Y88" s="905">
        <v>0</v>
      </c>
      <c r="Z88" s="905">
        <v>0</v>
      </c>
      <c r="AA88" s="905">
        <v>0</v>
      </c>
      <c r="AB88" s="905">
        <v>0</v>
      </c>
      <c r="AC88" s="905">
        <v>0</v>
      </c>
      <c r="AD88" s="905">
        <v>0</v>
      </c>
      <c r="AE88" s="905">
        <v>0</v>
      </c>
      <c r="AF88" s="905">
        <v>0</v>
      </c>
      <c r="AG88" s="905">
        <v>0</v>
      </c>
      <c r="AH88" s="905">
        <v>0</v>
      </c>
      <c r="AI88" s="905">
        <v>0</v>
      </c>
      <c r="AJ88" s="905">
        <v>0</v>
      </c>
      <c r="AK88" s="905">
        <v>0</v>
      </c>
      <c r="AL88" s="905">
        <v>0</v>
      </c>
      <c r="AM88" s="905">
        <v>0</v>
      </c>
      <c r="AN88" s="905">
        <v>0</v>
      </c>
      <c r="AO88" s="906">
        <v>0</v>
      </c>
      <c r="AP88" s="903"/>
      <c r="AQ88" s="904">
        <v>0</v>
      </c>
      <c r="AR88" s="905">
        <v>0</v>
      </c>
      <c r="AS88" s="905">
        <v>546.29661339999996</v>
      </c>
      <c r="AT88" s="905">
        <v>546.29661339999996</v>
      </c>
      <c r="AU88" s="905">
        <v>546.29661339999996</v>
      </c>
      <c r="AV88" s="905">
        <v>546.29661339999996</v>
      </c>
      <c r="AW88" s="905">
        <v>0</v>
      </c>
      <c r="AX88" s="905">
        <v>0</v>
      </c>
      <c r="AY88" s="905">
        <v>0</v>
      </c>
      <c r="AZ88" s="905">
        <v>0</v>
      </c>
      <c r="BA88" s="905">
        <v>0</v>
      </c>
      <c r="BB88" s="905">
        <v>0</v>
      </c>
      <c r="BC88" s="905">
        <v>0</v>
      </c>
      <c r="BD88" s="905">
        <v>0</v>
      </c>
      <c r="BE88" s="905">
        <v>0</v>
      </c>
      <c r="BF88" s="905">
        <v>0</v>
      </c>
      <c r="BG88" s="905">
        <v>0</v>
      </c>
      <c r="BH88" s="905">
        <v>0</v>
      </c>
      <c r="BI88" s="905">
        <v>0</v>
      </c>
      <c r="BJ88" s="905">
        <v>0</v>
      </c>
      <c r="BK88" s="905">
        <v>0</v>
      </c>
      <c r="BL88" s="905">
        <v>0</v>
      </c>
      <c r="BM88" s="905">
        <v>0</v>
      </c>
      <c r="BN88" s="905">
        <v>0</v>
      </c>
      <c r="BO88" s="905">
        <v>0</v>
      </c>
      <c r="BP88" s="905">
        <v>0</v>
      </c>
      <c r="BQ88" s="905">
        <v>0</v>
      </c>
      <c r="BR88" s="905">
        <v>0</v>
      </c>
      <c r="BS88" s="905">
        <v>0</v>
      </c>
      <c r="BT88" s="906">
        <v>0</v>
      </c>
    </row>
    <row r="89" spans="2:73">
      <c r="B89" s="900" t="s">
        <v>208</v>
      </c>
      <c r="C89" s="900" t="s">
        <v>785</v>
      </c>
      <c r="D89" s="901" t="s">
        <v>20</v>
      </c>
      <c r="E89" s="900" t="s">
        <v>757</v>
      </c>
      <c r="F89" s="900" t="s">
        <v>802</v>
      </c>
      <c r="G89" s="900" t="s">
        <v>784</v>
      </c>
      <c r="H89" s="900">
        <v>2013</v>
      </c>
      <c r="I89" s="902" t="s">
        <v>573</v>
      </c>
      <c r="J89" s="902" t="s">
        <v>581</v>
      </c>
      <c r="K89" s="903"/>
      <c r="L89" s="904">
        <v>0</v>
      </c>
      <c r="M89" s="905">
        <v>0</v>
      </c>
      <c r="N89" s="905">
        <v>335.10382279999999</v>
      </c>
      <c r="O89" s="905">
        <v>335.10382279999999</v>
      </c>
      <c r="P89" s="905">
        <v>335.10382279999999</v>
      </c>
      <c r="Q89" s="905">
        <v>335.10382279999999</v>
      </c>
      <c r="R89" s="905">
        <v>0</v>
      </c>
      <c r="S89" s="905">
        <v>0</v>
      </c>
      <c r="T89" s="905">
        <v>0</v>
      </c>
      <c r="U89" s="905">
        <v>0</v>
      </c>
      <c r="V89" s="905">
        <v>0</v>
      </c>
      <c r="W89" s="905">
        <v>0</v>
      </c>
      <c r="X89" s="905">
        <v>0</v>
      </c>
      <c r="Y89" s="905">
        <v>0</v>
      </c>
      <c r="Z89" s="905">
        <v>0</v>
      </c>
      <c r="AA89" s="905">
        <v>0</v>
      </c>
      <c r="AB89" s="905">
        <v>0</v>
      </c>
      <c r="AC89" s="905">
        <v>0</v>
      </c>
      <c r="AD89" s="905">
        <v>0</v>
      </c>
      <c r="AE89" s="905">
        <v>0</v>
      </c>
      <c r="AF89" s="905">
        <v>0</v>
      </c>
      <c r="AG89" s="905">
        <v>0</v>
      </c>
      <c r="AH89" s="905">
        <v>0</v>
      </c>
      <c r="AI89" s="905">
        <v>0</v>
      </c>
      <c r="AJ89" s="905">
        <v>0</v>
      </c>
      <c r="AK89" s="905">
        <v>0</v>
      </c>
      <c r="AL89" s="905">
        <v>0</v>
      </c>
      <c r="AM89" s="905">
        <v>0</v>
      </c>
      <c r="AN89" s="905">
        <v>0</v>
      </c>
      <c r="AO89" s="906">
        <v>0</v>
      </c>
      <c r="AP89" s="903"/>
      <c r="AQ89" s="904">
        <v>0</v>
      </c>
      <c r="AR89" s="905">
        <v>0</v>
      </c>
      <c r="AS89" s="905">
        <v>1842350.31</v>
      </c>
      <c r="AT89" s="905">
        <v>1842350.31</v>
      </c>
      <c r="AU89" s="905">
        <v>1842350.31</v>
      </c>
      <c r="AV89" s="905">
        <v>1842350.31</v>
      </c>
      <c r="AW89" s="905">
        <v>0</v>
      </c>
      <c r="AX89" s="905">
        <v>0</v>
      </c>
      <c r="AY89" s="905">
        <v>0</v>
      </c>
      <c r="AZ89" s="905">
        <v>0</v>
      </c>
      <c r="BA89" s="905">
        <v>0</v>
      </c>
      <c r="BB89" s="905">
        <v>0</v>
      </c>
      <c r="BC89" s="905">
        <v>0</v>
      </c>
      <c r="BD89" s="905">
        <v>0</v>
      </c>
      <c r="BE89" s="905">
        <v>0</v>
      </c>
      <c r="BF89" s="905">
        <v>0</v>
      </c>
      <c r="BG89" s="905">
        <v>0</v>
      </c>
      <c r="BH89" s="905">
        <v>0</v>
      </c>
      <c r="BI89" s="905">
        <v>0</v>
      </c>
      <c r="BJ89" s="905">
        <v>0</v>
      </c>
      <c r="BK89" s="905">
        <v>0</v>
      </c>
      <c r="BL89" s="905">
        <v>0</v>
      </c>
      <c r="BM89" s="905">
        <v>0</v>
      </c>
      <c r="BN89" s="905">
        <v>0</v>
      </c>
      <c r="BO89" s="905">
        <v>0</v>
      </c>
      <c r="BP89" s="905">
        <v>0</v>
      </c>
      <c r="BQ89" s="905">
        <v>0</v>
      </c>
      <c r="BR89" s="905">
        <v>0</v>
      </c>
      <c r="BS89" s="905">
        <v>0</v>
      </c>
      <c r="BT89" s="906">
        <v>0</v>
      </c>
    </row>
    <row r="90" spans="2:73">
      <c r="B90" s="845" t="s">
        <v>208</v>
      </c>
      <c r="C90" s="845" t="s">
        <v>785</v>
      </c>
      <c r="D90" s="846" t="s">
        <v>20</v>
      </c>
      <c r="E90" s="845" t="s">
        <v>757</v>
      </c>
      <c r="F90" s="845" t="s">
        <v>802</v>
      </c>
      <c r="G90" s="845" t="s">
        <v>784</v>
      </c>
      <c r="H90" s="845">
        <v>2014</v>
      </c>
      <c r="I90" s="847" t="s">
        <v>573</v>
      </c>
      <c r="J90" s="847" t="s">
        <v>588</v>
      </c>
      <c r="K90" s="633"/>
      <c r="L90" s="696">
        <v>0</v>
      </c>
      <c r="M90" s="697">
        <v>0</v>
      </c>
      <c r="N90" s="697">
        <v>0</v>
      </c>
      <c r="O90" s="697">
        <v>80.201583099999993</v>
      </c>
      <c r="P90" s="697">
        <v>80.201583099999993</v>
      </c>
      <c r="Q90" s="697">
        <v>80.201583099999993</v>
      </c>
      <c r="R90" s="697">
        <v>80.201583099999993</v>
      </c>
      <c r="S90" s="697">
        <v>0</v>
      </c>
      <c r="T90" s="697">
        <v>0</v>
      </c>
      <c r="U90" s="697">
        <v>0</v>
      </c>
      <c r="V90" s="697">
        <v>0</v>
      </c>
      <c r="W90" s="697">
        <v>0</v>
      </c>
      <c r="X90" s="697">
        <v>0</v>
      </c>
      <c r="Y90" s="697">
        <v>0</v>
      </c>
      <c r="Z90" s="697">
        <v>0</v>
      </c>
      <c r="AA90" s="697">
        <v>0</v>
      </c>
      <c r="AB90" s="697">
        <v>0</v>
      </c>
      <c r="AC90" s="697">
        <v>0</v>
      </c>
      <c r="AD90" s="697">
        <v>0</v>
      </c>
      <c r="AE90" s="697">
        <v>0</v>
      </c>
      <c r="AF90" s="697">
        <v>0</v>
      </c>
      <c r="AG90" s="697">
        <v>0</v>
      </c>
      <c r="AH90" s="697">
        <v>0</v>
      </c>
      <c r="AI90" s="697">
        <v>0</v>
      </c>
      <c r="AJ90" s="697">
        <v>0</v>
      </c>
      <c r="AK90" s="697">
        <v>0</v>
      </c>
      <c r="AL90" s="697">
        <v>0</v>
      </c>
      <c r="AM90" s="697">
        <v>0</v>
      </c>
      <c r="AN90" s="697">
        <v>0</v>
      </c>
      <c r="AO90" s="698">
        <v>0</v>
      </c>
      <c r="AP90" s="633"/>
      <c r="AQ90" s="696">
        <v>0</v>
      </c>
      <c r="AR90" s="697">
        <v>0</v>
      </c>
      <c r="AS90" s="697">
        <v>0</v>
      </c>
      <c r="AT90" s="697">
        <v>391641.4203</v>
      </c>
      <c r="AU90" s="697">
        <v>391641.4203</v>
      </c>
      <c r="AV90" s="697">
        <v>391641.4203</v>
      </c>
      <c r="AW90" s="697">
        <v>391641.4203</v>
      </c>
      <c r="AX90" s="697">
        <v>0</v>
      </c>
      <c r="AY90" s="697">
        <v>0</v>
      </c>
      <c r="AZ90" s="697">
        <v>0</v>
      </c>
      <c r="BA90" s="697">
        <v>0</v>
      </c>
      <c r="BB90" s="697">
        <v>0</v>
      </c>
      <c r="BC90" s="697">
        <v>0</v>
      </c>
      <c r="BD90" s="697">
        <v>0</v>
      </c>
      <c r="BE90" s="697">
        <v>0</v>
      </c>
      <c r="BF90" s="697">
        <v>0</v>
      </c>
      <c r="BG90" s="697">
        <v>0</v>
      </c>
      <c r="BH90" s="697">
        <v>0</v>
      </c>
      <c r="BI90" s="697">
        <v>0</v>
      </c>
      <c r="BJ90" s="697">
        <v>0</v>
      </c>
      <c r="BK90" s="697">
        <v>0</v>
      </c>
      <c r="BL90" s="697">
        <v>0</v>
      </c>
      <c r="BM90" s="697">
        <v>0</v>
      </c>
      <c r="BN90" s="697">
        <v>0</v>
      </c>
      <c r="BO90" s="697">
        <v>0</v>
      </c>
      <c r="BP90" s="697">
        <v>0</v>
      </c>
      <c r="BQ90" s="697">
        <v>0</v>
      </c>
      <c r="BR90" s="697">
        <v>0</v>
      </c>
      <c r="BS90" s="697">
        <v>0</v>
      </c>
      <c r="BT90" s="698">
        <v>0</v>
      </c>
    </row>
    <row r="91" spans="2:73">
      <c r="B91" s="868" t="s">
        <v>208</v>
      </c>
      <c r="C91" s="868" t="s">
        <v>785</v>
      </c>
      <c r="D91" s="869" t="s">
        <v>22</v>
      </c>
      <c r="E91" s="868" t="s">
        <v>757</v>
      </c>
      <c r="F91" s="868" t="s">
        <v>802</v>
      </c>
      <c r="G91" s="868" t="s">
        <v>784</v>
      </c>
      <c r="H91" s="868">
        <v>2012</v>
      </c>
      <c r="I91" s="870" t="s">
        <v>573</v>
      </c>
      <c r="J91" s="870" t="s">
        <v>581</v>
      </c>
      <c r="K91" s="871"/>
      <c r="L91" s="872">
        <v>0</v>
      </c>
      <c r="M91" s="873">
        <v>108.1</v>
      </c>
      <c r="N91" s="873">
        <v>108.1</v>
      </c>
      <c r="O91" s="873">
        <v>108.1</v>
      </c>
      <c r="P91" s="873">
        <v>108.1</v>
      </c>
      <c r="Q91" s="873">
        <v>101.52</v>
      </c>
      <c r="R91" s="873">
        <v>80.53</v>
      </c>
      <c r="S91" s="873">
        <v>77.48</v>
      </c>
      <c r="T91" s="873">
        <v>77.48</v>
      </c>
      <c r="U91" s="873">
        <v>77.05</v>
      </c>
      <c r="V91" s="873">
        <v>58.64</v>
      </c>
      <c r="W91" s="873">
        <v>17.21</v>
      </c>
      <c r="X91" s="873">
        <v>16.57</v>
      </c>
      <c r="Y91" s="873">
        <v>12.53</v>
      </c>
      <c r="Z91" s="873">
        <v>12.53</v>
      </c>
      <c r="AA91" s="873">
        <v>12.53</v>
      </c>
      <c r="AB91" s="873">
        <v>11.99</v>
      </c>
      <c r="AC91" s="873">
        <v>10.64</v>
      </c>
      <c r="AD91" s="873">
        <v>10.64</v>
      </c>
      <c r="AE91" s="873">
        <v>10.64</v>
      </c>
      <c r="AF91" s="873">
        <v>10.64</v>
      </c>
      <c r="AG91" s="873">
        <v>0</v>
      </c>
      <c r="AH91" s="873">
        <v>0</v>
      </c>
      <c r="AI91" s="873">
        <v>0</v>
      </c>
      <c r="AJ91" s="873">
        <v>0</v>
      </c>
      <c r="AK91" s="873">
        <v>0</v>
      </c>
      <c r="AL91" s="873">
        <v>0</v>
      </c>
      <c r="AM91" s="873">
        <v>0</v>
      </c>
      <c r="AN91" s="873">
        <v>0</v>
      </c>
      <c r="AO91" s="874">
        <v>0</v>
      </c>
      <c r="AP91" s="871"/>
      <c r="AQ91" s="872">
        <v>0</v>
      </c>
      <c r="AR91" s="873">
        <v>737353</v>
      </c>
      <c r="AS91" s="873">
        <v>737353</v>
      </c>
      <c r="AT91" s="873">
        <v>737353</v>
      </c>
      <c r="AU91" s="873">
        <v>737353</v>
      </c>
      <c r="AV91" s="873">
        <v>703252</v>
      </c>
      <c r="AW91" s="873">
        <v>627406</v>
      </c>
      <c r="AX91" s="873">
        <v>602248</v>
      </c>
      <c r="AY91" s="873">
        <v>602248</v>
      </c>
      <c r="AZ91" s="873">
        <v>595332</v>
      </c>
      <c r="BA91" s="873">
        <v>442369</v>
      </c>
      <c r="BB91" s="873">
        <v>94236</v>
      </c>
      <c r="BC91" s="873">
        <v>83993</v>
      </c>
      <c r="BD91" s="873">
        <v>69406</v>
      </c>
      <c r="BE91" s="873">
        <v>69406</v>
      </c>
      <c r="BF91" s="873">
        <v>69406</v>
      </c>
      <c r="BG91" s="873">
        <v>59149</v>
      </c>
      <c r="BH91" s="873">
        <v>33412</v>
      </c>
      <c r="BI91" s="873">
        <v>33412</v>
      </c>
      <c r="BJ91" s="873">
        <v>33412</v>
      </c>
      <c r="BK91" s="873">
        <v>33412</v>
      </c>
      <c r="BL91" s="873">
        <v>0</v>
      </c>
      <c r="BM91" s="873">
        <v>0</v>
      </c>
      <c r="BN91" s="873">
        <v>0</v>
      </c>
      <c r="BO91" s="873">
        <v>0</v>
      </c>
      <c r="BP91" s="873">
        <v>0</v>
      </c>
      <c r="BQ91" s="873">
        <v>0</v>
      </c>
      <c r="BR91" s="873">
        <v>0</v>
      </c>
      <c r="BS91" s="873">
        <v>0</v>
      </c>
      <c r="BT91" s="874">
        <v>0</v>
      </c>
    </row>
    <row r="92" spans="2:73">
      <c r="B92" s="845" t="s">
        <v>208</v>
      </c>
      <c r="C92" s="845" t="s">
        <v>785</v>
      </c>
      <c r="D92" s="846" t="s">
        <v>22</v>
      </c>
      <c r="E92" s="845" t="s">
        <v>757</v>
      </c>
      <c r="F92" s="845" t="s">
        <v>802</v>
      </c>
      <c r="G92" s="845" t="s">
        <v>784</v>
      </c>
      <c r="H92" s="845">
        <v>2013</v>
      </c>
      <c r="I92" s="847" t="s">
        <v>573</v>
      </c>
      <c r="J92" s="847" t="s">
        <v>581</v>
      </c>
      <c r="K92" s="633"/>
      <c r="L92" s="696">
        <v>0</v>
      </c>
      <c r="M92" s="697">
        <v>0</v>
      </c>
      <c r="N92" s="697">
        <v>376.31610130000001</v>
      </c>
      <c r="O92" s="697">
        <v>338.5833106</v>
      </c>
      <c r="P92" s="697">
        <v>337.82716470000003</v>
      </c>
      <c r="Q92" s="697">
        <v>337.82716470000003</v>
      </c>
      <c r="R92" s="697">
        <v>330.93831779999999</v>
      </c>
      <c r="S92" s="697">
        <v>328.8154955</v>
      </c>
      <c r="T92" s="697">
        <v>328.8154955</v>
      </c>
      <c r="U92" s="697">
        <v>328.68312830000002</v>
      </c>
      <c r="V92" s="697">
        <v>321.84692530000001</v>
      </c>
      <c r="W92" s="697">
        <v>306.37206939999999</v>
      </c>
      <c r="X92" s="697">
        <v>282.10096170000003</v>
      </c>
      <c r="Y92" s="697">
        <v>281.00344339999998</v>
      </c>
      <c r="Z92" s="697">
        <v>279.67284610000002</v>
      </c>
      <c r="AA92" s="697">
        <v>160.82975099999999</v>
      </c>
      <c r="AB92" s="697">
        <v>160.82975099999999</v>
      </c>
      <c r="AC92" s="697">
        <v>134.4198662</v>
      </c>
      <c r="AD92" s="697">
        <v>8.3408784320000002</v>
      </c>
      <c r="AE92" s="697">
        <v>4.1120658739999998</v>
      </c>
      <c r="AF92" s="697">
        <v>4.1120658739999998</v>
      </c>
      <c r="AG92" s="697">
        <v>4.1120658739999998</v>
      </c>
      <c r="AH92" s="697">
        <v>0</v>
      </c>
      <c r="AI92" s="697">
        <v>0</v>
      </c>
      <c r="AJ92" s="697">
        <v>0</v>
      </c>
      <c r="AK92" s="697">
        <v>0</v>
      </c>
      <c r="AL92" s="697">
        <v>0</v>
      </c>
      <c r="AM92" s="697">
        <v>0</v>
      </c>
      <c r="AN92" s="697">
        <v>0</v>
      </c>
      <c r="AO92" s="698">
        <v>0</v>
      </c>
      <c r="AP92" s="633"/>
      <c r="AQ92" s="696">
        <v>0</v>
      </c>
      <c r="AR92" s="697">
        <v>0</v>
      </c>
      <c r="AS92" s="697">
        <v>1579036.2039999999</v>
      </c>
      <c r="AT92" s="697">
        <v>1422040.2069999999</v>
      </c>
      <c r="AU92" s="697">
        <v>1418891.24</v>
      </c>
      <c r="AV92" s="697">
        <v>1418891.24</v>
      </c>
      <c r="AW92" s="697">
        <v>1394894.0209999999</v>
      </c>
      <c r="AX92" s="697">
        <v>1380405.112</v>
      </c>
      <c r="AY92" s="697">
        <v>1380405.112</v>
      </c>
      <c r="AZ92" s="697">
        <v>1377003.9580000001</v>
      </c>
      <c r="BA92" s="697">
        <v>1347296.5449999999</v>
      </c>
      <c r="BB92" s="697">
        <v>1241675.939</v>
      </c>
      <c r="BC92" s="697">
        <v>1016534.005</v>
      </c>
      <c r="BD92" s="697">
        <v>988333.46270000003</v>
      </c>
      <c r="BE92" s="697">
        <v>983698.34239999996</v>
      </c>
      <c r="BF92" s="697">
        <v>490772.66970000003</v>
      </c>
      <c r="BG92" s="697">
        <v>490772.66970000003</v>
      </c>
      <c r="BH92" s="697">
        <v>408845.12670000002</v>
      </c>
      <c r="BI92" s="697">
        <v>25560.65365</v>
      </c>
      <c r="BJ92" s="697">
        <v>14324.3343</v>
      </c>
      <c r="BK92" s="697">
        <v>14324.3343</v>
      </c>
      <c r="BL92" s="697">
        <v>14324.3343</v>
      </c>
      <c r="BM92" s="697">
        <v>0</v>
      </c>
      <c r="BN92" s="697">
        <v>0</v>
      </c>
      <c r="BO92" s="697">
        <v>0</v>
      </c>
      <c r="BP92" s="697">
        <v>0</v>
      </c>
      <c r="BQ92" s="697">
        <v>0</v>
      </c>
      <c r="BR92" s="697">
        <v>0</v>
      </c>
      <c r="BS92" s="697">
        <v>0</v>
      </c>
      <c r="BT92" s="698">
        <v>0</v>
      </c>
    </row>
    <row r="93" spans="2:73">
      <c r="B93" s="845" t="s">
        <v>208</v>
      </c>
      <c r="C93" s="845" t="s">
        <v>785</v>
      </c>
      <c r="D93" s="846" t="s">
        <v>22</v>
      </c>
      <c r="E93" s="845" t="s">
        <v>757</v>
      </c>
      <c r="F93" s="845" t="s">
        <v>802</v>
      </c>
      <c r="G93" s="845" t="s">
        <v>784</v>
      </c>
      <c r="H93" s="845">
        <v>2014</v>
      </c>
      <c r="I93" s="847" t="s">
        <v>573</v>
      </c>
      <c r="J93" s="847" t="s">
        <v>588</v>
      </c>
      <c r="K93" s="633"/>
      <c r="L93" s="696">
        <v>0</v>
      </c>
      <c r="M93" s="697">
        <v>0</v>
      </c>
      <c r="N93" s="697">
        <v>0</v>
      </c>
      <c r="O93" s="697">
        <v>1637.7060429999999</v>
      </c>
      <c r="P93" s="697">
        <v>1616.184377</v>
      </c>
      <c r="Q93" s="697">
        <v>1616.184377</v>
      </c>
      <c r="R93" s="697">
        <v>1536.471779</v>
      </c>
      <c r="S93" s="697">
        <v>1536.471779</v>
      </c>
      <c r="T93" s="697">
        <v>1533.675428</v>
      </c>
      <c r="U93" s="697">
        <v>1483.117315</v>
      </c>
      <c r="V93" s="697">
        <v>1483.117315</v>
      </c>
      <c r="W93" s="697">
        <v>1396.6621849999999</v>
      </c>
      <c r="X93" s="697">
        <v>1182.473465</v>
      </c>
      <c r="Y93" s="697">
        <v>930.41657429999998</v>
      </c>
      <c r="Z93" s="697">
        <v>889.88091970000005</v>
      </c>
      <c r="AA93" s="697">
        <v>669.61262209999995</v>
      </c>
      <c r="AB93" s="697">
        <v>297.8672052</v>
      </c>
      <c r="AC93" s="697">
        <v>297.8672052</v>
      </c>
      <c r="AD93" s="697">
        <v>231.1784299</v>
      </c>
      <c r="AE93" s="697">
        <v>143.41707719999999</v>
      </c>
      <c r="AF93" s="697">
        <v>143.41707719999999</v>
      </c>
      <c r="AG93" s="697">
        <v>143.41707719999999</v>
      </c>
      <c r="AH93" s="697">
        <v>143.41707719999999</v>
      </c>
      <c r="AI93" s="697">
        <v>0</v>
      </c>
      <c r="AJ93" s="697">
        <v>0</v>
      </c>
      <c r="AK93" s="697">
        <v>0</v>
      </c>
      <c r="AL93" s="697">
        <v>0</v>
      </c>
      <c r="AM93" s="697">
        <v>0</v>
      </c>
      <c r="AN93" s="697">
        <v>0</v>
      </c>
      <c r="AO93" s="698">
        <v>0</v>
      </c>
      <c r="AP93" s="633"/>
      <c r="AQ93" s="696">
        <v>0</v>
      </c>
      <c r="AR93" s="697">
        <v>0</v>
      </c>
      <c r="AS93" s="697">
        <v>0</v>
      </c>
      <c r="AT93" s="697">
        <v>9903275.3609999996</v>
      </c>
      <c r="AU93" s="697">
        <v>9824166.6239999998</v>
      </c>
      <c r="AV93" s="697">
        <v>9824166.6239999998</v>
      </c>
      <c r="AW93" s="697">
        <v>9539462.1809999999</v>
      </c>
      <c r="AX93" s="697">
        <v>9539462.1809999999</v>
      </c>
      <c r="AY93" s="697">
        <v>9527786.193</v>
      </c>
      <c r="AZ93" s="697">
        <v>9136759.7139999997</v>
      </c>
      <c r="BA93" s="697">
        <v>9136759.7139999997</v>
      </c>
      <c r="BB93" s="697">
        <v>8612207.568</v>
      </c>
      <c r="BC93" s="697">
        <v>6842973.7410000004</v>
      </c>
      <c r="BD93" s="697">
        <v>4767021.3030000003</v>
      </c>
      <c r="BE93" s="697">
        <v>4371600.7960000001</v>
      </c>
      <c r="BF93" s="697">
        <v>2950869.9380000001</v>
      </c>
      <c r="BG93" s="697">
        <v>1463551.2250000001</v>
      </c>
      <c r="BH93" s="697">
        <v>1463551.2250000001</v>
      </c>
      <c r="BI93" s="697">
        <v>924828.59519999998</v>
      </c>
      <c r="BJ93" s="697">
        <v>303291.14480000001</v>
      </c>
      <c r="BK93" s="697">
        <v>303291.14480000001</v>
      </c>
      <c r="BL93" s="697">
        <v>303291.14480000001</v>
      </c>
      <c r="BM93" s="697">
        <v>303291.14480000001</v>
      </c>
      <c r="BN93" s="697">
        <v>0</v>
      </c>
      <c r="BO93" s="697">
        <v>0</v>
      </c>
      <c r="BP93" s="697">
        <v>0</v>
      </c>
      <c r="BQ93" s="697">
        <v>0</v>
      </c>
      <c r="BR93" s="697">
        <v>0</v>
      </c>
      <c r="BS93" s="697">
        <v>0</v>
      </c>
      <c r="BT93" s="698">
        <v>0</v>
      </c>
    </row>
    <row r="94" spans="2:73">
      <c r="B94" s="907" t="s">
        <v>208</v>
      </c>
      <c r="C94" s="907" t="s">
        <v>783</v>
      </c>
      <c r="D94" s="908" t="s">
        <v>2</v>
      </c>
      <c r="E94" s="907" t="s">
        <v>757</v>
      </c>
      <c r="F94" s="907" t="s">
        <v>29</v>
      </c>
      <c r="G94" s="907" t="s">
        <v>784</v>
      </c>
      <c r="H94" s="907">
        <v>2014</v>
      </c>
      <c r="I94" s="909" t="s">
        <v>573</v>
      </c>
      <c r="J94" s="909" t="s">
        <v>588</v>
      </c>
      <c r="K94" s="633"/>
      <c r="L94" s="910">
        <v>0</v>
      </c>
      <c r="M94" s="911">
        <v>0</v>
      </c>
      <c r="N94" s="911">
        <v>0</v>
      </c>
      <c r="O94" s="911">
        <v>24.863291889999999</v>
      </c>
      <c r="P94" s="911">
        <v>24.863291889999999</v>
      </c>
      <c r="Q94" s="911">
        <v>24.863291889999999</v>
      </c>
      <c r="R94" s="911">
        <v>24.863291889999999</v>
      </c>
      <c r="S94" s="911">
        <v>0</v>
      </c>
      <c r="T94" s="911">
        <v>0</v>
      </c>
      <c r="U94" s="911">
        <v>0</v>
      </c>
      <c r="V94" s="911">
        <v>0</v>
      </c>
      <c r="W94" s="911">
        <v>0</v>
      </c>
      <c r="X94" s="911">
        <v>0</v>
      </c>
      <c r="Y94" s="911">
        <v>0</v>
      </c>
      <c r="Z94" s="911">
        <v>0</v>
      </c>
      <c r="AA94" s="911">
        <v>0</v>
      </c>
      <c r="AB94" s="911">
        <v>0</v>
      </c>
      <c r="AC94" s="911">
        <v>0</v>
      </c>
      <c r="AD94" s="911">
        <v>0</v>
      </c>
      <c r="AE94" s="911">
        <v>0</v>
      </c>
      <c r="AF94" s="911">
        <v>0</v>
      </c>
      <c r="AG94" s="911">
        <v>0</v>
      </c>
      <c r="AH94" s="911">
        <v>0</v>
      </c>
      <c r="AI94" s="911">
        <v>0</v>
      </c>
      <c r="AJ94" s="911">
        <v>0</v>
      </c>
      <c r="AK94" s="911">
        <v>0</v>
      </c>
      <c r="AL94" s="911">
        <v>0</v>
      </c>
      <c r="AM94" s="911">
        <v>0</v>
      </c>
      <c r="AN94" s="911">
        <v>0</v>
      </c>
      <c r="AO94" s="912">
        <v>0</v>
      </c>
      <c r="AP94" s="633"/>
      <c r="AQ94" s="910">
        <v>0</v>
      </c>
      <c r="AR94" s="911">
        <v>0</v>
      </c>
      <c r="AS94" s="911">
        <v>0</v>
      </c>
      <c r="AT94" s="911">
        <v>44332.785349999998</v>
      </c>
      <c r="AU94" s="911">
        <v>44332.785349999998</v>
      </c>
      <c r="AV94" s="911">
        <v>44332.785349999998</v>
      </c>
      <c r="AW94" s="911">
        <v>44332.785349999998</v>
      </c>
      <c r="AX94" s="911">
        <v>0</v>
      </c>
      <c r="AY94" s="911">
        <v>0</v>
      </c>
      <c r="AZ94" s="911">
        <v>0</v>
      </c>
      <c r="BA94" s="911">
        <v>0</v>
      </c>
      <c r="BB94" s="911">
        <v>0</v>
      </c>
      <c r="BC94" s="911">
        <v>0</v>
      </c>
      <c r="BD94" s="911">
        <v>0</v>
      </c>
      <c r="BE94" s="911">
        <v>0</v>
      </c>
      <c r="BF94" s="911">
        <v>0</v>
      </c>
      <c r="BG94" s="911">
        <v>0</v>
      </c>
      <c r="BH94" s="911">
        <v>0</v>
      </c>
      <c r="BI94" s="911">
        <v>0</v>
      </c>
      <c r="BJ94" s="911">
        <v>0</v>
      </c>
      <c r="BK94" s="911">
        <v>0</v>
      </c>
      <c r="BL94" s="911">
        <v>0</v>
      </c>
      <c r="BM94" s="911">
        <v>0</v>
      </c>
      <c r="BN94" s="911">
        <v>0</v>
      </c>
      <c r="BO94" s="911">
        <v>0</v>
      </c>
      <c r="BP94" s="911">
        <v>0</v>
      </c>
      <c r="BQ94" s="911">
        <v>0</v>
      </c>
      <c r="BR94" s="911">
        <v>0</v>
      </c>
      <c r="BS94" s="911">
        <v>0</v>
      </c>
      <c r="BT94" s="912">
        <v>0</v>
      </c>
    </row>
    <row r="95" spans="2:73" ht="15.5">
      <c r="B95" s="913" t="s">
        <v>208</v>
      </c>
      <c r="C95" s="913" t="s">
        <v>783</v>
      </c>
      <c r="D95" s="914" t="s">
        <v>1</v>
      </c>
      <c r="E95" s="913" t="s">
        <v>757</v>
      </c>
      <c r="F95" s="913" t="s">
        <v>29</v>
      </c>
      <c r="G95" s="913" t="s">
        <v>784</v>
      </c>
      <c r="H95" s="913">
        <v>2014</v>
      </c>
      <c r="I95" s="915" t="s">
        <v>573</v>
      </c>
      <c r="J95" s="915" t="s">
        <v>588</v>
      </c>
      <c r="K95" s="916"/>
      <c r="L95" s="917">
        <v>0</v>
      </c>
      <c r="M95" s="918">
        <v>0</v>
      </c>
      <c r="N95" s="918">
        <v>0</v>
      </c>
      <c r="O95" s="918">
        <v>44.833650230000003</v>
      </c>
      <c r="P95" s="918">
        <v>44.833650230000003</v>
      </c>
      <c r="Q95" s="918">
        <v>44.833650230000003</v>
      </c>
      <c r="R95" s="918">
        <v>0</v>
      </c>
      <c r="S95" s="918">
        <v>0</v>
      </c>
      <c r="T95" s="918">
        <v>0</v>
      </c>
      <c r="U95" s="918">
        <v>0</v>
      </c>
      <c r="V95" s="918">
        <v>0</v>
      </c>
      <c r="W95" s="918">
        <v>0</v>
      </c>
      <c r="X95" s="918">
        <v>0</v>
      </c>
      <c r="Y95" s="918">
        <v>0</v>
      </c>
      <c r="Z95" s="918">
        <v>0</v>
      </c>
      <c r="AA95" s="918">
        <v>0</v>
      </c>
      <c r="AB95" s="918">
        <v>0</v>
      </c>
      <c r="AC95" s="918">
        <v>0</v>
      </c>
      <c r="AD95" s="918">
        <v>0</v>
      </c>
      <c r="AE95" s="918">
        <v>0</v>
      </c>
      <c r="AF95" s="918">
        <v>0</v>
      </c>
      <c r="AG95" s="918">
        <v>0</v>
      </c>
      <c r="AH95" s="918">
        <v>0</v>
      </c>
      <c r="AI95" s="918">
        <v>0</v>
      </c>
      <c r="AJ95" s="918">
        <v>0</v>
      </c>
      <c r="AK95" s="918">
        <v>0</v>
      </c>
      <c r="AL95" s="918">
        <v>0</v>
      </c>
      <c r="AM95" s="918">
        <v>0</v>
      </c>
      <c r="AN95" s="918">
        <v>0</v>
      </c>
      <c r="AO95" s="919">
        <v>0</v>
      </c>
      <c r="AP95" s="916"/>
      <c r="AQ95" s="917">
        <v>0</v>
      </c>
      <c r="AR95" s="918">
        <v>0</v>
      </c>
      <c r="AS95" s="918">
        <v>0</v>
      </c>
      <c r="AT95" s="918">
        <v>40092.689899999998</v>
      </c>
      <c r="AU95" s="918">
        <v>40092.689899999998</v>
      </c>
      <c r="AV95" s="918">
        <v>40092.689899999998</v>
      </c>
      <c r="AW95" s="918">
        <v>0</v>
      </c>
      <c r="AX95" s="918">
        <v>0</v>
      </c>
      <c r="AY95" s="918">
        <v>0</v>
      </c>
      <c r="AZ95" s="918">
        <v>0</v>
      </c>
      <c r="BA95" s="918">
        <v>0</v>
      </c>
      <c r="BB95" s="918">
        <v>0</v>
      </c>
      <c r="BC95" s="918">
        <v>0</v>
      </c>
      <c r="BD95" s="918">
        <v>0</v>
      </c>
      <c r="BE95" s="918">
        <v>0</v>
      </c>
      <c r="BF95" s="918">
        <v>0</v>
      </c>
      <c r="BG95" s="918">
        <v>0</v>
      </c>
      <c r="BH95" s="918">
        <v>0</v>
      </c>
      <c r="BI95" s="918">
        <v>0</v>
      </c>
      <c r="BJ95" s="918">
        <v>0</v>
      </c>
      <c r="BK95" s="918">
        <v>0</v>
      </c>
      <c r="BL95" s="918">
        <v>0</v>
      </c>
      <c r="BM95" s="918">
        <v>0</v>
      </c>
      <c r="BN95" s="918">
        <v>0</v>
      </c>
      <c r="BO95" s="918">
        <v>0</v>
      </c>
      <c r="BP95" s="918">
        <v>0</v>
      </c>
      <c r="BQ95" s="918">
        <v>0</v>
      </c>
      <c r="BR95" s="918">
        <v>0</v>
      </c>
      <c r="BS95" s="918">
        <v>0</v>
      </c>
      <c r="BT95" s="919">
        <v>0</v>
      </c>
      <c r="BU95" s="163"/>
    </row>
    <row r="96" spans="2:73" ht="15.5">
      <c r="B96" s="913" t="s">
        <v>208</v>
      </c>
      <c r="C96" s="913" t="s">
        <v>783</v>
      </c>
      <c r="D96" s="914" t="s">
        <v>1</v>
      </c>
      <c r="E96" s="913" t="s">
        <v>757</v>
      </c>
      <c r="F96" s="913" t="s">
        <v>29</v>
      </c>
      <c r="G96" s="913" t="s">
        <v>784</v>
      </c>
      <c r="H96" s="913">
        <v>2014</v>
      </c>
      <c r="I96" s="915" t="s">
        <v>573</v>
      </c>
      <c r="J96" s="915" t="s">
        <v>588</v>
      </c>
      <c r="K96" s="920"/>
      <c r="L96" s="921">
        <v>0</v>
      </c>
      <c r="M96" s="922">
        <v>0</v>
      </c>
      <c r="N96" s="922">
        <v>0</v>
      </c>
      <c r="O96" s="922">
        <v>84.070171329999994</v>
      </c>
      <c r="P96" s="922">
        <v>84.070171329999994</v>
      </c>
      <c r="Q96" s="922">
        <v>84.070171329999994</v>
      </c>
      <c r="R96" s="922">
        <v>84.070171329999994</v>
      </c>
      <c r="S96" s="922">
        <v>0</v>
      </c>
      <c r="T96" s="922">
        <v>0</v>
      </c>
      <c r="U96" s="922">
        <v>0</v>
      </c>
      <c r="V96" s="922">
        <v>0</v>
      </c>
      <c r="W96" s="922">
        <v>0</v>
      </c>
      <c r="X96" s="922">
        <v>0</v>
      </c>
      <c r="Y96" s="922">
        <v>0</v>
      </c>
      <c r="Z96" s="922">
        <v>0</v>
      </c>
      <c r="AA96" s="922">
        <v>0</v>
      </c>
      <c r="AB96" s="922">
        <v>0</v>
      </c>
      <c r="AC96" s="922">
        <v>0</v>
      </c>
      <c r="AD96" s="922">
        <v>0</v>
      </c>
      <c r="AE96" s="922">
        <v>0</v>
      </c>
      <c r="AF96" s="922">
        <v>0</v>
      </c>
      <c r="AG96" s="922">
        <v>0</v>
      </c>
      <c r="AH96" s="922">
        <v>0</v>
      </c>
      <c r="AI96" s="922">
        <v>0</v>
      </c>
      <c r="AJ96" s="922">
        <v>0</v>
      </c>
      <c r="AK96" s="922">
        <v>0</v>
      </c>
      <c r="AL96" s="922">
        <v>0</v>
      </c>
      <c r="AM96" s="922">
        <v>0</v>
      </c>
      <c r="AN96" s="922">
        <v>0</v>
      </c>
      <c r="AO96" s="923">
        <v>0</v>
      </c>
      <c r="AP96" s="920"/>
      <c r="AQ96" s="921">
        <v>0</v>
      </c>
      <c r="AR96" s="922">
        <v>0</v>
      </c>
      <c r="AS96" s="922">
        <v>0</v>
      </c>
      <c r="AT96" s="922">
        <v>149902.3089</v>
      </c>
      <c r="AU96" s="922">
        <v>149902.3089</v>
      </c>
      <c r="AV96" s="922">
        <v>149902.3089</v>
      </c>
      <c r="AW96" s="922">
        <v>149902.3089</v>
      </c>
      <c r="AX96" s="922">
        <v>0</v>
      </c>
      <c r="AY96" s="922">
        <v>0</v>
      </c>
      <c r="AZ96" s="922">
        <v>0</v>
      </c>
      <c r="BA96" s="922">
        <v>0</v>
      </c>
      <c r="BB96" s="922">
        <v>0</v>
      </c>
      <c r="BC96" s="922">
        <v>0</v>
      </c>
      <c r="BD96" s="922">
        <v>0</v>
      </c>
      <c r="BE96" s="922">
        <v>0</v>
      </c>
      <c r="BF96" s="922">
        <v>0</v>
      </c>
      <c r="BG96" s="922">
        <v>0</v>
      </c>
      <c r="BH96" s="922">
        <v>0</v>
      </c>
      <c r="BI96" s="922">
        <v>0</v>
      </c>
      <c r="BJ96" s="922">
        <v>0</v>
      </c>
      <c r="BK96" s="922">
        <v>0</v>
      </c>
      <c r="BL96" s="922">
        <v>0</v>
      </c>
      <c r="BM96" s="922">
        <v>0</v>
      </c>
      <c r="BN96" s="922">
        <v>0</v>
      </c>
      <c r="BO96" s="922">
        <v>0</v>
      </c>
      <c r="BP96" s="922">
        <v>0</v>
      </c>
      <c r="BQ96" s="922">
        <v>0</v>
      </c>
      <c r="BR96" s="922">
        <v>0</v>
      </c>
      <c r="BS96" s="922">
        <v>0</v>
      </c>
      <c r="BT96" s="923">
        <v>0</v>
      </c>
      <c r="BU96" s="163"/>
    </row>
    <row r="97" spans="2:73" ht="15.5">
      <c r="B97" s="913" t="s">
        <v>208</v>
      </c>
      <c r="C97" s="913" t="s">
        <v>783</v>
      </c>
      <c r="D97" s="914" t="s">
        <v>1</v>
      </c>
      <c r="E97" s="913" t="s">
        <v>757</v>
      </c>
      <c r="F97" s="913" t="s">
        <v>29</v>
      </c>
      <c r="G97" s="913" t="s">
        <v>784</v>
      </c>
      <c r="H97" s="913">
        <v>2014</v>
      </c>
      <c r="I97" s="915" t="s">
        <v>573</v>
      </c>
      <c r="J97" s="915" t="s">
        <v>588</v>
      </c>
      <c r="K97" s="920"/>
      <c r="L97" s="921">
        <v>0</v>
      </c>
      <c r="M97" s="922">
        <v>0</v>
      </c>
      <c r="N97" s="922">
        <v>0</v>
      </c>
      <c r="O97" s="922">
        <v>31.065872894037582</v>
      </c>
      <c r="P97" s="922">
        <v>31.065872894037582</v>
      </c>
      <c r="Q97" s="922">
        <v>31.065872894037582</v>
      </c>
      <c r="R97" s="922">
        <v>31.065872894037582</v>
      </c>
      <c r="S97" s="922">
        <v>0</v>
      </c>
      <c r="T97" s="922">
        <v>0</v>
      </c>
      <c r="U97" s="922">
        <v>0</v>
      </c>
      <c r="V97" s="922">
        <v>0</v>
      </c>
      <c r="W97" s="922">
        <v>0</v>
      </c>
      <c r="X97" s="922">
        <v>0</v>
      </c>
      <c r="Y97" s="922">
        <v>0</v>
      </c>
      <c r="Z97" s="922">
        <v>0</v>
      </c>
      <c r="AA97" s="922">
        <v>0</v>
      </c>
      <c r="AB97" s="922">
        <v>0</v>
      </c>
      <c r="AC97" s="922">
        <v>0</v>
      </c>
      <c r="AD97" s="922">
        <v>0</v>
      </c>
      <c r="AE97" s="922">
        <v>0</v>
      </c>
      <c r="AF97" s="922">
        <v>0</v>
      </c>
      <c r="AG97" s="922">
        <v>0</v>
      </c>
      <c r="AH97" s="922">
        <v>0</v>
      </c>
      <c r="AI97" s="922">
        <v>0</v>
      </c>
      <c r="AJ97" s="922">
        <v>0</v>
      </c>
      <c r="AK97" s="922">
        <v>0</v>
      </c>
      <c r="AL97" s="922">
        <v>0</v>
      </c>
      <c r="AM97" s="922">
        <v>0</v>
      </c>
      <c r="AN97" s="922">
        <v>0</v>
      </c>
      <c r="AO97" s="923">
        <v>0</v>
      </c>
      <c r="AP97" s="920"/>
      <c r="AQ97" s="921">
        <v>0</v>
      </c>
      <c r="AR97" s="922">
        <v>0</v>
      </c>
      <c r="AS97" s="922">
        <v>0</v>
      </c>
      <c r="AT97" s="922">
        <v>224934.58266205582</v>
      </c>
      <c r="AU97" s="922">
        <v>224934.58266205582</v>
      </c>
      <c r="AV97" s="922">
        <v>224934.58266205582</v>
      </c>
      <c r="AW97" s="922">
        <v>224934.58266205582</v>
      </c>
      <c r="AX97" s="922">
        <v>0</v>
      </c>
      <c r="AY97" s="922">
        <v>0</v>
      </c>
      <c r="AZ97" s="922">
        <v>0</v>
      </c>
      <c r="BA97" s="922">
        <v>0</v>
      </c>
      <c r="BB97" s="922">
        <v>0</v>
      </c>
      <c r="BC97" s="922">
        <v>0</v>
      </c>
      <c r="BD97" s="922">
        <v>0</v>
      </c>
      <c r="BE97" s="922">
        <v>0</v>
      </c>
      <c r="BF97" s="922">
        <v>0</v>
      </c>
      <c r="BG97" s="922">
        <v>0</v>
      </c>
      <c r="BH97" s="922">
        <v>0</v>
      </c>
      <c r="BI97" s="922">
        <v>0</v>
      </c>
      <c r="BJ97" s="922">
        <v>0</v>
      </c>
      <c r="BK97" s="922">
        <v>0</v>
      </c>
      <c r="BL97" s="922">
        <v>0</v>
      </c>
      <c r="BM97" s="922">
        <v>0</v>
      </c>
      <c r="BN97" s="922">
        <v>0</v>
      </c>
      <c r="BO97" s="922">
        <v>0</v>
      </c>
      <c r="BP97" s="922">
        <v>0</v>
      </c>
      <c r="BQ97" s="922">
        <v>0</v>
      </c>
      <c r="BR97" s="922">
        <v>0</v>
      </c>
      <c r="BS97" s="922">
        <v>0</v>
      </c>
      <c r="BT97" s="923">
        <v>0</v>
      </c>
      <c r="BU97" s="163"/>
    </row>
    <row r="98" spans="2:73">
      <c r="B98" s="913" t="s">
        <v>208</v>
      </c>
      <c r="C98" s="913" t="s">
        <v>783</v>
      </c>
      <c r="D98" s="914" t="s">
        <v>1</v>
      </c>
      <c r="E98" s="913" t="s">
        <v>757</v>
      </c>
      <c r="F98" s="913" t="s">
        <v>29</v>
      </c>
      <c r="G98" s="913" t="s">
        <v>784</v>
      </c>
      <c r="H98" s="913">
        <v>2014</v>
      </c>
      <c r="I98" s="915" t="s">
        <v>573</v>
      </c>
      <c r="J98" s="915" t="s">
        <v>588</v>
      </c>
      <c r="K98" s="924"/>
      <c r="L98" s="925">
        <v>0</v>
      </c>
      <c r="M98" s="926">
        <v>0</v>
      </c>
      <c r="N98" s="926">
        <v>0</v>
      </c>
      <c r="O98" s="926">
        <v>57.728246481989252</v>
      </c>
      <c r="P98" s="926">
        <v>57.728246481989252</v>
      </c>
      <c r="Q98" s="926">
        <v>57.728246481989252</v>
      </c>
      <c r="R98" s="926">
        <v>57.728246481989252</v>
      </c>
      <c r="S98" s="926">
        <v>57.728246481989252</v>
      </c>
      <c r="T98" s="926">
        <v>0</v>
      </c>
      <c r="U98" s="926">
        <v>0</v>
      </c>
      <c r="V98" s="926">
        <v>0</v>
      </c>
      <c r="W98" s="926">
        <v>0</v>
      </c>
      <c r="X98" s="926">
        <v>0</v>
      </c>
      <c r="Y98" s="926">
        <v>0</v>
      </c>
      <c r="Z98" s="926">
        <v>0</v>
      </c>
      <c r="AA98" s="926">
        <v>0</v>
      </c>
      <c r="AB98" s="926">
        <v>0</v>
      </c>
      <c r="AC98" s="926">
        <v>0</v>
      </c>
      <c r="AD98" s="926">
        <v>0</v>
      </c>
      <c r="AE98" s="926">
        <v>0</v>
      </c>
      <c r="AF98" s="926">
        <v>0</v>
      </c>
      <c r="AG98" s="926">
        <v>0</v>
      </c>
      <c r="AH98" s="926">
        <v>0</v>
      </c>
      <c r="AI98" s="926">
        <v>0</v>
      </c>
      <c r="AJ98" s="926">
        <v>0</v>
      </c>
      <c r="AK98" s="926">
        <v>0</v>
      </c>
      <c r="AL98" s="926">
        <v>0</v>
      </c>
      <c r="AM98" s="926">
        <v>0</v>
      </c>
      <c r="AN98" s="926">
        <v>0</v>
      </c>
      <c r="AO98" s="927">
        <v>0</v>
      </c>
      <c r="AP98" s="924"/>
      <c r="AQ98" s="925">
        <v>0</v>
      </c>
      <c r="AR98" s="926">
        <v>0</v>
      </c>
      <c r="AS98" s="926">
        <v>0</v>
      </c>
      <c r="AT98" s="926">
        <v>392804.94909623975</v>
      </c>
      <c r="AU98" s="926">
        <v>392804.94909623975</v>
      </c>
      <c r="AV98" s="926">
        <v>392804.94909623975</v>
      </c>
      <c r="AW98" s="926">
        <v>392804.94909623975</v>
      </c>
      <c r="AX98" s="926">
        <v>392804.94909623975</v>
      </c>
      <c r="AY98" s="926">
        <v>0</v>
      </c>
      <c r="AZ98" s="926">
        <v>0</v>
      </c>
      <c r="BA98" s="926">
        <v>0</v>
      </c>
      <c r="BB98" s="926">
        <v>0</v>
      </c>
      <c r="BC98" s="926">
        <v>0</v>
      </c>
      <c r="BD98" s="926">
        <v>0</v>
      </c>
      <c r="BE98" s="926">
        <v>0</v>
      </c>
      <c r="BF98" s="926">
        <v>0</v>
      </c>
      <c r="BG98" s="926">
        <v>0</v>
      </c>
      <c r="BH98" s="926">
        <v>0</v>
      </c>
      <c r="BI98" s="926">
        <v>0</v>
      </c>
      <c r="BJ98" s="926">
        <v>0</v>
      </c>
      <c r="BK98" s="926">
        <v>0</v>
      </c>
      <c r="BL98" s="926">
        <v>0</v>
      </c>
      <c r="BM98" s="926">
        <v>0</v>
      </c>
      <c r="BN98" s="926">
        <v>0</v>
      </c>
      <c r="BO98" s="926">
        <v>0</v>
      </c>
      <c r="BP98" s="926">
        <v>0</v>
      </c>
      <c r="BQ98" s="926">
        <v>0</v>
      </c>
      <c r="BR98" s="926">
        <v>0</v>
      </c>
      <c r="BS98" s="926">
        <v>0</v>
      </c>
      <c r="BT98" s="927">
        <v>0</v>
      </c>
    </row>
    <row r="99" spans="2:73" ht="15.5">
      <c r="B99" s="928" t="s">
        <v>208</v>
      </c>
      <c r="C99" s="928" t="s">
        <v>783</v>
      </c>
      <c r="D99" s="929" t="s">
        <v>5</v>
      </c>
      <c r="E99" s="928" t="s">
        <v>757</v>
      </c>
      <c r="F99" s="928" t="s">
        <v>29</v>
      </c>
      <c r="G99" s="928" t="s">
        <v>784</v>
      </c>
      <c r="H99" s="928">
        <v>2014</v>
      </c>
      <c r="I99" s="930" t="s">
        <v>573</v>
      </c>
      <c r="J99" s="930" t="s">
        <v>588</v>
      </c>
      <c r="K99" s="633"/>
      <c r="L99" s="931">
        <v>0</v>
      </c>
      <c r="M99" s="932">
        <v>0</v>
      </c>
      <c r="N99" s="932">
        <v>0</v>
      </c>
      <c r="O99" s="932">
        <v>219.65155100000001</v>
      </c>
      <c r="P99" s="932">
        <v>191.7319651</v>
      </c>
      <c r="Q99" s="932">
        <v>177.18182289999999</v>
      </c>
      <c r="R99" s="932">
        <v>177.18182289999999</v>
      </c>
      <c r="S99" s="932">
        <v>177.18182289999999</v>
      </c>
      <c r="T99" s="932">
        <v>177.18182289999999</v>
      </c>
      <c r="U99" s="932">
        <v>177.18182289999999</v>
      </c>
      <c r="V99" s="932">
        <v>177.0493085</v>
      </c>
      <c r="W99" s="932">
        <v>177.0493085</v>
      </c>
      <c r="X99" s="932">
        <v>165.28783859999999</v>
      </c>
      <c r="Y99" s="932">
        <v>150.4220837</v>
      </c>
      <c r="Z99" s="932">
        <v>127.4213743</v>
      </c>
      <c r="AA99" s="932">
        <v>127.4213743</v>
      </c>
      <c r="AB99" s="932">
        <v>126.80822529999999</v>
      </c>
      <c r="AC99" s="932">
        <v>126.80822529999999</v>
      </c>
      <c r="AD99" s="932">
        <v>126.54921080000001</v>
      </c>
      <c r="AE99" s="932">
        <v>102.87619429999999</v>
      </c>
      <c r="AF99" s="932">
        <v>102.87619429999999</v>
      </c>
      <c r="AG99" s="932">
        <v>102.87619429999999</v>
      </c>
      <c r="AH99" s="932">
        <v>102.87619429999999</v>
      </c>
      <c r="AI99" s="932">
        <v>0</v>
      </c>
      <c r="AJ99" s="932">
        <v>0</v>
      </c>
      <c r="AK99" s="932">
        <v>0</v>
      </c>
      <c r="AL99" s="932">
        <v>0</v>
      </c>
      <c r="AM99" s="932">
        <v>0</v>
      </c>
      <c r="AN99" s="932">
        <v>0</v>
      </c>
      <c r="AO99" s="933">
        <v>0</v>
      </c>
      <c r="AP99" s="633"/>
      <c r="AQ99" s="931">
        <v>0</v>
      </c>
      <c r="AR99" s="932">
        <v>0</v>
      </c>
      <c r="AS99" s="932">
        <v>0</v>
      </c>
      <c r="AT99" s="932">
        <v>3356261.923</v>
      </c>
      <c r="AU99" s="932">
        <v>2911521.7650000001</v>
      </c>
      <c r="AV99" s="932">
        <v>2679747.8190000001</v>
      </c>
      <c r="AW99" s="932">
        <v>2679747.8190000001</v>
      </c>
      <c r="AX99" s="932">
        <v>2679747.8190000001</v>
      </c>
      <c r="AY99" s="932">
        <v>2679747.8190000001</v>
      </c>
      <c r="AZ99" s="932">
        <v>2679747.8190000001</v>
      </c>
      <c r="BA99" s="932">
        <v>2678586.9929999998</v>
      </c>
      <c r="BB99" s="932">
        <v>2678586.9929999998</v>
      </c>
      <c r="BC99" s="932">
        <v>2491234.7170000002</v>
      </c>
      <c r="BD99" s="932">
        <v>2421954.5589999999</v>
      </c>
      <c r="BE99" s="932">
        <v>2048025.0249999999</v>
      </c>
      <c r="BF99" s="932">
        <v>2048025.0249999999</v>
      </c>
      <c r="BG99" s="932">
        <v>2018697.483</v>
      </c>
      <c r="BH99" s="932">
        <v>2018697.483</v>
      </c>
      <c r="BI99" s="932">
        <v>2015843.5079999999</v>
      </c>
      <c r="BJ99" s="932">
        <v>1638748.335</v>
      </c>
      <c r="BK99" s="932">
        <v>1638748.335</v>
      </c>
      <c r="BL99" s="932">
        <v>1638748.335</v>
      </c>
      <c r="BM99" s="932">
        <v>1638748.335</v>
      </c>
      <c r="BN99" s="932">
        <v>0</v>
      </c>
      <c r="BO99" s="932">
        <v>0</v>
      </c>
      <c r="BP99" s="932">
        <v>0</v>
      </c>
      <c r="BQ99" s="932">
        <v>0</v>
      </c>
      <c r="BR99" s="932">
        <v>0</v>
      </c>
      <c r="BS99" s="932">
        <v>0</v>
      </c>
      <c r="BT99" s="933">
        <v>0</v>
      </c>
      <c r="BU99" s="163"/>
    </row>
    <row r="100" spans="2:73" ht="15.5">
      <c r="B100" s="845" t="s">
        <v>208</v>
      </c>
      <c r="C100" s="845" t="s">
        <v>783</v>
      </c>
      <c r="D100" s="846" t="s">
        <v>4</v>
      </c>
      <c r="E100" s="845" t="s">
        <v>757</v>
      </c>
      <c r="F100" s="845" t="s">
        <v>29</v>
      </c>
      <c r="G100" s="845" t="s">
        <v>784</v>
      </c>
      <c r="H100" s="845">
        <v>2013</v>
      </c>
      <c r="I100" s="847" t="s">
        <v>573</v>
      </c>
      <c r="J100" s="847" t="s">
        <v>581</v>
      </c>
      <c r="K100" s="633"/>
      <c r="L100" s="696">
        <v>0</v>
      </c>
      <c r="M100" s="697">
        <v>0</v>
      </c>
      <c r="N100" s="697">
        <v>4.5999999999999999E-2</v>
      </c>
      <c r="O100" s="697">
        <v>4.5999999999999999E-2</v>
      </c>
      <c r="P100" s="697">
        <v>4.3999999999999997E-2</v>
      </c>
      <c r="Q100" s="697">
        <v>3.7999999999999999E-2</v>
      </c>
      <c r="R100" s="697">
        <v>3.7999999999999999E-2</v>
      </c>
      <c r="S100" s="697">
        <v>3.7999999999999999E-2</v>
      </c>
      <c r="T100" s="697">
        <v>3.7999999999999999E-2</v>
      </c>
      <c r="U100" s="697">
        <v>3.7999999999999999E-2</v>
      </c>
      <c r="V100" s="697">
        <v>3.3000000000000002E-2</v>
      </c>
      <c r="W100" s="697">
        <v>3.3000000000000002E-2</v>
      </c>
      <c r="X100" s="697">
        <v>2.5999999999999999E-2</v>
      </c>
      <c r="Y100" s="697">
        <v>2.5999999999999999E-2</v>
      </c>
      <c r="Z100" s="697">
        <v>2.5999999999999999E-2</v>
      </c>
      <c r="AA100" s="697">
        <v>2.5999999999999999E-2</v>
      </c>
      <c r="AB100" s="697">
        <v>2.5999999999999999E-2</v>
      </c>
      <c r="AC100" s="697">
        <v>2.5999999999999999E-2</v>
      </c>
      <c r="AD100" s="697">
        <v>1.4E-2</v>
      </c>
      <c r="AE100" s="697">
        <v>1.4E-2</v>
      </c>
      <c r="AF100" s="697">
        <v>1.4E-2</v>
      </c>
      <c r="AG100" s="697">
        <v>1.4E-2</v>
      </c>
      <c r="AH100" s="697">
        <v>0</v>
      </c>
      <c r="AI100" s="697">
        <v>0</v>
      </c>
      <c r="AJ100" s="697">
        <v>0</v>
      </c>
      <c r="AK100" s="697">
        <v>0</v>
      </c>
      <c r="AL100" s="697">
        <v>0</v>
      </c>
      <c r="AM100" s="697">
        <v>0</v>
      </c>
      <c r="AN100" s="697">
        <v>0</v>
      </c>
      <c r="AO100" s="698">
        <v>0</v>
      </c>
      <c r="AP100" s="633"/>
      <c r="AQ100" s="696">
        <v>0</v>
      </c>
      <c r="AR100" s="697">
        <v>0</v>
      </c>
      <c r="AS100" s="697">
        <v>644</v>
      </c>
      <c r="AT100" s="697">
        <v>644</v>
      </c>
      <c r="AU100" s="697">
        <v>612</v>
      </c>
      <c r="AV100" s="697">
        <v>530</v>
      </c>
      <c r="AW100" s="697">
        <v>530</v>
      </c>
      <c r="AX100" s="697">
        <v>530</v>
      </c>
      <c r="AY100" s="697">
        <v>530</v>
      </c>
      <c r="AZ100" s="697">
        <v>530</v>
      </c>
      <c r="BA100" s="697">
        <v>444</v>
      </c>
      <c r="BB100" s="697">
        <v>444</v>
      </c>
      <c r="BC100" s="697">
        <v>422</v>
      </c>
      <c r="BD100" s="697">
        <v>422</v>
      </c>
      <c r="BE100" s="697">
        <v>422</v>
      </c>
      <c r="BF100" s="697">
        <v>422</v>
      </c>
      <c r="BG100" s="697">
        <v>422</v>
      </c>
      <c r="BH100" s="697">
        <v>422</v>
      </c>
      <c r="BI100" s="697">
        <v>222</v>
      </c>
      <c r="BJ100" s="697">
        <v>222</v>
      </c>
      <c r="BK100" s="697">
        <v>222</v>
      </c>
      <c r="BL100" s="697">
        <v>222</v>
      </c>
      <c r="BM100" s="697">
        <v>0</v>
      </c>
      <c r="BN100" s="697">
        <v>0</v>
      </c>
      <c r="BO100" s="697">
        <v>0</v>
      </c>
      <c r="BP100" s="697">
        <v>0</v>
      </c>
      <c r="BQ100" s="697">
        <v>0</v>
      </c>
      <c r="BR100" s="697">
        <v>0</v>
      </c>
      <c r="BS100" s="697">
        <v>0</v>
      </c>
      <c r="BT100" s="698">
        <v>0</v>
      </c>
      <c r="BU100" s="163"/>
    </row>
    <row r="101" spans="2:73" ht="15.5">
      <c r="B101" s="845" t="s">
        <v>208</v>
      </c>
      <c r="C101" s="845" t="s">
        <v>783</v>
      </c>
      <c r="D101" s="846" t="s">
        <v>4</v>
      </c>
      <c r="E101" s="845" t="s">
        <v>757</v>
      </c>
      <c r="F101" s="845" t="s">
        <v>29</v>
      </c>
      <c r="G101" s="845" t="s">
        <v>784</v>
      </c>
      <c r="H101" s="845">
        <v>2014</v>
      </c>
      <c r="I101" s="847" t="s">
        <v>573</v>
      </c>
      <c r="J101" s="847" t="s">
        <v>588</v>
      </c>
      <c r="K101" s="633"/>
      <c r="L101" s="696">
        <v>0</v>
      </c>
      <c r="M101" s="697">
        <v>0</v>
      </c>
      <c r="N101" s="697">
        <v>0</v>
      </c>
      <c r="O101" s="697">
        <v>57.526993330000003</v>
      </c>
      <c r="P101" s="697">
        <v>54.204078189999997</v>
      </c>
      <c r="Q101" s="697">
        <v>52.599192670000001</v>
      </c>
      <c r="R101" s="697">
        <v>52.599192670000001</v>
      </c>
      <c r="S101" s="697">
        <v>52.599192670000001</v>
      </c>
      <c r="T101" s="697">
        <v>52.599192670000001</v>
      </c>
      <c r="U101" s="697">
        <v>52.599192670000001</v>
      </c>
      <c r="V101" s="697">
        <v>52.445972900000001</v>
      </c>
      <c r="W101" s="697">
        <v>52.445972900000001</v>
      </c>
      <c r="X101" s="697">
        <v>46.199805079999997</v>
      </c>
      <c r="Y101" s="697">
        <v>33.664921380000003</v>
      </c>
      <c r="Z101" s="697">
        <v>33.664091689999999</v>
      </c>
      <c r="AA101" s="697">
        <v>33.664091689999999</v>
      </c>
      <c r="AB101" s="697">
        <v>33.59754719</v>
      </c>
      <c r="AC101" s="697">
        <v>33.59754719</v>
      </c>
      <c r="AD101" s="697">
        <v>33.53957192</v>
      </c>
      <c r="AE101" s="697">
        <v>15.11389816</v>
      </c>
      <c r="AF101" s="697">
        <v>15.11389816</v>
      </c>
      <c r="AG101" s="697">
        <v>15.11389816</v>
      </c>
      <c r="AH101" s="697">
        <v>15.11389816</v>
      </c>
      <c r="AI101" s="697">
        <v>0</v>
      </c>
      <c r="AJ101" s="697">
        <v>0</v>
      </c>
      <c r="AK101" s="697">
        <v>0</v>
      </c>
      <c r="AL101" s="697">
        <v>0</v>
      </c>
      <c r="AM101" s="697">
        <v>0</v>
      </c>
      <c r="AN101" s="697">
        <v>0</v>
      </c>
      <c r="AO101" s="698">
        <v>0</v>
      </c>
      <c r="AP101" s="633"/>
      <c r="AQ101" s="696">
        <v>0</v>
      </c>
      <c r="AR101" s="697">
        <v>0</v>
      </c>
      <c r="AS101" s="697">
        <v>0</v>
      </c>
      <c r="AT101" s="697">
        <v>768920.07169999997</v>
      </c>
      <c r="AU101" s="697">
        <v>715988.27650000004</v>
      </c>
      <c r="AV101" s="697">
        <v>690423.53339999996</v>
      </c>
      <c r="AW101" s="697">
        <v>690423.53339999996</v>
      </c>
      <c r="AX101" s="697">
        <v>690423.53339999996</v>
      </c>
      <c r="AY101" s="697">
        <v>690423.53339999996</v>
      </c>
      <c r="AZ101" s="697">
        <v>690423.53339999996</v>
      </c>
      <c r="BA101" s="697">
        <v>689081.32830000005</v>
      </c>
      <c r="BB101" s="697">
        <v>689081.32830000005</v>
      </c>
      <c r="BC101" s="697">
        <v>589584.09089999995</v>
      </c>
      <c r="BD101" s="697">
        <v>544961.70830000006</v>
      </c>
      <c r="BE101" s="697">
        <v>538124.07739999995</v>
      </c>
      <c r="BF101" s="697">
        <v>538124.07739999995</v>
      </c>
      <c r="BG101" s="697">
        <v>534901.54729999998</v>
      </c>
      <c r="BH101" s="697">
        <v>534901.54729999998</v>
      </c>
      <c r="BI101" s="697">
        <v>534262.74199999997</v>
      </c>
      <c r="BJ101" s="697">
        <v>240754.19589999999</v>
      </c>
      <c r="BK101" s="697">
        <v>240754.19589999999</v>
      </c>
      <c r="BL101" s="697">
        <v>240754.19589999999</v>
      </c>
      <c r="BM101" s="697">
        <v>240754.19589999999</v>
      </c>
      <c r="BN101" s="697">
        <v>0</v>
      </c>
      <c r="BO101" s="697">
        <v>0</v>
      </c>
      <c r="BP101" s="697">
        <v>0</v>
      </c>
      <c r="BQ101" s="697">
        <v>0</v>
      </c>
      <c r="BR101" s="697">
        <v>0</v>
      </c>
      <c r="BS101" s="697">
        <v>0</v>
      </c>
      <c r="BT101" s="698">
        <v>0</v>
      </c>
      <c r="BU101" s="163"/>
    </row>
    <row r="102" spans="2:73" ht="15.5">
      <c r="B102" s="845" t="s">
        <v>208</v>
      </c>
      <c r="C102" s="845" t="s">
        <v>792</v>
      </c>
      <c r="D102" s="846" t="s">
        <v>14</v>
      </c>
      <c r="E102" s="845" t="s">
        <v>757</v>
      </c>
      <c r="F102" s="845" t="s">
        <v>29</v>
      </c>
      <c r="G102" s="845" t="s">
        <v>784</v>
      </c>
      <c r="H102" s="845">
        <v>2012</v>
      </c>
      <c r="I102" s="847" t="s">
        <v>573</v>
      </c>
      <c r="J102" s="847" t="s">
        <v>581</v>
      </c>
      <c r="K102" s="633"/>
      <c r="L102" s="696">
        <v>1</v>
      </c>
      <c r="M102" s="697">
        <v>1.1907000130000001</v>
      </c>
      <c r="N102" s="697">
        <v>1.1907000130000001</v>
      </c>
      <c r="O102" s="697">
        <v>1.1907000130000001</v>
      </c>
      <c r="P102" s="697">
        <v>1.1907000130000001</v>
      </c>
      <c r="Q102" s="697">
        <v>1.1138744840000001</v>
      </c>
      <c r="R102" s="697">
        <v>1.0754617150000001</v>
      </c>
      <c r="S102" s="697">
        <v>1.0370489549999999</v>
      </c>
      <c r="T102" s="697">
        <v>1.0370489549999999</v>
      </c>
      <c r="U102" s="697">
        <v>1.0370489549999999</v>
      </c>
      <c r="V102" s="697">
        <v>0.76590001600000002</v>
      </c>
      <c r="W102" s="697">
        <v>0.33979999999999999</v>
      </c>
      <c r="X102" s="697">
        <v>0.33979999999999999</v>
      </c>
      <c r="Y102" s="697">
        <v>0.33979999999999999</v>
      </c>
      <c r="Z102" s="697">
        <v>0.33979999999999999</v>
      </c>
      <c r="AA102" s="697">
        <v>0.33979999999999999</v>
      </c>
      <c r="AB102" s="697">
        <v>0.25770000399999998</v>
      </c>
      <c r="AC102" s="697">
        <v>0.25770000399999998</v>
      </c>
      <c r="AD102" s="697">
        <v>0.25770000399999998</v>
      </c>
      <c r="AE102" s="697">
        <v>0.25770000399999998</v>
      </c>
      <c r="AF102" s="697">
        <v>0.25770000399999998</v>
      </c>
      <c r="AG102" s="697">
        <v>0.25770000399999998</v>
      </c>
      <c r="AH102" s="697">
        <v>0.25770000399999998</v>
      </c>
      <c r="AI102" s="697">
        <v>0</v>
      </c>
      <c r="AJ102" s="697">
        <v>0</v>
      </c>
      <c r="AK102" s="697">
        <v>0</v>
      </c>
      <c r="AL102" s="697">
        <v>0</v>
      </c>
      <c r="AM102" s="697">
        <v>0</v>
      </c>
      <c r="AN102" s="697">
        <v>0</v>
      </c>
      <c r="AO102" s="698">
        <v>0</v>
      </c>
      <c r="AP102" s="633"/>
      <c r="AQ102" s="696">
        <v>11114</v>
      </c>
      <c r="AR102" s="697">
        <v>11114</v>
      </c>
      <c r="AS102" s="697">
        <v>11114</v>
      </c>
      <c r="AT102" s="697">
        <v>11114</v>
      </c>
      <c r="AU102" s="697">
        <v>11114</v>
      </c>
      <c r="AV102" s="697">
        <v>9641.5106199999991</v>
      </c>
      <c r="AW102" s="697">
        <v>8905.2659299999996</v>
      </c>
      <c r="AX102" s="697">
        <v>8169.0212399999991</v>
      </c>
      <c r="AY102" s="697">
        <v>8169.0212399999991</v>
      </c>
      <c r="AZ102" s="697">
        <v>8169.0212399999991</v>
      </c>
      <c r="BA102" s="697">
        <v>2972</v>
      </c>
      <c r="BB102" s="697">
        <v>2574</v>
      </c>
      <c r="BC102" s="697">
        <v>2574</v>
      </c>
      <c r="BD102" s="697">
        <v>2574</v>
      </c>
      <c r="BE102" s="697">
        <v>2574</v>
      </c>
      <c r="BF102" s="697">
        <v>2574</v>
      </c>
      <c r="BG102" s="697">
        <v>1899</v>
      </c>
      <c r="BH102" s="697">
        <v>1899</v>
      </c>
      <c r="BI102" s="697">
        <v>1899</v>
      </c>
      <c r="BJ102" s="697">
        <v>1899</v>
      </c>
      <c r="BK102" s="697">
        <v>1899</v>
      </c>
      <c r="BL102" s="697">
        <v>1899</v>
      </c>
      <c r="BM102" s="697">
        <v>1899</v>
      </c>
      <c r="BN102" s="697">
        <v>0</v>
      </c>
      <c r="BO102" s="697">
        <v>0</v>
      </c>
      <c r="BP102" s="697">
        <v>0</v>
      </c>
      <c r="BQ102" s="697">
        <v>0</v>
      </c>
      <c r="BR102" s="697">
        <v>0</v>
      </c>
      <c r="BS102" s="697">
        <v>0</v>
      </c>
      <c r="BT102" s="698">
        <v>0</v>
      </c>
      <c r="BU102" s="163"/>
    </row>
    <row r="103" spans="2:73" ht="15.5">
      <c r="B103" s="845" t="s">
        <v>208</v>
      </c>
      <c r="C103" s="845" t="s">
        <v>792</v>
      </c>
      <c r="D103" s="846" t="s">
        <v>14</v>
      </c>
      <c r="E103" s="845" t="s">
        <v>757</v>
      </c>
      <c r="F103" s="845" t="s">
        <v>29</v>
      </c>
      <c r="G103" s="845" t="s">
        <v>784</v>
      </c>
      <c r="H103" s="845">
        <v>2014</v>
      </c>
      <c r="I103" s="847" t="s">
        <v>573</v>
      </c>
      <c r="J103" s="847" t="s">
        <v>588</v>
      </c>
      <c r="K103" s="633"/>
      <c r="L103" s="696">
        <v>0</v>
      </c>
      <c r="M103" s="697">
        <v>0</v>
      </c>
      <c r="N103" s="697">
        <v>0</v>
      </c>
      <c r="O103" s="697">
        <v>74.23351882</v>
      </c>
      <c r="P103" s="697">
        <v>74.233314140000004</v>
      </c>
      <c r="Q103" s="697">
        <v>71.456556669999998</v>
      </c>
      <c r="R103" s="697">
        <v>70.068996459999994</v>
      </c>
      <c r="S103" s="697">
        <v>68.681436340000005</v>
      </c>
      <c r="T103" s="697">
        <v>68.681436340000005</v>
      </c>
      <c r="U103" s="697">
        <v>68.681436340000005</v>
      </c>
      <c r="V103" s="697">
        <v>68.681436340000005</v>
      </c>
      <c r="W103" s="697">
        <v>58.880169670000001</v>
      </c>
      <c r="X103" s="697">
        <v>33.354368950000001</v>
      </c>
      <c r="Y103" s="697">
        <v>32.172058790000001</v>
      </c>
      <c r="Z103" s="697">
        <v>32.158765750000001</v>
      </c>
      <c r="AA103" s="697">
        <v>21.967062039999998</v>
      </c>
      <c r="AB103" s="697">
        <v>21.967062039999998</v>
      </c>
      <c r="AC103" s="697">
        <v>10.1608625</v>
      </c>
      <c r="AD103" s="697">
        <v>7.6451001090000004</v>
      </c>
      <c r="AE103" s="697">
        <v>7.6451001090000004</v>
      </c>
      <c r="AF103" s="697">
        <v>7.6451001090000004</v>
      </c>
      <c r="AG103" s="697">
        <v>7.6451001090000004</v>
      </c>
      <c r="AH103" s="697">
        <v>7.6451001090000004</v>
      </c>
      <c r="AI103" s="697">
        <v>7.6451001090000004</v>
      </c>
      <c r="AJ103" s="697">
        <v>0</v>
      </c>
      <c r="AK103" s="697">
        <v>0</v>
      </c>
      <c r="AL103" s="697">
        <v>0</v>
      </c>
      <c r="AM103" s="697">
        <v>0</v>
      </c>
      <c r="AN103" s="697">
        <v>0</v>
      </c>
      <c r="AO103" s="698">
        <v>0</v>
      </c>
      <c r="AP103" s="633"/>
      <c r="AQ103" s="696">
        <v>0</v>
      </c>
      <c r="AR103" s="697">
        <v>0</v>
      </c>
      <c r="AS103" s="697">
        <v>0</v>
      </c>
      <c r="AT103" s="697">
        <v>544313.69700000004</v>
      </c>
      <c r="AU103" s="697">
        <v>544309.71120000002</v>
      </c>
      <c r="AV103" s="697">
        <v>491088.02100000001</v>
      </c>
      <c r="AW103" s="697">
        <v>464493.12229999999</v>
      </c>
      <c r="AX103" s="697">
        <v>437898.21870000003</v>
      </c>
      <c r="AY103" s="697">
        <v>437898.21870000003</v>
      </c>
      <c r="AZ103" s="697">
        <v>437898.21870000003</v>
      </c>
      <c r="BA103" s="697">
        <v>437898.21870000003</v>
      </c>
      <c r="BB103" s="697">
        <v>250038.54250000001</v>
      </c>
      <c r="BC103" s="697">
        <v>226197.54250000001</v>
      </c>
      <c r="BD103" s="697">
        <v>216445.00169999999</v>
      </c>
      <c r="BE103" s="697">
        <v>208070.38329999999</v>
      </c>
      <c r="BF103" s="697">
        <v>174178.125</v>
      </c>
      <c r="BG103" s="697">
        <v>174178.125</v>
      </c>
      <c r="BH103" s="697">
        <v>77110.125</v>
      </c>
      <c r="BI103" s="697">
        <v>56337</v>
      </c>
      <c r="BJ103" s="697">
        <v>56337</v>
      </c>
      <c r="BK103" s="697">
        <v>56337</v>
      </c>
      <c r="BL103" s="697">
        <v>56337</v>
      </c>
      <c r="BM103" s="697">
        <v>56337</v>
      </c>
      <c r="BN103" s="697">
        <v>56337</v>
      </c>
      <c r="BO103" s="697">
        <v>0</v>
      </c>
      <c r="BP103" s="697">
        <v>0</v>
      </c>
      <c r="BQ103" s="697">
        <v>0</v>
      </c>
      <c r="BR103" s="697">
        <v>0</v>
      </c>
      <c r="BS103" s="697">
        <v>0</v>
      </c>
      <c r="BT103" s="698">
        <v>0</v>
      </c>
      <c r="BU103" s="163"/>
    </row>
    <row r="104" spans="2:73" ht="15.5">
      <c r="B104" s="845" t="s">
        <v>208</v>
      </c>
      <c r="C104" s="845" t="s">
        <v>783</v>
      </c>
      <c r="D104" s="846" t="s">
        <v>3</v>
      </c>
      <c r="E104" s="845" t="s">
        <v>757</v>
      </c>
      <c r="F104" s="845" t="s">
        <v>29</v>
      </c>
      <c r="G104" s="845" t="s">
        <v>788</v>
      </c>
      <c r="H104" s="845">
        <v>2013</v>
      </c>
      <c r="I104" s="847" t="s">
        <v>573</v>
      </c>
      <c r="J104" s="847" t="s">
        <v>581</v>
      </c>
      <c r="K104" s="633"/>
      <c r="L104" s="696">
        <v>0</v>
      </c>
      <c r="M104" s="697">
        <v>0</v>
      </c>
      <c r="N104" s="697">
        <v>31.032767457999999</v>
      </c>
      <c r="O104" s="697">
        <v>31.032767457999999</v>
      </c>
      <c r="P104" s="697">
        <v>31.032767457999999</v>
      </c>
      <c r="Q104" s="697">
        <v>31.032767457999999</v>
      </c>
      <c r="R104" s="697">
        <v>31.032767457999999</v>
      </c>
      <c r="S104" s="697">
        <v>31.032767457999999</v>
      </c>
      <c r="T104" s="697">
        <v>31.032767457999999</v>
      </c>
      <c r="U104" s="697">
        <v>31.032767457999999</v>
      </c>
      <c r="V104" s="697">
        <v>31.032767457999999</v>
      </c>
      <c r="W104" s="697">
        <v>31.032767457999999</v>
      </c>
      <c r="X104" s="697">
        <v>31.032767457999999</v>
      </c>
      <c r="Y104" s="697">
        <v>31.032767457999999</v>
      </c>
      <c r="Z104" s="697">
        <v>31.032767457999999</v>
      </c>
      <c r="AA104" s="697">
        <v>31.032767457999999</v>
      </c>
      <c r="AB104" s="697">
        <v>31.032767457999999</v>
      </c>
      <c r="AC104" s="697">
        <v>31.032767457999999</v>
      </c>
      <c r="AD104" s="697">
        <v>31.032767457999999</v>
      </c>
      <c r="AE104" s="697">
        <v>31.032767457999999</v>
      </c>
      <c r="AF104" s="697">
        <v>26.819571776</v>
      </c>
      <c r="AG104" s="697">
        <v>0</v>
      </c>
      <c r="AH104" s="697">
        <v>0</v>
      </c>
      <c r="AI104" s="697">
        <v>0</v>
      </c>
      <c r="AJ104" s="697">
        <v>0</v>
      </c>
      <c r="AK104" s="697">
        <v>0</v>
      </c>
      <c r="AL104" s="697">
        <v>0</v>
      </c>
      <c r="AM104" s="697">
        <v>0</v>
      </c>
      <c r="AN104" s="697">
        <v>0</v>
      </c>
      <c r="AO104" s="698">
        <v>0</v>
      </c>
      <c r="AP104" s="633"/>
      <c r="AQ104" s="699">
        <v>0</v>
      </c>
      <c r="AR104" s="700">
        <v>0</v>
      </c>
      <c r="AS104" s="700">
        <v>55844.005687000004</v>
      </c>
      <c r="AT104" s="700">
        <v>55844.005687000004</v>
      </c>
      <c r="AU104" s="700">
        <v>55844.005687000004</v>
      </c>
      <c r="AV104" s="700">
        <v>55844.005687000004</v>
      </c>
      <c r="AW104" s="700">
        <v>55844.005687000004</v>
      </c>
      <c r="AX104" s="700">
        <v>55844.005687000004</v>
      </c>
      <c r="AY104" s="700">
        <v>55844.005687000004</v>
      </c>
      <c r="AZ104" s="700">
        <v>55844.005687000004</v>
      </c>
      <c r="BA104" s="700">
        <v>55844.005687000004</v>
      </c>
      <c r="BB104" s="700">
        <v>55844.005687000004</v>
      </c>
      <c r="BC104" s="700">
        <v>55844.005687000004</v>
      </c>
      <c r="BD104" s="700">
        <v>55844.005687000004</v>
      </c>
      <c r="BE104" s="700">
        <v>55844.005687000004</v>
      </c>
      <c r="BF104" s="700">
        <v>55844.005687000004</v>
      </c>
      <c r="BG104" s="700">
        <v>55844.005687000004</v>
      </c>
      <c r="BH104" s="700">
        <v>55844.005687000004</v>
      </c>
      <c r="BI104" s="700">
        <v>55844.005687000004</v>
      </c>
      <c r="BJ104" s="700">
        <v>55844.005687000004</v>
      </c>
      <c r="BK104" s="700">
        <v>52076.336823999998</v>
      </c>
      <c r="BL104" s="700">
        <v>0</v>
      </c>
      <c r="BM104" s="700">
        <v>0</v>
      </c>
      <c r="BN104" s="700">
        <v>0</v>
      </c>
      <c r="BO104" s="700">
        <v>0</v>
      </c>
      <c r="BP104" s="700">
        <v>0</v>
      </c>
      <c r="BQ104" s="700">
        <v>0</v>
      </c>
      <c r="BR104" s="700">
        <v>0</v>
      </c>
      <c r="BS104" s="700">
        <v>0</v>
      </c>
      <c r="BT104" s="701">
        <v>0</v>
      </c>
      <c r="BU104" s="163"/>
    </row>
    <row r="105" spans="2:73" ht="15.5">
      <c r="B105" s="845" t="s">
        <v>208</v>
      </c>
      <c r="C105" s="845" t="s">
        <v>783</v>
      </c>
      <c r="D105" s="846" t="s">
        <v>3</v>
      </c>
      <c r="E105" s="845" t="s">
        <v>757</v>
      </c>
      <c r="F105" s="845" t="s">
        <v>29</v>
      </c>
      <c r="G105" s="845" t="s">
        <v>784</v>
      </c>
      <c r="H105" s="845">
        <v>2014</v>
      </c>
      <c r="I105" s="847" t="s">
        <v>573</v>
      </c>
      <c r="J105" s="847" t="s">
        <v>588</v>
      </c>
      <c r="K105" s="633"/>
      <c r="L105" s="696">
        <v>0</v>
      </c>
      <c r="M105" s="697">
        <v>0</v>
      </c>
      <c r="N105" s="697">
        <v>0</v>
      </c>
      <c r="O105" s="697">
        <v>716.29143958999998</v>
      </c>
      <c r="P105" s="697">
        <v>716.29143958999998</v>
      </c>
      <c r="Q105" s="697">
        <v>716.29143958999998</v>
      </c>
      <c r="R105" s="697">
        <v>716.29143958999998</v>
      </c>
      <c r="S105" s="697">
        <v>716.29143958999998</v>
      </c>
      <c r="T105" s="697">
        <v>716.29143958999998</v>
      </c>
      <c r="U105" s="697">
        <v>716.29143958999998</v>
      </c>
      <c r="V105" s="697">
        <v>716.29143958999998</v>
      </c>
      <c r="W105" s="697">
        <v>716.29143958999998</v>
      </c>
      <c r="X105" s="697">
        <v>716.29143958999998</v>
      </c>
      <c r="Y105" s="697">
        <v>716.29143958999998</v>
      </c>
      <c r="Z105" s="697">
        <v>716.29143958999998</v>
      </c>
      <c r="AA105" s="697">
        <v>716.29143958999998</v>
      </c>
      <c r="AB105" s="697">
        <v>716.29143958999998</v>
      </c>
      <c r="AC105" s="697">
        <v>716.29143958999998</v>
      </c>
      <c r="AD105" s="697">
        <v>716.29143958999998</v>
      </c>
      <c r="AE105" s="697">
        <v>716.29143958999998</v>
      </c>
      <c r="AF105" s="697">
        <v>716.29143958999998</v>
      </c>
      <c r="AG105" s="697">
        <v>638.58746450000001</v>
      </c>
      <c r="AH105" s="697">
        <v>0</v>
      </c>
      <c r="AI105" s="697">
        <v>0</v>
      </c>
      <c r="AJ105" s="697">
        <v>0</v>
      </c>
      <c r="AK105" s="697">
        <v>0</v>
      </c>
      <c r="AL105" s="697">
        <v>0</v>
      </c>
      <c r="AM105" s="697">
        <v>0</v>
      </c>
      <c r="AN105" s="697">
        <v>0</v>
      </c>
      <c r="AO105" s="698">
        <v>0</v>
      </c>
      <c r="AP105" s="633"/>
      <c r="AQ105" s="693">
        <v>0</v>
      </c>
      <c r="AR105" s="694">
        <v>0</v>
      </c>
      <c r="AS105" s="694">
        <v>0</v>
      </c>
      <c r="AT105" s="694">
        <v>1317949.6652039997</v>
      </c>
      <c r="AU105" s="694">
        <v>1317949.6652039997</v>
      </c>
      <c r="AV105" s="694">
        <v>1317949.6652039997</v>
      </c>
      <c r="AW105" s="694">
        <v>1317949.6652039997</v>
      </c>
      <c r="AX105" s="694">
        <v>1317949.6652039997</v>
      </c>
      <c r="AY105" s="694">
        <v>1317949.6652039997</v>
      </c>
      <c r="AZ105" s="694">
        <v>1317949.6652039997</v>
      </c>
      <c r="BA105" s="694">
        <v>1317949.6652039997</v>
      </c>
      <c r="BB105" s="694">
        <v>1317949.6652039997</v>
      </c>
      <c r="BC105" s="694">
        <v>1317949.6652039997</v>
      </c>
      <c r="BD105" s="694">
        <v>1317949.6652039997</v>
      </c>
      <c r="BE105" s="694">
        <v>1317949.6652039997</v>
      </c>
      <c r="BF105" s="694">
        <v>1317949.6652039997</v>
      </c>
      <c r="BG105" s="694">
        <v>1317949.6652039997</v>
      </c>
      <c r="BH105" s="694">
        <v>1317949.6652039997</v>
      </c>
      <c r="BI105" s="694">
        <v>1317949.6652039997</v>
      </c>
      <c r="BJ105" s="694">
        <v>1317949.6652039997</v>
      </c>
      <c r="BK105" s="694">
        <v>1317949.6652039997</v>
      </c>
      <c r="BL105" s="694">
        <v>1248462.5419999999</v>
      </c>
      <c r="BM105" s="694">
        <v>0</v>
      </c>
      <c r="BN105" s="694">
        <v>0</v>
      </c>
      <c r="BO105" s="694">
        <v>0</v>
      </c>
      <c r="BP105" s="694">
        <v>0</v>
      </c>
      <c r="BQ105" s="694">
        <v>0</v>
      </c>
      <c r="BR105" s="694">
        <v>0</v>
      </c>
      <c r="BS105" s="694">
        <v>0</v>
      </c>
      <c r="BT105" s="695">
        <v>0</v>
      </c>
      <c r="BU105" s="163"/>
    </row>
    <row r="106" spans="2:73" ht="15.5">
      <c r="B106" s="845" t="s">
        <v>208</v>
      </c>
      <c r="C106" s="845" t="s">
        <v>783</v>
      </c>
      <c r="D106" s="846" t="s">
        <v>7</v>
      </c>
      <c r="E106" s="845" t="s">
        <v>757</v>
      </c>
      <c r="F106" s="845" t="s">
        <v>29</v>
      </c>
      <c r="G106" s="845" t="s">
        <v>784</v>
      </c>
      <c r="H106" s="845">
        <v>2014</v>
      </c>
      <c r="I106" s="847" t="s">
        <v>573</v>
      </c>
      <c r="J106" s="847" t="s">
        <v>588</v>
      </c>
      <c r="K106" s="633"/>
      <c r="L106" s="696">
        <v>0</v>
      </c>
      <c r="M106" s="697">
        <v>0</v>
      </c>
      <c r="N106" s="697">
        <v>0</v>
      </c>
      <c r="O106" s="697">
        <v>3.835031238</v>
      </c>
      <c r="P106" s="697">
        <v>3.835031238</v>
      </c>
      <c r="Q106" s="697">
        <v>3.835031238</v>
      </c>
      <c r="R106" s="697">
        <v>3.835031238</v>
      </c>
      <c r="S106" s="697">
        <v>3.835031238</v>
      </c>
      <c r="T106" s="697">
        <v>3.835031238</v>
      </c>
      <c r="U106" s="697">
        <v>3.835031238</v>
      </c>
      <c r="V106" s="697">
        <v>3.835031238</v>
      </c>
      <c r="W106" s="697">
        <v>3.835031238</v>
      </c>
      <c r="X106" s="697">
        <v>3.835031238</v>
      </c>
      <c r="Y106" s="697">
        <v>3.835031238</v>
      </c>
      <c r="Z106" s="697">
        <v>3.835031238</v>
      </c>
      <c r="AA106" s="697">
        <v>2.0398494199999999</v>
      </c>
      <c r="AB106" s="697">
        <v>0.24466760199999998</v>
      </c>
      <c r="AC106" s="697">
        <v>0.24466760199999998</v>
      </c>
      <c r="AD106" s="697">
        <v>0.24466760199999998</v>
      </c>
      <c r="AE106" s="697">
        <v>0.24466760199999998</v>
      </c>
      <c r="AF106" s="697">
        <v>0.24466760199999998</v>
      </c>
      <c r="AG106" s="697">
        <v>0.24466760199999998</v>
      </c>
      <c r="AH106" s="697">
        <v>0.24466760199999998</v>
      </c>
      <c r="AI106" s="697">
        <v>0</v>
      </c>
      <c r="AJ106" s="697">
        <v>0</v>
      </c>
      <c r="AK106" s="697">
        <v>0</v>
      </c>
      <c r="AL106" s="697">
        <v>0</v>
      </c>
      <c r="AM106" s="697">
        <v>0</v>
      </c>
      <c r="AN106" s="697">
        <v>0</v>
      </c>
      <c r="AO106" s="698">
        <v>0</v>
      </c>
      <c r="AP106" s="633"/>
      <c r="AQ106" s="696">
        <v>0</v>
      </c>
      <c r="AR106" s="697">
        <v>0</v>
      </c>
      <c r="AS106" s="697">
        <v>0</v>
      </c>
      <c r="AT106" s="697">
        <v>58335.48</v>
      </c>
      <c r="AU106" s="697">
        <v>58335.48</v>
      </c>
      <c r="AV106" s="697">
        <v>58335.48</v>
      </c>
      <c r="AW106" s="697">
        <v>58335.48</v>
      </c>
      <c r="AX106" s="697">
        <v>58335.48</v>
      </c>
      <c r="AY106" s="697">
        <v>58335.48</v>
      </c>
      <c r="AZ106" s="697">
        <v>58335.48</v>
      </c>
      <c r="BA106" s="697">
        <v>58335.48</v>
      </c>
      <c r="BB106" s="697">
        <v>58335.48</v>
      </c>
      <c r="BC106" s="697">
        <v>58335.48</v>
      </c>
      <c r="BD106" s="697">
        <v>58335.48</v>
      </c>
      <c r="BE106" s="697">
        <v>58335.48</v>
      </c>
      <c r="BF106" s="697">
        <v>30993.48</v>
      </c>
      <c r="BG106" s="697">
        <v>3651.48</v>
      </c>
      <c r="BH106" s="697">
        <v>3651.48</v>
      </c>
      <c r="BI106" s="697">
        <v>3651.48</v>
      </c>
      <c r="BJ106" s="697">
        <v>3651.48</v>
      </c>
      <c r="BK106" s="697">
        <v>3651.48</v>
      </c>
      <c r="BL106" s="697">
        <v>3651.48</v>
      </c>
      <c r="BM106" s="697">
        <v>3651.48</v>
      </c>
      <c r="BN106" s="697">
        <v>0</v>
      </c>
      <c r="BO106" s="697">
        <v>0</v>
      </c>
      <c r="BP106" s="697">
        <v>0</v>
      </c>
      <c r="BQ106" s="697">
        <v>0</v>
      </c>
      <c r="BR106" s="697">
        <v>0</v>
      </c>
      <c r="BS106" s="697">
        <v>0</v>
      </c>
      <c r="BT106" s="698">
        <v>0</v>
      </c>
      <c r="BU106" s="163"/>
    </row>
    <row r="107" spans="2:73" ht="15.5">
      <c r="B107" s="845" t="s">
        <v>208</v>
      </c>
      <c r="C107" s="845" t="s">
        <v>789</v>
      </c>
      <c r="D107" s="846" t="s">
        <v>12</v>
      </c>
      <c r="E107" s="845" t="s">
        <v>757</v>
      </c>
      <c r="F107" s="845" t="s">
        <v>789</v>
      </c>
      <c r="G107" s="845" t="s">
        <v>784</v>
      </c>
      <c r="H107" s="845">
        <v>2014</v>
      </c>
      <c r="I107" s="847" t="s">
        <v>573</v>
      </c>
      <c r="J107" s="847" t="s">
        <v>588</v>
      </c>
      <c r="K107" s="633"/>
      <c r="L107" s="696">
        <v>0</v>
      </c>
      <c r="M107" s="697">
        <v>0</v>
      </c>
      <c r="N107" s="697">
        <v>0</v>
      </c>
      <c r="O107" s="697">
        <v>101.93</v>
      </c>
      <c r="P107" s="697">
        <v>101.93</v>
      </c>
      <c r="Q107" s="697">
        <v>101.93</v>
      </c>
      <c r="R107" s="697">
        <v>101.93</v>
      </c>
      <c r="S107" s="697">
        <v>101.93</v>
      </c>
      <c r="T107" s="697">
        <v>101.93</v>
      </c>
      <c r="U107" s="697">
        <v>101.93</v>
      </c>
      <c r="V107" s="697">
        <v>101.93</v>
      </c>
      <c r="W107" s="697">
        <v>101.93</v>
      </c>
      <c r="X107" s="697">
        <v>101.93</v>
      </c>
      <c r="Y107" s="697">
        <v>0</v>
      </c>
      <c r="Z107" s="697">
        <v>0</v>
      </c>
      <c r="AA107" s="697">
        <v>0</v>
      </c>
      <c r="AB107" s="697">
        <v>0</v>
      </c>
      <c r="AC107" s="697">
        <v>0</v>
      </c>
      <c r="AD107" s="697">
        <v>0</v>
      </c>
      <c r="AE107" s="697">
        <v>0</v>
      </c>
      <c r="AF107" s="697">
        <v>0</v>
      </c>
      <c r="AG107" s="697">
        <v>0</v>
      </c>
      <c r="AH107" s="697">
        <v>0</v>
      </c>
      <c r="AI107" s="697">
        <v>0</v>
      </c>
      <c r="AJ107" s="697">
        <v>0</v>
      </c>
      <c r="AK107" s="697">
        <v>0</v>
      </c>
      <c r="AL107" s="697">
        <v>0</v>
      </c>
      <c r="AM107" s="697">
        <v>0</v>
      </c>
      <c r="AN107" s="697">
        <v>0</v>
      </c>
      <c r="AO107" s="698">
        <v>0</v>
      </c>
      <c r="AP107" s="633"/>
      <c r="AQ107" s="696">
        <v>0</v>
      </c>
      <c r="AR107" s="697">
        <v>0</v>
      </c>
      <c r="AS107" s="697">
        <v>0</v>
      </c>
      <c r="AT107" s="697">
        <v>447517</v>
      </c>
      <c r="AU107" s="697">
        <v>447517</v>
      </c>
      <c r="AV107" s="697">
        <v>447517</v>
      </c>
      <c r="AW107" s="697">
        <v>447517</v>
      </c>
      <c r="AX107" s="697">
        <v>447517</v>
      </c>
      <c r="AY107" s="697">
        <v>447517</v>
      </c>
      <c r="AZ107" s="697">
        <v>447517</v>
      </c>
      <c r="BA107" s="697">
        <v>447517</v>
      </c>
      <c r="BB107" s="697">
        <v>447517</v>
      </c>
      <c r="BC107" s="697">
        <v>447517</v>
      </c>
      <c r="BD107" s="697">
        <v>0</v>
      </c>
      <c r="BE107" s="697">
        <v>0</v>
      </c>
      <c r="BF107" s="697">
        <v>0</v>
      </c>
      <c r="BG107" s="697">
        <v>0</v>
      </c>
      <c r="BH107" s="697">
        <v>0</v>
      </c>
      <c r="BI107" s="697">
        <v>0</v>
      </c>
      <c r="BJ107" s="697">
        <v>0</v>
      </c>
      <c r="BK107" s="697">
        <v>0</v>
      </c>
      <c r="BL107" s="697">
        <v>0</v>
      </c>
      <c r="BM107" s="697">
        <v>0</v>
      </c>
      <c r="BN107" s="697">
        <v>0</v>
      </c>
      <c r="BO107" s="697">
        <v>0</v>
      </c>
      <c r="BP107" s="697">
        <v>0</v>
      </c>
      <c r="BQ107" s="697">
        <v>0</v>
      </c>
      <c r="BR107" s="697">
        <v>0</v>
      </c>
      <c r="BS107" s="697">
        <v>0</v>
      </c>
      <c r="BT107" s="698">
        <v>0</v>
      </c>
      <c r="BU107" s="163"/>
    </row>
    <row r="108" spans="2:73" ht="15.5">
      <c r="B108" s="845" t="s">
        <v>208</v>
      </c>
      <c r="C108" s="845" t="s">
        <v>789</v>
      </c>
      <c r="D108" s="846" t="s">
        <v>803</v>
      </c>
      <c r="E108" s="845" t="s">
        <v>757</v>
      </c>
      <c r="F108" s="845" t="s">
        <v>789</v>
      </c>
      <c r="G108" s="845" t="s">
        <v>784</v>
      </c>
      <c r="H108" s="845">
        <v>2013</v>
      </c>
      <c r="I108" s="847" t="s">
        <v>573</v>
      </c>
      <c r="J108" s="847" t="s">
        <v>581</v>
      </c>
      <c r="K108" s="633"/>
      <c r="L108" s="696">
        <v>0</v>
      </c>
      <c r="M108" s="697">
        <v>0</v>
      </c>
      <c r="N108" s="697">
        <v>58.776000000000003</v>
      </c>
      <c r="O108" s="697">
        <v>58.776000000000003</v>
      </c>
      <c r="P108" s="697">
        <v>58.776000000000003</v>
      </c>
      <c r="Q108" s="697">
        <v>58.776000000000003</v>
      </c>
      <c r="R108" s="697">
        <v>58.776000000000003</v>
      </c>
      <c r="S108" s="697">
        <v>34.286000000000001</v>
      </c>
      <c r="T108" s="697">
        <v>34.286000000000001</v>
      </c>
      <c r="U108" s="697">
        <v>34.286000000000001</v>
      </c>
      <c r="V108" s="697">
        <v>34.286000000000001</v>
      </c>
      <c r="W108" s="697">
        <v>34.286000000000001</v>
      </c>
      <c r="X108" s="697">
        <v>0</v>
      </c>
      <c r="Y108" s="697">
        <v>0</v>
      </c>
      <c r="Z108" s="697">
        <v>0</v>
      </c>
      <c r="AA108" s="697">
        <v>0</v>
      </c>
      <c r="AB108" s="697">
        <v>0</v>
      </c>
      <c r="AC108" s="697">
        <v>0</v>
      </c>
      <c r="AD108" s="697">
        <v>0</v>
      </c>
      <c r="AE108" s="697">
        <v>0</v>
      </c>
      <c r="AF108" s="697">
        <v>0</v>
      </c>
      <c r="AG108" s="697">
        <v>0</v>
      </c>
      <c r="AH108" s="697">
        <v>0</v>
      </c>
      <c r="AI108" s="697">
        <v>0</v>
      </c>
      <c r="AJ108" s="697">
        <v>0</v>
      </c>
      <c r="AK108" s="697">
        <v>0</v>
      </c>
      <c r="AL108" s="697">
        <v>0</v>
      </c>
      <c r="AM108" s="697">
        <v>0</v>
      </c>
      <c r="AN108" s="697">
        <v>0</v>
      </c>
      <c r="AO108" s="698">
        <v>0</v>
      </c>
      <c r="AP108" s="633"/>
      <c r="AQ108" s="696">
        <v>0</v>
      </c>
      <c r="AR108" s="697">
        <v>0</v>
      </c>
      <c r="AS108" s="697">
        <v>624036</v>
      </c>
      <c r="AT108" s="697">
        <v>624036</v>
      </c>
      <c r="AU108" s="697">
        <v>624036</v>
      </c>
      <c r="AV108" s="697">
        <v>624036</v>
      </c>
      <c r="AW108" s="697">
        <v>624036</v>
      </c>
      <c r="AX108" s="697">
        <v>362880</v>
      </c>
      <c r="AY108" s="697">
        <v>362880</v>
      </c>
      <c r="AZ108" s="697">
        <v>362880</v>
      </c>
      <c r="BA108" s="697">
        <v>362880</v>
      </c>
      <c r="BB108" s="697">
        <v>362880</v>
      </c>
      <c r="BC108" s="697">
        <v>0</v>
      </c>
      <c r="BD108" s="697">
        <v>0</v>
      </c>
      <c r="BE108" s="697">
        <v>0</v>
      </c>
      <c r="BF108" s="697">
        <v>0</v>
      </c>
      <c r="BG108" s="697">
        <v>0</v>
      </c>
      <c r="BH108" s="697">
        <v>0</v>
      </c>
      <c r="BI108" s="697">
        <v>0</v>
      </c>
      <c r="BJ108" s="697">
        <v>0</v>
      </c>
      <c r="BK108" s="697">
        <v>0</v>
      </c>
      <c r="BL108" s="697">
        <v>0</v>
      </c>
      <c r="BM108" s="697">
        <v>0</v>
      </c>
      <c r="BN108" s="697">
        <v>0</v>
      </c>
      <c r="BO108" s="697">
        <v>0</v>
      </c>
      <c r="BP108" s="697">
        <v>0</v>
      </c>
      <c r="BQ108" s="697">
        <v>0</v>
      </c>
      <c r="BR108" s="697">
        <v>0</v>
      </c>
      <c r="BS108" s="697">
        <v>0</v>
      </c>
      <c r="BT108" s="698">
        <v>0</v>
      </c>
      <c r="BU108" s="163"/>
    </row>
    <row r="109" spans="2:73" ht="15.5">
      <c r="B109" s="845" t="s">
        <v>208</v>
      </c>
      <c r="C109" s="845" t="s">
        <v>489</v>
      </c>
      <c r="D109" s="846" t="s">
        <v>804</v>
      </c>
      <c r="E109" s="845" t="s">
        <v>757</v>
      </c>
      <c r="F109" s="845" t="s">
        <v>489</v>
      </c>
      <c r="G109" s="845" t="s">
        <v>788</v>
      </c>
      <c r="H109" s="845">
        <v>2014</v>
      </c>
      <c r="I109" s="847" t="s">
        <v>573</v>
      </c>
      <c r="J109" s="847" t="s">
        <v>588</v>
      </c>
      <c r="K109" s="633"/>
      <c r="L109" s="696">
        <v>0</v>
      </c>
      <c r="M109" s="697">
        <v>0</v>
      </c>
      <c r="N109" s="697">
        <v>0</v>
      </c>
      <c r="O109" s="697">
        <v>1707.258478</v>
      </c>
      <c r="P109" s="697">
        <v>0</v>
      </c>
      <c r="Q109" s="697">
        <v>0</v>
      </c>
      <c r="R109" s="697">
        <v>0</v>
      </c>
      <c r="S109" s="697">
        <v>0</v>
      </c>
      <c r="T109" s="697">
        <v>0</v>
      </c>
      <c r="U109" s="697">
        <v>0</v>
      </c>
      <c r="V109" s="697">
        <v>0</v>
      </c>
      <c r="W109" s="697">
        <v>0</v>
      </c>
      <c r="X109" s="697">
        <v>0</v>
      </c>
      <c r="Y109" s="697">
        <v>0</v>
      </c>
      <c r="Z109" s="697">
        <v>0</v>
      </c>
      <c r="AA109" s="697">
        <v>0</v>
      </c>
      <c r="AB109" s="697">
        <v>0</v>
      </c>
      <c r="AC109" s="697">
        <v>0</v>
      </c>
      <c r="AD109" s="697">
        <v>0</v>
      </c>
      <c r="AE109" s="697">
        <v>0</v>
      </c>
      <c r="AF109" s="697">
        <v>0</v>
      </c>
      <c r="AG109" s="697">
        <v>0</v>
      </c>
      <c r="AH109" s="697">
        <v>0</v>
      </c>
      <c r="AI109" s="697">
        <v>0</v>
      </c>
      <c r="AJ109" s="697">
        <v>0</v>
      </c>
      <c r="AK109" s="697">
        <v>0</v>
      </c>
      <c r="AL109" s="697">
        <v>0</v>
      </c>
      <c r="AM109" s="697">
        <v>0</v>
      </c>
      <c r="AN109" s="697">
        <v>0</v>
      </c>
      <c r="AO109" s="698">
        <v>0</v>
      </c>
      <c r="AP109" s="633"/>
      <c r="AQ109" s="696">
        <v>0</v>
      </c>
      <c r="AR109" s="697">
        <v>0</v>
      </c>
      <c r="AS109" s="697">
        <v>0</v>
      </c>
      <c r="AT109" s="697">
        <v>0</v>
      </c>
      <c r="AU109" s="697">
        <v>0</v>
      </c>
      <c r="AV109" s="697">
        <v>0</v>
      </c>
      <c r="AW109" s="697">
        <v>0</v>
      </c>
      <c r="AX109" s="697">
        <v>0</v>
      </c>
      <c r="AY109" s="697">
        <v>0</v>
      </c>
      <c r="AZ109" s="697">
        <v>0</v>
      </c>
      <c r="BA109" s="697">
        <v>0</v>
      </c>
      <c r="BB109" s="697">
        <v>0</v>
      </c>
      <c r="BC109" s="697">
        <v>0</v>
      </c>
      <c r="BD109" s="697">
        <v>0</v>
      </c>
      <c r="BE109" s="697">
        <v>0</v>
      </c>
      <c r="BF109" s="697">
        <v>0</v>
      </c>
      <c r="BG109" s="697">
        <v>0</v>
      </c>
      <c r="BH109" s="697">
        <v>0</v>
      </c>
      <c r="BI109" s="697">
        <v>0</v>
      </c>
      <c r="BJ109" s="697">
        <v>0</v>
      </c>
      <c r="BK109" s="697">
        <v>0</v>
      </c>
      <c r="BL109" s="697">
        <v>0</v>
      </c>
      <c r="BM109" s="697">
        <v>0</v>
      </c>
      <c r="BN109" s="697">
        <v>0</v>
      </c>
      <c r="BO109" s="697">
        <v>0</v>
      </c>
      <c r="BP109" s="697">
        <v>0</v>
      </c>
      <c r="BQ109" s="697">
        <v>0</v>
      </c>
      <c r="BR109" s="697">
        <v>0</v>
      </c>
      <c r="BS109" s="697">
        <v>0</v>
      </c>
      <c r="BT109" s="698">
        <v>0</v>
      </c>
      <c r="BU109" s="163"/>
    </row>
    <row r="110" spans="2:73" ht="15.5">
      <c r="B110" s="845" t="s">
        <v>805</v>
      </c>
      <c r="C110" s="845" t="s">
        <v>785</v>
      </c>
      <c r="D110" s="852" t="s">
        <v>806</v>
      </c>
      <c r="E110" s="845" t="s">
        <v>757</v>
      </c>
      <c r="F110" s="845" t="s">
        <v>802</v>
      </c>
      <c r="G110" s="845" t="s">
        <v>788</v>
      </c>
      <c r="H110" s="845">
        <v>2014</v>
      </c>
      <c r="I110" s="847" t="s">
        <v>573</v>
      </c>
      <c r="J110" s="847" t="s">
        <v>588</v>
      </c>
      <c r="K110" s="633"/>
      <c r="L110" s="696">
        <v>0</v>
      </c>
      <c r="M110" s="697">
        <v>0</v>
      </c>
      <c r="N110" s="697">
        <v>0</v>
      </c>
      <c r="O110" s="697">
        <v>465.95080000000002</v>
      </c>
      <c r="P110" s="697">
        <v>0</v>
      </c>
      <c r="Q110" s="697">
        <v>0</v>
      </c>
      <c r="R110" s="697">
        <v>0</v>
      </c>
      <c r="S110" s="697">
        <v>0</v>
      </c>
      <c r="T110" s="697">
        <v>0</v>
      </c>
      <c r="U110" s="697">
        <v>0</v>
      </c>
      <c r="V110" s="697">
        <v>0</v>
      </c>
      <c r="W110" s="697">
        <v>0</v>
      </c>
      <c r="X110" s="697">
        <v>0</v>
      </c>
      <c r="Y110" s="697">
        <v>0</v>
      </c>
      <c r="Z110" s="697">
        <v>0</v>
      </c>
      <c r="AA110" s="697">
        <v>0</v>
      </c>
      <c r="AB110" s="697">
        <v>0</v>
      </c>
      <c r="AC110" s="697">
        <v>0</v>
      </c>
      <c r="AD110" s="697">
        <v>0</v>
      </c>
      <c r="AE110" s="697">
        <v>0</v>
      </c>
      <c r="AF110" s="697">
        <v>0</v>
      </c>
      <c r="AG110" s="697">
        <v>0</v>
      </c>
      <c r="AH110" s="697">
        <v>0</v>
      </c>
      <c r="AI110" s="697">
        <v>0</v>
      </c>
      <c r="AJ110" s="697">
        <v>0</v>
      </c>
      <c r="AK110" s="697">
        <v>0</v>
      </c>
      <c r="AL110" s="697">
        <v>0</v>
      </c>
      <c r="AM110" s="697">
        <v>0</v>
      </c>
      <c r="AN110" s="697">
        <v>0</v>
      </c>
      <c r="AO110" s="698">
        <v>0</v>
      </c>
      <c r="AP110" s="633"/>
      <c r="AQ110" s="696">
        <v>0</v>
      </c>
      <c r="AR110" s="697">
        <v>0</v>
      </c>
      <c r="AS110" s="697">
        <v>0</v>
      </c>
      <c r="AT110" s="697">
        <v>0</v>
      </c>
      <c r="AU110" s="697">
        <v>0</v>
      </c>
      <c r="AV110" s="697">
        <v>0</v>
      </c>
      <c r="AW110" s="697">
        <v>0</v>
      </c>
      <c r="AX110" s="697">
        <v>0</v>
      </c>
      <c r="AY110" s="697">
        <v>0</v>
      </c>
      <c r="AZ110" s="697">
        <v>0</v>
      </c>
      <c r="BA110" s="697">
        <v>0</v>
      </c>
      <c r="BB110" s="697">
        <v>0</v>
      </c>
      <c r="BC110" s="697">
        <v>0</v>
      </c>
      <c r="BD110" s="697">
        <v>0</v>
      </c>
      <c r="BE110" s="697">
        <v>0</v>
      </c>
      <c r="BF110" s="697">
        <v>0</v>
      </c>
      <c r="BG110" s="697">
        <v>0</v>
      </c>
      <c r="BH110" s="697">
        <v>0</v>
      </c>
      <c r="BI110" s="697">
        <v>0</v>
      </c>
      <c r="BJ110" s="697">
        <v>0</v>
      </c>
      <c r="BK110" s="697">
        <v>0</v>
      </c>
      <c r="BL110" s="697">
        <v>0</v>
      </c>
      <c r="BM110" s="697">
        <v>0</v>
      </c>
      <c r="BN110" s="697">
        <v>0</v>
      </c>
      <c r="BO110" s="697">
        <v>0</v>
      </c>
      <c r="BP110" s="697">
        <v>0</v>
      </c>
      <c r="BQ110" s="697">
        <v>0</v>
      </c>
      <c r="BR110" s="697">
        <v>0</v>
      </c>
      <c r="BS110" s="697">
        <v>0</v>
      </c>
      <c r="BT110" s="698">
        <v>0</v>
      </c>
      <c r="BU110" s="163"/>
    </row>
    <row r="111" spans="2:73" ht="15.5">
      <c r="B111" s="845" t="s">
        <v>805</v>
      </c>
      <c r="C111" s="845" t="s">
        <v>789</v>
      </c>
      <c r="D111" s="852" t="s">
        <v>9</v>
      </c>
      <c r="E111" s="845" t="s">
        <v>757</v>
      </c>
      <c r="F111" s="845" t="s">
        <v>789</v>
      </c>
      <c r="G111" s="845" t="s">
        <v>788</v>
      </c>
      <c r="H111" s="845">
        <v>2014</v>
      </c>
      <c r="I111" s="847" t="s">
        <v>573</v>
      </c>
      <c r="J111" s="847" t="s">
        <v>588</v>
      </c>
      <c r="K111" s="633"/>
      <c r="L111" s="696">
        <v>0</v>
      </c>
      <c r="M111" s="697">
        <v>0</v>
      </c>
      <c r="N111" s="697">
        <v>0</v>
      </c>
      <c r="O111" s="697">
        <v>210.6414</v>
      </c>
      <c r="P111" s="697">
        <v>0</v>
      </c>
      <c r="Q111" s="697">
        <v>0</v>
      </c>
      <c r="R111" s="697">
        <v>0</v>
      </c>
      <c r="S111" s="697">
        <v>0</v>
      </c>
      <c r="T111" s="697">
        <v>0</v>
      </c>
      <c r="U111" s="697">
        <v>0</v>
      </c>
      <c r="V111" s="697">
        <v>0</v>
      </c>
      <c r="W111" s="697">
        <v>0</v>
      </c>
      <c r="X111" s="697">
        <v>0</v>
      </c>
      <c r="Y111" s="697">
        <v>0</v>
      </c>
      <c r="Z111" s="697">
        <v>0</v>
      </c>
      <c r="AA111" s="697">
        <v>0</v>
      </c>
      <c r="AB111" s="697">
        <v>0</v>
      </c>
      <c r="AC111" s="697">
        <v>0</v>
      </c>
      <c r="AD111" s="697">
        <v>0</v>
      </c>
      <c r="AE111" s="697">
        <v>0</v>
      </c>
      <c r="AF111" s="697">
        <v>0</v>
      </c>
      <c r="AG111" s="697">
        <v>0</v>
      </c>
      <c r="AH111" s="697">
        <v>0</v>
      </c>
      <c r="AI111" s="697">
        <v>0</v>
      </c>
      <c r="AJ111" s="697">
        <v>0</v>
      </c>
      <c r="AK111" s="697">
        <v>0</v>
      </c>
      <c r="AL111" s="697">
        <v>0</v>
      </c>
      <c r="AM111" s="697">
        <v>0</v>
      </c>
      <c r="AN111" s="697">
        <v>0</v>
      </c>
      <c r="AO111" s="698">
        <v>0</v>
      </c>
      <c r="AP111" s="633"/>
      <c r="AQ111" s="696">
        <v>0</v>
      </c>
      <c r="AR111" s="697">
        <v>0</v>
      </c>
      <c r="AS111" s="697">
        <v>0</v>
      </c>
      <c r="AT111" s="697">
        <v>0</v>
      </c>
      <c r="AU111" s="697">
        <v>0</v>
      </c>
      <c r="AV111" s="697">
        <v>0</v>
      </c>
      <c r="AW111" s="697">
        <v>0</v>
      </c>
      <c r="AX111" s="697">
        <v>0</v>
      </c>
      <c r="AY111" s="697">
        <v>0</v>
      </c>
      <c r="AZ111" s="697">
        <v>0</v>
      </c>
      <c r="BA111" s="697">
        <v>0</v>
      </c>
      <c r="BB111" s="697">
        <v>0</v>
      </c>
      <c r="BC111" s="697">
        <v>0</v>
      </c>
      <c r="BD111" s="697">
        <v>0</v>
      </c>
      <c r="BE111" s="697">
        <v>0</v>
      </c>
      <c r="BF111" s="697">
        <v>0</v>
      </c>
      <c r="BG111" s="697">
        <v>0</v>
      </c>
      <c r="BH111" s="697">
        <v>0</v>
      </c>
      <c r="BI111" s="697">
        <v>0</v>
      </c>
      <c r="BJ111" s="697">
        <v>0</v>
      </c>
      <c r="BK111" s="697">
        <v>0</v>
      </c>
      <c r="BL111" s="697">
        <v>0</v>
      </c>
      <c r="BM111" s="697">
        <v>0</v>
      </c>
      <c r="BN111" s="697">
        <v>0</v>
      </c>
      <c r="BO111" s="697">
        <v>0</v>
      </c>
      <c r="BP111" s="697">
        <v>0</v>
      </c>
      <c r="BQ111" s="697">
        <v>0</v>
      </c>
      <c r="BR111" s="697">
        <v>0</v>
      </c>
      <c r="BS111" s="697">
        <v>0</v>
      </c>
      <c r="BT111" s="698">
        <v>0</v>
      </c>
      <c r="BU111" s="163"/>
    </row>
    <row r="112" spans="2:73" ht="15.5">
      <c r="B112" s="845" t="s">
        <v>782</v>
      </c>
      <c r="C112" s="845" t="s">
        <v>785</v>
      </c>
      <c r="D112" s="846" t="s">
        <v>806</v>
      </c>
      <c r="E112" s="845" t="s">
        <v>757</v>
      </c>
      <c r="F112" s="845" t="s">
        <v>802</v>
      </c>
      <c r="G112" s="845" t="s">
        <v>788</v>
      </c>
      <c r="H112" s="845">
        <v>2014</v>
      </c>
      <c r="I112" s="847" t="s">
        <v>573</v>
      </c>
      <c r="J112" s="847" t="s">
        <v>588</v>
      </c>
      <c r="K112" s="633"/>
      <c r="L112" s="696">
        <v>0</v>
      </c>
      <c r="M112" s="697">
        <v>0</v>
      </c>
      <c r="N112" s="697">
        <v>0</v>
      </c>
      <c r="O112" s="697">
        <v>488.58600000000001</v>
      </c>
      <c r="P112" s="697">
        <v>0</v>
      </c>
      <c r="Q112" s="697">
        <v>0</v>
      </c>
      <c r="R112" s="697">
        <v>0</v>
      </c>
      <c r="S112" s="697">
        <v>0</v>
      </c>
      <c r="T112" s="697">
        <v>0</v>
      </c>
      <c r="U112" s="697">
        <v>0</v>
      </c>
      <c r="V112" s="697">
        <v>0</v>
      </c>
      <c r="W112" s="697">
        <v>0</v>
      </c>
      <c r="X112" s="697">
        <v>0</v>
      </c>
      <c r="Y112" s="697">
        <v>0</v>
      </c>
      <c r="Z112" s="697">
        <v>0</v>
      </c>
      <c r="AA112" s="697">
        <v>0</v>
      </c>
      <c r="AB112" s="697">
        <v>0</v>
      </c>
      <c r="AC112" s="697">
        <v>0</v>
      </c>
      <c r="AD112" s="697">
        <v>0</v>
      </c>
      <c r="AE112" s="697">
        <v>0</v>
      </c>
      <c r="AF112" s="697">
        <v>0</v>
      </c>
      <c r="AG112" s="697">
        <v>0</v>
      </c>
      <c r="AH112" s="697">
        <v>0</v>
      </c>
      <c r="AI112" s="697">
        <v>0</v>
      </c>
      <c r="AJ112" s="697">
        <v>0</v>
      </c>
      <c r="AK112" s="697">
        <v>0</v>
      </c>
      <c r="AL112" s="697">
        <v>0</v>
      </c>
      <c r="AM112" s="697">
        <v>0</v>
      </c>
      <c r="AN112" s="697">
        <v>0</v>
      </c>
      <c r="AO112" s="698">
        <v>0</v>
      </c>
      <c r="AP112" s="633"/>
      <c r="AQ112" s="696">
        <v>0</v>
      </c>
      <c r="AR112" s="697">
        <v>0</v>
      </c>
      <c r="AS112" s="697">
        <v>0</v>
      </c>
      <c r="AT112" s="697">
        <v>0</v>
      </c>
      <c r="AU112" s="697">
        <v>0</v>
      </c>
      <c r="AV112" s="697">
        <v>0</v>
      </c>
      <c r="AW112" s="697">
        <v>0</v>
      </c>
      <c r="AX112" s="697">
        <v>0</v>
      </c>
      <c r="AY112" s="697">
        <v>0</v>
      </c>
      <c r="AZ112" s="697">
        <v>0</v>
      </c>
      <c r="BA112" s="697">
        <v>0</v>
      </c>
      <c r="BB112" s="697">
        <v>0</v>
      </c>
      <c r="BC112" s="697">
        <v>0</v>
      </c>
      <c r="BD112" s="697">
        <v>0</v>
      </c>
      <c r="BE112" s="697">
        <v>0</v>
      </c>
      <c r="BF112" s="697">
        <v>0</v>
      </c>
      <c r="BG112" s="697">
        <v>0</v>
      </c>
      <c r="BH112" s="697">
        <v>0</v>
      </c>
      <c r="BI112" s="697">
        <v>0</v>
      </c>
      <c r="BJ112" s="697">
        <v>0</v>
      </c>
      <c r="BK112" s="697">
        <v>0</v>
      </c>
      <c r="BL112" s="697">
        <v>0</v>
      </c>
      <c r="BM112" s="697">
        <v>0</v>
      </c>
      <c r="BN112" s="697">
        <v>0</v>
      </c>
      <c r="BO112" s="697">
        <v>0</v>
      </c>
      <c r="BP112" s="697">
        <v>0</v>
      </c>
      <c r="BQ112" s="697">
        <v>0</v>
      </c>
      <c r="BR112" s="697">
        <v>0</v>
      </c>
      <c r="BS112" s="697">
        <v>0</v>
      </c>
      <c r="BT112" s="698">
        <v>0</v>
      </c>
      <c r="BU112" s="163"/>
    </row>
    <row r="113" spans="2:73" ht="15.5">
      <c r="B113" s="845" t="s">
        <v>782</v>
      </c>
      <c r="C113" s="845" t="s">
        <v>789</v>
      </c>
      <c r="D113" s="846" t="s">
        <v>9</v>
      </c>
      <c r="E113" s="845" t="s">
        <v>757</v>
      </c>
      <c r="F113" s="845" t="s">
        <v>789</v>
      </c>
      <c r="G113" s="845" t="s">
        <v>788</v>
      </c>
      <c r="H113" s="845">
        <v>2014</v>
      </c>
      <c r="I113" s="847" t="s">
        <v>573</v>
      </c>
      <c r="J113" s="847" t="s">
        <v>588</v>
      </c>
      <c r="K113" s="633"/>
      <c r="L113" s="696">
        <v>0</v>
      </c>
      <c r="M113" s="697">
        <v>0</v>
      </c>
      <c r="N113" s="697">
        <v>0</v>
      </c>
      <c r="O113" s="697">
        <v>1705.6479999999999</v>
      </c>
      <c r="P113" s="697">
        <v>0</v>
      </c>
      <c r="Q113" s="697">
        <v>0</v>
      </c>
      <c r="R113" s="697">
        <v>0</v>
      </c>
      <c r="S113" s="697">
        <v>0</v>
      </c>
      <c r="T113" s="697">
        <v>0</v>
      </c>
      <c r="U113" s="697">
        <v>0</v>
      </c>
      <c r="V113" s="697">
        <v>0</v>
      </c>
      <c r="W113" s="697">
        <v>0</v>
      </c>
      <c r="X113" s="697">
        <v>0</v>
      </c>
      <c r="Y113" s="697">
        <v>0</v>
      </c>
      <c r="Z113" s="697">
        <v>0</v>
      </c>
      <c r="AA113" s="697">
        <v>0</v>
      </c>
      <c r="AB113" s="697">
        <v>0</v>
      </c>
      <c r="AC113" s="697">
        <v>0</v>
      </c>
      <c r="AD113" s="697">
        <v>0</v>
      </c>
      <c r="AE113" s="697">
        <v>0</v>
      </c>
      <c r="AF113" s="697">
        <v>0</v>
      </c>
      <c r="AG113" s="697">
        <v>0</v>
      </c>
      <c r="AH113" s="697">
        <v>0</v>
      </c>
      <c r="AI113" s="697">
        <v>0</v>
      </c>
      <c r="AJ113" s="697">
        <v>0</v>
      </c>
      <c r="AK113" s="697">
        <v>0</v>
      </c>
      <c r="AL113" s="697">
        <v>0</v>
      </c>
      <c r="AM113" s="697">
        <v>0</v>
      </c>
      <c r="AN113" s="697">
        <v>0</v>
      </c>
      <c r="AO113" s="698">
        <v>0</v>
      </c>
      <c r="AP113" s="633"/>
      <c r="AQ113" s="696">
        <v>0</v>
      </c>
      <c r="AR113" s="697">
        <v>0</v>
      </c>
      <c r="AS113" s="697">
        <v>0</v>
      </c>
      <c r="AT113" s="697">
        <v>0</v>
      </c>
      <c r="AU113" s="697">
        <v>0</v>
      </c>
      <c r="AV113" s="697">
        <v>0</v>
      </c>
      <c r="AW113" s="697">
        <v>0</v>
      </c>
      <c r="AX113" s="697">
        <v>0</v>
      </c>
      <c r="AY113" s="697">
        <v>0</v>
      </c>
      <c r="AZ113" s="697">
        <v>0</v>
      </c>
      <c r="BA113" s="697">
        <v>0</v>
      </c>
      <c r="BB113" s="697">
        <v>0</v>
      </c>
      <c r="BC113" s="697">
        <v>0</v>
      </c>
      <c r="BD113" s="697">
        <v>0</v>
      </c>
      <c r="BE113" s="697">
        <v>0</v>
      </c>
      <c r="BF113" s="697">
        <v>0</v>
      </c>
      <c r="BG113" s="697">
        <v>0</v>
      </c>
      <c r="BH113" s="697">
        <v>0</v>
      </c>
      <c r="BI113" s="697">
        <v>0</v>
      </c>
      <c r="BJ113" s="697">
        <v>0</v>
      </c>
      <c r="BK113" s="697">
        <v>0</v>
      </c>
      <c r="BL113" s="697">
        <v>0</v>
      </c>
      <c r="BM113" s="697">
        <v>0</v>
      </c>
      <c r="BN113" s="697">
        <v>0</v>
      </c>
      <c r="BO113" s="697">
        <v>0</v>
      </c>
      <c r="BP113" s="697">
        <v>0</v>
      </c>
      <c r="BQ113" s="697">
        <v>0</v>
      </c>
      <c r="BR113" s="697">
        <v>0</v>
      </c>
      <c r="BS113" s="697">
        <v>0</v>
      </c>
      <c r="BT113" s="698">
        <v>0</v>
      </c>
      <c r="BU113" s="163"/>
    </row>
    <row r="114" spans="2:73" ht="15.5">
      <c r="B114" s="882" t="s">
        <v>782</v>
      </c>
      <c r="C114" s="882" t="s">
        <v>789</v>
      </c>
      <c r="D114" s="883" t="s">
        <v>807</v>
      </c>
      <c r="E114" s="882" t="s">
        <v>757</v>
      </c>
      <c r="F114" s="882" t="s">
        <v>789</v>
      </c>
      <c r="G114" s="882" t="s">
        <v>784</v>
      </c>
      <c r="H114" s="882">
        <v>2012</v>
      </c>
      <c r="I114" s="884" t="s">
        <v>573</v>
      </c>
      <c r="J114" s="884" t="s">
        <v>581</v>
      </c>
      <c r="K114" s="885"/>
      <c r="L114" s="886">
        <v>0</v>
      </c>
      <c r="M114" s="887">
        <v>124.565175</v>
      </c>
      <c r="N114" s="887">
        <v>192.36217500000001</v>
      </c>
      <c r="O114" s="887">
        <v>192.36217500000001</v>
      </c>
      <c r="P114" s="887">
        <v>192.36217500000001</v>
      </c>
      <c r="Q114" s="887">
        <v>192.36217500000001</v>
      </c>
      <c r="R114" s="887">
        <v>102.587175</v>
      </c>
      <c r="S114" s="887">
        <v>102.587175</v>
      </c>
      <c r="T114" s="887">
        <v>102.587175</v>
      </c>
      <c r="U114" s="887">
        <v>102.587175</v>
      </c>
      <c r="V114" s="887">
        <v>54.536175</v>
      </c>
      <c r="W114" s="887">
        <v>40.257674999999999</v>
      </c>
      <c r="X114" s="887">
        <v>16.245000000000001</v>
      </c>
      <c r="Y114" s="887">
        <v>0</v>
      </c>
      <c r="Z114" s="887">
        <v>0</v>
      </c>
      <c r="AA114" s="887">
        <v>0</v>
      </c>
      <c r="AB114" s="887">
        <v>0</v>
      </c>
      <c r="AC114" s="887">
        <v>0</v>
      </c>
      <c r="AD114" s="887">
        <v>0</v>
      </c>
      <c r="AE114" s="887">
        <v>0</v>
      </c>
      <c r="AF114" s="887">
        <v>0</v>
      </c>
      <c r="AG114" s="887">
        <v>0</v>
      </c>
      <c r="AH114" s="887">
        <v>0</v>
      </c>
      <c r="AI114" s="887">
        <v>0</v>
      </c>
      <c r="AJ114" s="887">
        <v>0</v>
      </c>
      <c r="AK114" s="887">
        <v>0</v>
      </c>
      <c r="AL114" s="887">
        <v>0</v>
      </c>
      <c r="AM114" s="887">
        <v>0</v>
      </c>
      <c r="AN114" s="887">
        <v>0</v>
      </c>
      <c r="AO114" s="888">
        <v>0</v>
      </c>
      <c r="AP114" s="885"/>
      <c r="AQ114" s="886">
        <v>0</v>
      </c>
      <c r="AR114" s="887">
        <v>430576.39799999999</v>
      </c>
      <c r="AS114" s="887">
        <v>1149811.848</v>
      </c>
      <c r="AT114" s="887">
        <v>1149811.848</v>
      </c>
      <c r="AU114" s="887">
        <v>1149811.848</v>
      </c>
      <c r="AV114" s="887">
        <v>1149811.848</v>
      </c>
      <c r="AW114" s="887">
        <v>909511.848</v>
      </c>
      <c r="AX114" s="887">
        <v>909511.848</v>
      </c>
      <c r="AY114" s="887">
        <v>909511.848</v>
      </c>
      <c r="AZ114" s="887">
        <v>909511.848</v>
      </c>
      <c r="BA114" s="887">
        <v>236860.848</v>
      </c>
      <c r="BB114" s="887">
        <v>128774.448</v>
      </c>
      <c r="BC114" s="887">
        <v>50625</v>
      </c>
      <c r="BD114" s="887">
        <v>0</v>
      </c>
      <c r="BE114" s="887">
        <v>0</v>
      </c>
      <c r="BF114" s="887">
        <v>0</v>
      </c>
      <c r="BG114" s="887">
        <v>0</v>
      </c>
      <c r="BH114" s="887">
        <v>0</v>
      </c>
      <c r="BI114" s="887">
        <v>0</v>
      </c>
      <c r="BJ114" s="887">
        <v>0</v>
      </c>
      <c r="BK114" s="887">
        <v>0</v>
      </c>
      <c r="BL114" s="887">
        <v>0</v>
      </c>
      <c r="BM114" s="887">
        <v>0</v>
      </c>
      <c r="BN114" s="887">
        <v>0</v>
      </c>
      <c r="BO114" s="887">
        <v>0</v>
      </c>
      <c r="BP114" s="887">
        <v>0</v>
      </c>
      <c r="BQ114" s="887">
        <v>0</v>
      </c>
      <c r="BR114" s="887">
        <v>0</v>
      </c>
      <c r="BS114" s="887">
        <v>0</v>
      </c>
      <c r="BT114" s="888">
        <v>0</v>
      </c>
      <c r="BU114" s="163"/>
    </row>
    <row r="115" spans="2:73" ht="15.5">
      <c r="B115" s="845" t="s">
        <v>782</v>
      </c>
      <c r="C115" s="845" t="s">
        <v>789</v>
      </c>
      <c r="D115" s="846" t="s">
        <v>807</v>
      </c>
      <c r="E115" s="845" t="s">
        <v>757</v>
      </c>
      <c r="F115" s="845" t="s">
        <v>789</v>
      </c>
      <c r="G115" s="845" t="s">
        <v>784</v>
      </c>
      <c r="H115" s="845">
        <v>2013</v>
      </c>
      <c r="I115" s="847" t="s">
        <v>573</v>
      </c>
      <c r="J115" s="847" t="s">
        <v>581</v>
      </c>
      <c r="K115" s="633"/>
      <c r="L115" s="696">
        <v>0</v>
      </c>
      <c r="M115" s="697">
        <v>0</v>
      </c>
      <c r="N115" s="697">
        <v>64.927710000000005</v>
      </c>
      <c r="O115" s="697">
        <v>328.98770999999999</v>
      </c>
      <c r="P115" s="697">
        <v>216.52879050000001</v>
      </c>
      <c r="Q115" s="697">
        <v>216.3512925</v>
      </c>
      <c r="R115" s="697">
        <v>225.2612925</v>
      </c>
      <c r="S115" s="697">
        <v>225.2612925</v>
      </c>
      <c r="T115" s="697">
        <v>225.2612925</v>
      </c>
      <c r="U115" s="697">
        <v>225.2612925</v>
      </c>
      <c r="V115" s="697">
        <v>225.2612925</v>
      </c>
      <c r="W115" s="697">
        <v>225.2612925</v>
      </c>
      <c r="X115" s="697">
        <v>225.2612925</v>
      </c>
      <c r="Y115" s="697">
        <v>200.92500000000001</v>
      </c>
      <c r="Z115" s="697">
        <v>200.92500000000001</v>
      </c>
      <c r="AA115" s="697">
        <v>200.92500000000001</v>
      </c>
      <c r="AB115" s="697">
        <v>200.92500000000001</v>
      </c>
      <c r="AC115" s="697">
        <v>187.245</v>
      </c>
      <c r="AD115" s="697">
        <v>187.245</v>
      </c>
      <c r="AE115" s="697">
        <v>187.245</v>
      </c>
      <c r="AF115" s="697">
        <v>187.245</v>
      </c>
      <c r="AG115" s="697">
        <v>187.245</v>
      </c>
      <c r="AH115" s="697">
        <v>0</v>
      </c>
      <c r="AI115" s="697">
        <v>0</v>
      </c>
      <c r="AJ115" s="697">
        <v>0</v>
      </c>
      <c r="AK115" s="697">
        <v>0</v>
      </c>
      <c r="AL115" s="697">
        <v>0</v>
      </c>
      <c r="AM115" s="697">
        <v>0</v>
      </c>
      <c r="AN115" s="697">
        <v>0</v>
      </c>
      <c r="AO115" s="698">
        <v>0</v>
      </c>
      <c r="AP115" s="633"/>
      <c r="AQ115" s="696">
        <v>0</v>
      </c>
      <c r="AR115" s="697">
        <v>0</v>
      </c>
      <c r="AS115" s="697">
        <v>368314.35230000003</v>
      </c>
      <c r="AT115" s="697">
        <v>2492470.5019999999</v>
      </c>
      <c r="AU115" s="697">
        <v>1413117.602</v>
      </c>
      <c r="AV115" s="697">
        <v>1402649.91</v>
      </c>
      <c r="AW115" s="697">
        <v>1449612.9</v>
      </c>
      <c r="AX115" s="697">
        <v>1390567.5</v>
      </c>
      <c r="AY115" s="697">
        <v>1390567.5</v>
      </c>
      <c r="AZ115" s="697">
        <v>1390567.5</v>
      </c>
      <c r="BA115" s="697">
        <v>1390567.5</v>
      </c>
      <c r="BB115" s="697">
        <v>1390567.5</v>
      </c>
      <c r="BC115" s="697">
        <v>1366807.5</v>
      </c>
      <c r="BD115" s="697">
        <v>1279150.2</v>
      </c>
      <c r="BE115" s="697">
        <v>1279150.2</v>
      </c>
      <c r="BF115" s="697">
        <v>1279150.2</v>
      </c>
      <c r="BG115" s="697">
        <v>1279150.2</v>
      </c>
      <c r="BH115" s="697">
        <v>1242000</v>
      </c>
      <c r="BI115" s="697">
        <v>1242000</v>
      </c>
      <c r="BJ115" s="697">
        <v>1242000</v>
      </c>
      <c r="BK115" s="697">
        <v>1242000</v>
      </c>
      <c r="BL115" s="697">
        <v>1242000</v>
      </c>
      <c r="BM115" s="697">
        <v>0</v>
      </c>
      <c r="BN115" s="697">
        <v>0</v>
      </c>
      <c r="BO115" s="697">
        <v>0</v>
      </c>
      <c r="BP115" s="697">
        <v>0</v>
      </c>
      <c r="BQ115" s="697">
        <v>0</v>
      </c>
      <c r="BR115" s="697">
        <v>0</v>
      </c>
      <c r="BS115" s="697">
        <v>0</v>
      </c>
      <c r="BT115" s="698">
        <v>0</v>
      </c>
      <c r="BU115" s="163"/>
    </row>
    <row r="116" spans="2:73" s="844" customFormat="1" ht="16" thickBot="1">
      <c r="B116" s="833" t="s">
        <v>782</v>
      </c>
      <c r="C116" s="833" t="s">
        <v>789</v>
      </c>
      <c r="D116" s="834" t="s">
        <v>807</v>
      </c>
      <c r="E116" s="833" t="s">
        <v>757</v>
      </c>
      <c r="F116" s="833" t="s">
        <v>789</v>
      </c>
      <c r="G116" s="833" t="s">
        <v>784</v>
      </c>
      <c r="H116" s="833">
        <v>2014</v>
      </c>
      <c r="I116" s="835" t="s">
        <v>573</v>
      </c>
      <c r="J116" s="835" t="s">
        <v>588</v>
      </c>
      <c r="K116" s="836"/>
      <c r="L116" s="837">
        <v>0</v>
      </c>
      <c r="M116" s="838">
        <v>0</v>
      </c>
      <c r="N116" s="838">
        <v>0</v>
      </c>
      <c r="O116" s="838">
        <v>302.33294910000001</v>
      </c>
      <c r="P116" s="838">
        <v>272.43944909999999</v>
      </c>
      <c r="Q116" s="838">
        <v>237.22244910000001</v>
      </c>
      <c r="R116" s="838">
        <v>237.22244910000001</v>
      </c>
      <c r="S116" s="838">
        <v>237.22244910000001</v>
      </c>
      <c r="T116" s="838">
        <v>237.22244910000001</v>
      </c>
      <c r="U116" s="838">
        <v>237.22244910000001</v>
      </c>
      <c r="V116" s="838">
        <v>237.22244910000001</v>
      </c>
      <c r="W116" s="838">
        <v>237.22244910000001</v>
      </c>
      <c r="X116" s="838">
        <v>234.2113956</v>
      </c>
      <c r="Y116" s="838">
        <v>234.2113956</v>
      </c>
      <c r="Z116" s="838">
        <v>203.0529501</v>
      </c>
      <c r="AA116" s="838">
        <v>203.0529501</v>
      </c>
      <c r="AB116" s="838">
        <v>203.0529501</v>
      </c>
      <c r="AC116" s="838">
        <v>203.0529501</v>
      </c>
      <c r="AD116" s="838">
        <v>183.95968500000001</v>
      </c>
      <c r="AE116" s="838">
        <v>183.95968500000001</v>
      </c>
      <c r="AF116" s="838">
        <v>183.95968500000001</v>
      </c>
      <c r="AG116" s="838">
        <v>183.95968500000001</v>
      </c>
      <c r="AH116" s="838">
        <v>183.95968500000001</v>
      </c>
      <c r="AI116" s="838">
        <v>0</v>
      </c>
      <c r="AJ116" s="838">
        <v>0</v>
      </c>
      <c r="AK116" s="838">
        <v>0</v>
      </c>
      <c r="AL116" s="838">
        <v>0</v>
      </c>
      <c r="AM116" s="838">
        <v>0</v>
      </c>
      <c r="AN116" s="838">
        <v>0</v>
      </c>
      <c r="AO116" s="839">
        <v>0</v>
      </c>
      <c r="AP116" s="836"/>
      <c r="AQ116" s="837">
        <v>0</v>
      </c>
      <c r="AR116" s="838">
        <v>0</v>
      </c>
      <c r="AS116" s="838">
        <v>0</v>
      </c>
      <c r="AT116" s="838">
        <v>1724296.7660000001</v>
      </c>
      <c r="AU116" s="838">
        <v>1603336.7660000001</v>
      </c>
      <c r="AV116" s="838">
        <v>1188530.3659999999</v>
      </c>
      <c r="AW116" s="838">
        <v>1188530.3659999999</v>
      </c>
      <c r="AX116" s="838">
        <v>1188530.3659999999</v>
      </c>
      <c r="AY116" s="838">
        <v>1188530.3659999999</v>
      </c>
      <c r="AZ116" s="838">
        <v>1188530.3659999999</v>
      </c>
      <c r="BA116" s="838">
        <v>1188530.3659999999</v>
      </c>
      <c r="BB116" s="838">
        <v>1188530.3659999999</v>
      </c>
      <c r="BC116" s="838">
        <v>1178020.0220000001</v>
      </c>
      <c r="BD116" s="838">
        <v>1178020.0220000001</v>
      </c>
      <c r="BE116" s="838">
        <v>956273.29920000001</v>
      </c>
      <c r="BF116" s="838">
        <v>956273.29920000001</v>
      </c>
      <c r="BG116" s="838">
        <v>956273.29920000001</v>
      </c>
      <c r="BH116" s="838">
        <v>956273.29920000001</v>
      </c>
      <c r="BI116" s="838">
        <v>935247.68640000001</v>
      </c>
      <c r="BJ116" s="838">
        <v>935247.68640000001</v>
      </c>
      <c r="BK116" s="838">
        <v>935247.68640000001</v>
      </c>
      <c r="BL116" s="838">
        <v>935247.68640000001</v>
      </c>
      <c r="BM116" s="838">
        <v>935247.68640000001</v>
      </c>
      <c r="BN116" s="838">
        <v>0</v>
      </c>
      <c r="BO116" s="838">
        <v>0</v>
      </c>
      <c r="BP116" s="838">
        <v>0</v>
      </c>
      <c r="BQ116" s="838">
        <v>0</v>
      </c>
      <c r="BR116" s="838">
        <v>0</v>
      </c>
      <c r="BS116" s="838">
        <v>0</v>
      </c>
      <c r="BT116" s="839">
        <v>0</v>
      </c>
      <c r="BU116" s="832"/>
    </row>
    <row r="117" spans="2:73" ht="15.5">
      <c r="B117" s="845"/>
      <c r="C117" s="845" t="s">
        <v>29</v>
      </c>
      <c r="D117" s="846" t="s">
        <v>95</v>
      </c>
      <c r="E117" s="845" t="s">
        <v>757</v>
      </c>
      <c r="F117" s="845"/>
      <c r="G117" s="845"/>
      <c r="H117" s="845">
        <v>2015</v>
      </c>
      <c r="I117" s="847" t="s">
        <v>574</v>
      </c>
      <c r="J117" s="847" t="s">
        <v>588</v>
      </c>
      <c r="K117" s="633"/>
      <c r="L117" s="696"/>
      <c r="M117" s="697"/>
      <c r="N117" s="697"/>
      <c r="O117" s="697"/>
      <c r="P117" s="697">
        <v>36</v>
      </c>
      <c r="Q117" s="697">
        <v>35</v>
      </c>
      <c r="R117" s="697">
        <v>35</v>
      </c>
      <c r="S117" s="697">
        <v>35</v>
      </c>
      <c r="T117" s="697">
        <v>35</v>
      </c>
      <c r="U117" s="697">
        <v>35</v>
      </c>
      <c r="V117" s="697">
        <v>35</v>
      </c>
      <c r="W117" s="697">
        <v>35</v>
      </c>
      <c r="X117" s="697">
        <v>35</v>
      </c>
      <c r="Y117" s="697">
        <v>35</v>
      </c>
      <c r="Z117" s="697">
        <v>31</v>
      </c>
      <c r="AA117" s="697">
        <v>31</v>
      </c>
      <c r="AB117" s="697">
        <v>31</v>
      </c>
      <c r="AC117" s="697">
        <v>31</v>
      </c>
      <c r="AD117" s="697">
        <v>31</v>
      </c>
      <c r="AE117" s="697">
        <v>31</v>
      </c>
      <c r="AF117" s="697">
        <v>12</v>
      </c>
      <c r="AG117" s="697">
        <v>12</v>
      </c>
      <c r="AH117" s="697">
        <v>12</v>
      </c>
      <c r="AI117" s="697">
        <v>12</v>
      </c>
      <c r="AJ117" s="697">
        <v>0</v>
      </c>
      <c r="AK117" s="697">
        <v>0</v>
      </c>
      <c r="AL117" s="697">
        <v>0</v>
      </c>
      <c r="AM117" s="697">
        <v>0</v>
      </c>
      <c r="AN117" s="697">
        <v>0</v>
      </c>
      <c r="AO117" s="697">
        <v>0</v>
      </c>
      <c r="AP117" s="633"/>
      <c r="AQ117" s="696"/>
      <c r="AR117" s="697"/>
      <c r="AS117" s="697"/>
      <c r="AT117" s="697"/>
      <c r="AU117" s="697">
        <v>553646</v>
      </c>
      <c r="AV117" s="697">
        <v>548755</v>
      </c>
      <c r="AW117" s="697">
        <v>548755</v>
      </c>
      <c r="AX117" s="697">
        <v>548755</v>
      </c>
      <c r="AY117" s="697">
        <v>548755</v>
      </c>
      <c r="AZ117" s="697">
        <v>548755</v>
      </c>
      <c r="BA117" s="697">
        <v>548755</v>
      </c>
      <c r="BB117" s="697">
        <v>548629</v>
      </c>
      <c r="BC117" s="697">
        <v>548629</v>
      </c>
      <c r="BD117" s="697">
        <v>548629</v>
      </c>
      <c r="BE117" s="697">
        <v>496048</v>
      </c>
      <c r="BF117" s="697">
        <v>493369</v>
      </c>
      <c r="BG117" s="697">
        <v>493369</v>
      </c>
      <c r="BH117" s="697">
        <v>492203</v>
      </c>
      <c r="BI117" s="697">
        <v>492203</v>
      </c>
      <c r="BJ117" s="697">
        <v>491992</v>
      </c>
      <c r="BK117" s="697">
        <v>195315</v>
      </c>
      <c r="BL117" s="697">
        <v>195315</v>
      </c>
      <c r="BM117" s="697">
        <v>195315</v>
      </c>
      <c r="BN117" s="697">
        <v>195315</v>
      </c>
      <c r="BO117" s="697">
        <v>0</v>
      </c>
      <c r="BP117" s="697">
        <v>0</v>
      </c>
      <c r="BQ117" s="697">
        <v>0</v>
      </c>
      <c r="BR117" s="697">
        <v>0</v>
      </c>
      <c r="BS117" s="697">
        <v>0</v>
      </c>
      <c r="BT117" s="697">
        <v>0</v>
      </c>
      <c r="BU117" s="163"/>
    </row>
    <row r="118" spans="2:73" ht="15.5">
      <c r="B118" s="845"/>
      <c r="C118" s="845" t="s">
        <v>29</v>
      </c>
      <c r="D118" s="846" t="s">
        <v>96</v>
      </c>
      <c r="E118" s="845" t="s">
        <v>757</v>
      </c>
      <c r="F118" s="845"/>
      <c r="G118" s="845"/>
      <c r="H118" s="845">
        <v>2015</v>
      </c>
      <c r="I118" s="847" t="s">
        <v>574</v>
      </c>
      <c r="J118" s="847" t="s">
        <v>588</v>
      </c>
      <c r="K118" s="633"/>
      <c r="L118" s="696"/>
      <c r="M118" s="697"/>
      <c r="N118" s="697"/>
      <c r="O118" s="697"/>
      <c r="P118" s="697">
        <v>69</v>
      </c>
      <c r="Q118" s="697">
        <v>67</v>
      </c>
      <c r="R118" s="697">
        <v>67</v>
      </c>
      <c r="S118" s="697">
        <v>67</v>
      </c>
      <c r="T118" s="697">
        <v>67</v>
      </c>
      <c r="U118" s="697">
        <v>67</v>
      </c>
      <c r="V118" s="697">
        <v>67</v>
      </c>
      <c r="W118" s="697">
        <v>67</v>
      </c>
      <c r="X118" s="697">
        <v>67</v>
      </c>
      <c r="Y118" s="697">
        <v>67</v>
      </c>
      <c r="Z118" s="697">
        <v>50</v>
      </c>
      <c r="AA118" s="697">
        <v>43</v>
      </c>
      <c r="AB118" s="697">
        <v>43</v>
      </c>
      <c r="AC118" s="697">
        <v>43</v>
      </c>
      <c r="AD118" s="697">
        <v>43</v>
      </c>
      <c r="AE118" s="697">
        <v>43</v>
      </c>
      <c r="AF118" s="697">
        <v>29</v>
      </c>
      <c r="AG118" s="697">
        <v>29</v>
      </c>
      <c r="AH118" s="697">
        <v>29</v>
      </c>
      <c r="AI118" s="697">
        <v>29</v>
      </c>
      <c r="AJ118" s="697">
        <v>0</v>
      </c>
      <c r="AK118" s="697">
        <v>0</v>
      </c>
      <c r="AL118" s="697">
        <v>0</v>
      </c>
      <c r="AM118" s="697">
        <v>0</v>
      </c>
      <c r="AN118" s="697">
        <v>0</v>
      </c>
      <c r="AO118" s="697">
        <v>0</v>
      </c>
      <c r="AP118" s="633"/>
      <c r="AQ118" s="696"/>
      <c r="AR118" s="697"/>
      <c r="AS118" s="697"/>
      <c r="AT118" s="697"/>
      <c r="AU118" s="697">
        <v>927828</v>
      </c>
      <c r="AV118" s="697">
        <v>895832</v>
      </c>
      <c r="AW118" s="697">
        <v>895832</v>
      </c>
      <c r="AX118" s="697">
        <v>895832</v>
      </c>
      <c r="AY118" s="697">
        <v>895832</v>
      </c>
      <c r="AZ118" s="697">
        <v>895832</v>
      </c>
      <c r="BA118" s="697">
        <v>895832</v>
      </c>
      <c r="BB118" s="697">
        <v>895832</v>
      </c>
      <c r="BC118" s="697">
        <v>895832</v>
      </c>
      <c r="BD118" s="697">
        <v>895832</v>
      </c>
      <c r="BE118" s="697">
        <v>792900</v>
      </c>
      <c r="BF118" s="697">
        <v>684603</v>
      </c>
      <c r="BG118" s="697">
        <v>684603</v>
      </c>
      <c r="BH118" s="697">
        <v>684603</v>
      </c>
      <c r="BI118" s="697">
        <v>684603</v>
      </c>
      <c r="BJ118" s="697">
        <v>684603</v>
      </c>
      <c r="BK118" s="697">
        <v>459916</v>
      </c>
      <c r="BL118" s="697">
        <v>459916</v>
      </c>
      <c r="BM118" s="697">
        <v>459916</v>
      </c>
      <c r="BN118" s="697">
        <v>459916</v>
      </c>
      <c r="BO118" s="697">
        <v>0</v>
      </c>
      <c r="BP118" s="697">
        <v>0</v>
      </c>
      <c r="BQ118" s="697">
        <v>0</v>
      </c>
      <c r="BR118" s="697">
        <v>0</v>
      </c>
      <c r="BS118" s="697">
        <v>0</v>
      </c>
      <c r="BT118" s="697">
        <v>0</v>
      </c>
      <c r="BU118" s="163"/>
    </row>
    <row r="119" spans="2:73" ht="15.5">
      <c r="B119" s="845"/>
      <c r="C119" s="845" t="s">
        <v>29</v>
      </c>
      <c r="D119" s="846" t="s">
        <v>97</v>
      </c>
      <c r="E119" s="845" t="s">
        <v>757</v>
      </c>
      <c r="F119" s="845"/>
      <c r="G119" s="845"/>
      <c r="H119" s="845">
        <v>2015</v>
      </c>
      <c r="I119" s="847" t="s">
        <v>574</v>
      </c>
      <c r="J119" s="847" t="s">
        <v>588</v>
      </c>
      <c r="K119" s="633"/>
      <c r="L119" s="696"/>
      <c r="M119" s="697"/>
      <c r="N119" s="697"/>
      <c r="O119" s="697"/>
      <c r="P119" s="697">
        <v>198</v>
      </c>
      <c r="Q119" s="697">
        <v>198</v>
      </c>
      <c r="R119" s="697">
        <v>198</v>
      </c>
      <c r="S119" s="697">
        <v>183</v>
      </c>
      <c r="T119" s="697">
        <v>125</v>
      </c>
      <c r="U119" s="697">
        <v>0</v>
      </c>
      <c r="V119" s="697">
        <v>0</v>
      </c>
      <c r="W119" s="697">
        <v>0</v>
      </c>
      <c r="X119" s="697">
        <v>0</v>
      </c>
      <c r="Y119" s="697">
        <v>0</v>
      </c>
      <c r="Z119" s="697">
        <v>0</v>
      </c>
      <c r="AA119" s="697">
        <v>0</v>
      </c>
      <c r="AB119" s="697">
        <v>0</v>
      </c>
      <c r="AC119" s="697">
        <v>0</v>
      </c>
      <c r="AD119" s="697">
        <v>0</v>
      </c>
      <c r="AE119" s="697">
        <v>0</v>
      </c>
      <c r="AF119" s="697">
        <v>0</v>
      </c>
      <c r="AG119" s="697">
        <v>0</v>
      </c>
      <c r="AH119" s="697">
        <v>0</v>
      </c>
      <c r="AI119" s="697">
        <v>0</v>
      </c>
      <c r="AJ119" s="697">
        <v>0</v>
      </c>
      <c r="AK119" s="697">
        <v>0</v>
      </c>
      <c r="AL119" s="697">
        <v>0</v>
      </c>
      <c r="AM119" s="697">
        <v>0</v>
      </c>
      <c r="AN119" s="697">
        <v>0</v>
      </c>
      <c r="AO119" s="697">
        <v>0</v>
      </c>
      <c r="AP119" s="633"/>
      <c r="AQ119" s="696"/>
      <c r="AR119" s="697"/>
      <c r="AS119" s="697"/>
      <c r="AT119" s="697"/>
      <c r="AU119" s="697">
        <v>1086356</v>
      </c>
      <c r="AV119" s="697">
        <v>1086356</v>
      </c>
      <c r="AW119" s="697">
        <v>1086356</v>
      </c>
      <c r="AX119" s="697">
        <v>1072574</v>
      </c>
      <c r="AY119" s="697">
        <v>848136</v>
      </c>
      <c r="AZ119" s="697">
        <v>0</v>
      </c>
      <c r="BA119" s="697">
        <v>0</v>
      </c>
      <c r="BB119" s="697">
        <v>0</v>
      </c>
      <c r="BC119" s="697">
        <v>0</v>
      </c>
      <c r="BD119" s="697">
        <v>0</v>
      </c>
      <c r="BE119" s="697">
        <v>0</v>
      </c>
      <c r="BF119" s="697">
        <v>0</v>
      </c>
      <c r="BG119" s="697">
        <v>0</v>
      </c>
      <c r="BH119" s="697">
        <v>0</v>
      </c>
      <c r="BI119" s="697">
        <v>0</v>
      </c>
      <c r="BJ119" s="697">
        <v>0</v>
      </c>
      <c r="BK119" s="697">
        <v>0</v>
      </c>
      <c r="BL119" s="697">
        <v>0</v>
      </c>
      <c r="BM119" s="697">
        <v>0</v>
      </c>
      <c r="BN119" s="697">
        <v>0</v>
      </c>
      <c r="BO119" s="697">
        <v>0</v>
      </c>
      <c r="BP119" s="697">
        <v>0</v>
      </c>
      <c r="BQ119" s="697">
        <v>0</v>
      </c>
      <c r="BR119" s="697">
        <v>0</v>
      </c>
      <c r="BS119" s="697">
        <v>0</v>
      </c>
      <c r="BT119" s="697">
        <v>0</v>
      </c>
      <c r="BU119" s="163"/>
    </row>
    <row r="120" spans="2:73" ht="15.5">
      <c r="B120" s="845"/>
      <c r="C120" s="845" t="s">
        <v>29</v>
      </c>
      <c r="D120" s="846" t="s">
        <v>675</v>
      </c>
      <c r="E120" s="845" t="s">
        <v>757</v>
      </c>
      <c r="F120" s="845"/>
      <c r="G120" s="845"/>
      <c r="H120" s="845">
        <v>2015</v>
      </c>
      <c r="I120" s="847" t="s">
        <v>574</v>
      </c>
      <c r="J120" s="847" t="s">
        <v>588</v>
      </c>
      <c r="K120" s="633"/>
      <c r="L120" s="696"/>
      <c r="M120" s="697"/>
      <c r="N120" s="697"/>
      <c r="O120" s="697"/>
      <c r="P120" s="697">
        <v>514</v>
      </c>
      <c r="Q120" s="697">
        <v>514</v>
      </c>
      <c r="R120" s="697">
        <v>514</v>
      </c>
      <c r="S120" s="697">
        <v>514</v>
      </c>
      <c r="T120" s="697">
        <v>514</v>
      </c>
      <c r="U120" s="697">
        <v>514</v>
      </c>
      <c r="V120" s="697">
        <v>514</v>
      </c>
      <c r="W120" s="697">
        <v>514</v>
      </c>
      <c r="X120" s="697">
        <v>514</v>
      </c>
      <c r="Y120" s="697">
        <v>514</v>
      </c>
      <c r="Z120" s="697">
        <v>514</v>
      </c>
      <c r="AA120" s="697">
        <v>514</v>
      </c>
      <c r="AB120" s="697">
        <v>514</v>
      </c>
      <c r="AC120" s="697">
        <v>514</v>
      </c>
      <c r="AD120" s="697">
        <v>514</v>
      </c>
      <c r="AE120" s="697">
        <v>514</v>
      </c>
      <c r="AF120" s="697">
        <v>514</v>
      </c>
      <c r="AG120" s="697">
        <v>514</v>
      </c>
      <c r="AH120" s="697">
        <v>457</v>
      </c>
      <c r="AI120" s="697">
        <v>0</v>
      </c>
      <c r="AJ120" s="697">
        <v>0</v>
      </c>
      <c r="AK120" s="697">
        <v>0</v>
      </c>
      <c r="AL120" s="697">
        <v>0</v>
      </c>
      <c r="AM120" s="697">
        <v>0</v>
      </c>
      <c r="AN120" s="697">
        <v>0</v>
      </c>
      <c r="AO120" s="697">
        <v>0</v>
      </c>
      <c r="AP120" s="633"/>
      <c r="AQ120" s="696"/>
      <c r="AR120" s="697"/>
      <c r="AS120" s="697"/>
      <c r="AT120" s="697"/>
      <c r="AU120" s="697">
        <v>969515</v>
      </c>
      <c r="AV120" s="697">
        <v>969515</v>
      </c>
      <c r="AW120" s="697">
        <v>969515</v>
      </c>
      <c r="AX120" s="697">
        <v>969515</v>
      </c>
      <c r="AY120" s="697">
        <v>969515</v>
      </c>
      <c r="AZ120" s="697">
        <v>969515</v>
      </c>
      <c r="BA120" s="697">
        <v>969515</v>
      </c>
      <c r="BB120" s="697">
        <v>969515</v>
      </c>
      <c r="BC120" s="697">
        <v>969515</v>
      </c>
      <c r="BD120" s="697">
        <v>969515</v>
      </c>
      <c r="BE120" s="697">
        <v>969515</v>
      </c>
      <c r="BF120" s="697">
        <v>969515</v>
      </c>
      <c r="BG120" s="697">
        <v>969515</v>
      </c>
      <c r="BH120" s="697">
        <v>969515</v>
      </c>
      <c r="BI120" s="697">
        <v>969515</v>
      </c>
      <c r="BJ120" s="697">
        <v>969515</v>
      </c>
      <c r="BK120" s="697">
        <v>969515</v>
      </c>
      <c r="BL120" s="697">
        <v>969515</v>
      </c>
      <c r="BM120" s="697">
        <v>918675</v>
      </c>
      <c r="BN120" s="697">
        <v>0</v>
      </c>
      <c r="BO120" s="697">
        <v>0</v>
      </c>
      <c r="BP120" s="697">
        <v>0</v>
      </c>
      <c r="BQ120" s="697">
        <v>0</v>
      </c>
      <c r="BR120" s="697">
        <v>0</v>
      </c>
      <c r="BS120" s="697">
        <v>0</v>
      </c>
      <c r="BT120" s="697">
        <v>0</v>
      </c>
      <c r="BU120" s="163"/>
    </row>
    <row r="121" spans="2:73" ht="15.5">
      <c r="B121" s="934"/>
      <c r="C121" s="934" t="s">
        <v>29</v>
      </c>
      <c r="D121" s="934" t="s">
        <v>98</v>
      </c>
      <c r="E121" s="934" t="s">
        <v>757</v>
      </c>
      <c r="F121" s="934"/>
      <c r="G121" s="934"/>
      <c r="H121" s="934">
        <v>2015</v>
      </c>
      <c r="I121" s="935" t="s">
        <v>574</v>
      </c>
      <c r="J121" s="935" t="s">
        <v>588</v>
      </c>
      <c r="K121" s="936"/>
      <c r="L121" s="937"/>
      <c r="M121" s="938"/>
      <c r="N121" s="938"/>
      <c r="O121" s="938"/>
      <c r="P121" s="938">
        <v>0</v>
      </c>
      <c r="Q121" s="938">
        <v>0</v>
      </c>
      <c r="R121" s="938">
        <v>0</v>
      </c>
      <c r="S121" s="938">
        <v>0</v>
      </c>
      <c r="T121" s="938">
        <v>0</v>
      </c>
      <c r="U121" s="938">
        <v>0</v>
      </c>
      <c r="V121" s="938">
        <v>0</v>
      </c>
      <c r="W121" s="938">
        <v>0</v>
      </c>
      <c r="X121" s="938">
        <v>0</v>
      </c>
      <c r="Y121" s="938">
        <v>0</v>
      </c>
      <c r="Z121" s="938">
        <v>0</v>
      </c>
      <c r="AA121" s="938">
        <v>0</v>
      </c>
      <c r="AB121" s="938">
        <v>0</v>
      </c>
      <c r="AC121" s="938">
        <v>0</v>
      </c>
      <c r="AD121" s="938">
        <v>0</v>
      </c>
      <c r="AE121" s="938">
        <v>0</v>
      </c>
      <c r="AF121" s="938">
        <v>0</v>
      </c>
      <c r="AG121" s="938">
        <v>0</v>
      </c>
      <c r="AH121" s="938">
        <v>0</v>
      </c>
      <c r="AI121" s="938">
        <v>0</v>
      </c>
      <c r="AJ121" s="938">
        <v>0</v>
      </c>
      <c r="AK121" s="938">
        <v>0</v>
      </c>
      <c r="AL121" s="938">
        <v>0</v>
      </c>
      <c r="AM121" s="938">
        <v>0</v>
      </c>
      <c r="AN121" s="938">
        <v>0</v>
      </c>
      <c r="AO121" s="938">
        <v>0</v>
      </c>
      <c r="AP121" s="936"/>
      <c r="AQ121" s="937"/>
      <c r="AR121" s="938"/>
      <c r="AS121" s="938"/>
      <c r="AT121" s="938"/>
      <c r="AU121" s="938">
        <v>0</v>
      </c>
      <c r="AV121" s="938">
        <v>0</v>
      </c>
      <c r="AW121" s="938">
        <v>0</v>
      </c>
      <c r="AX121" s="938">
        <v>0</v>
      </c>
      <c r="AY121" s="938">
        <v>0</v>
      </c>
      <c r="AZ121" s="938">
        <v>0</v>
      </c>
      <c r="BA121" s="938">
        <v>0</v>
      </c>
      <c r="BB121" s="938">
        <v>0</v>
      </c>
      <c r="BC121" s="938">
        <v>0</v>
      </c>
      <c r="BD121" s="938">
        <v>0</v>
      </c>
      <c r="BE121" s="938">
        <v>0</v>
      </c>
      <c r="BF121" s="938">
        <v>0</v>
      </c>
      <c r="BG121" s="938">
        <v>0</v>
      </c>
      <c r="BH121" s="938">
        <v>0</v>
      </c>
      <c r="BI121" s="938">
        <v>0</v>
      </c>
      <c r="BJ121" s="938">
        <v>0</v>
      </c>
      <c r="BK121" s="938">
        <v>0</v>
      </c>
      <c r="BL121" s="938">
        <v>0</v>
      </c>
      <c r="BM121" s="938">
        <v>0</v>
      </c>
      <c r="BN121" s="938">
        <v>0</v>
      </c>
      <c r="BO121" s="938">
        <v>0</v>
      </c>
      <c r="BP121" s="938">
        <v>0</v>
      </c>
      <c r="BQ121" s="938">
        <v>0</v>
      </c>
      <c r="BR121" s="938">
        <v>0</v>
      </c>
      <c r="BS121" s="938">
        <v>0</v>
      </c>
      <c r="BT121" s="938">
        <v>0</v>
      </c>
      <c r="BU121" s="163"/>
    </row>
    <row r="122" spans="2:73" ht="15.5">
      <c r="B122" s="845"/>
      <c r="C122" s="845" t="s">
        <v>808</v>
      </c>
      <c r="D122" s="846" t="s">
        <v>99</v>
      </c>
      <c r="E122" s="845" t="s">
        <v>757</v>
      </c>
      <c r="F122" s="845"/>
      <c r="G122" s="845"/>
      <c r="H122" s="845">
        <v>2015</v>
      </c>
      <c r="I122" s="847" t="s">
        <v>574</v>
      </c>
      <c r="J122" s="847" t="s">
        <v>588</v>
      </c>
      <c r="K122" s="633"/>
      <c r="L122" s="696"/>
      <c r="M122" s="697"/>
      <c r="N122" s="697"/>
      <c r="O122" s="697"/>
      <c r="P122" s="697">
        <v>30</v>
      </c>
      <c r="Q122" s="697">
        <v>30</v>
      </c>
      <c r="R122" s="697">
        <v>30</v>
      </c>
      <c r="S122" s="697">
        <v>30</v>
      </c>
      <c r="T122" s="697">
        <v>0</v>
      </c>
      <c r="U122" s="697">
        <v>0</v>
      </c>
      <c r="V122" s="697">
        <v>0</v>
      </c>
      <c r="W122" s="697">
        <v>0</v>
      </c>
      <c r="X122" s="697">
        <v>0</v>
      </c>
      <c r="Y122" s="697">
        <v>0</v>
      </c>
      <c r="Z122" s="697">
        <v>0</v>
      </c>
      <c r="AA122" s="697">
        <v>0</v>
      </c>
      <c r="AB122" s="697">
        <v>0</v>
      </c>
      <c r="AC122" s="697">
        <v>0</v>
      </c>
      <c r="AD122" s="697">
        <v>0</v>
      </c>
      <c r="AE122" s="697">
        <v>0</v>
      </c>
      <c r="AF122" s="697">
        <v>0</v>
      </c>
      <c r="AG122" s="697">
        <v>0</v>
      </c>
      <c r="AH122" s="697">
        <v>0</v>
      </c>
      <c r="AI122" s="697">
        <v>0</v>
      </c>
      <c r="AJ122" s="697">
        <v>0</v>
      </c>
      <c r="AK122" s="697">
        <v>0</v>
      </c>
      <c r="AL122" s="697">
        <v>0</v>
      </c>
      <c r="AM122" s="697">
        <v>0</v>
      </c>
      <c r="AN122" s="697">
        <v>0</v>
      </c>
      <c r="AO122" s="697">
        <v>0</v>
      </c>
      <c r="AP122" s="633"/>
      <c r="AQ122" s="696"/>
      <c r="AR122" s="697"/>
      <c r="AS122" s="697"/>
      <c r="AT122" s="697"/>
      <c r="AU122" s="697">
        <v>142541</v>
      </c>
      <c r="AV122" s="697">
        <v>142541</v>
      </c>
      <c r="AW122" s="697">
        <v>142541</v>
      </c>
      <c r="AX122" s="697">
        <v>142541</v>
      </c>
      <c r="AY122" s="697">
        <v>0</v>
      </c>
      <c r="AZ122" s="697">
        <v>0</v>
      </c>
      <c r="BA122" s="697">
        <v>0</v>
      </c>
      <c r="BB122" s="697">
        <v>0</v>
      </c>
      <c r="BC122" s="697">
        <v>0</v>
      </c>
      <c r="BD122" s="697">
        <v>0</v>
      </c>
      <c r="BE122" s="697">
        <v>0</v>
      </c>
      <c r="BF122" s="697">
        <v>0</v>
      </c>
      <c r="BG122" s="697">
        <v>0</v>
      </c>
      <c r="BH122" s="697">
        <v>0</v>
      </c>
      <c r="BI122" s="697">
        <v>0</v>
      </c>
      <c r="BJ122" s="697">
        <v>0</v>
      </c>
      <c r="BK122" s="697">
        <v>0</v>
      </c>
      <c r="BL122" s="697">
        <v>0</v>
      </c>
      <c r="BM122" s="697">
        <v>0</v>
      </c>
      <c r="BN122" s="697">
        <v>0</v>
      </c>
      <c r="BO122" s="697">
        <v>0</v>
      </c>
      <c r="BP122" s="697">
        <v>0</v>
      </c>
      <c r="BQ122" s="697">
        <v>0</v>
      </c>
      <c r="BR122" s="697">
        <v>0</v>
      </c>
      <c r="BS122" s="697">
        <v>0</v>
      </c>
      <c r="BT122" s="697">
        <v>0</v>
      </c>
      <c r="BU122" s="163"/>
    </row>
    <row r="123" spans="2:73" ht="15.5">
      <c r="B123" s="845"/>
      <c r="C123" s="845" t="s">
        <v>808</v>
      </c>
      <c r="D123" s="846" t="s">
        <v>100</v>
      </c>
      <c r="E123" s="845" t="s">
        <v>757</v>
      </c>
      <c r="F123" s="845"/>
      <c r="G123" s="845"/>
      <c r="H123" s="845">
        <v>2015</v>
      </c>
      <c r="I123" s="847" t="s">
        <v>574</v>
      </c>
      <c r="J123" s="847" t="s">
        <v>588</v>
      </c>
      <c r="K123" s="633"/>
      <c r="L123" s="696"/>
      <c r="M123" s="697"/>
      <c r="N123" s="697"/>
      <c r="O123" s="697"/>
      <c r="P123" s="697">
        <v>2064</v>
      </c>
      <c r="Q123" s="697">
        <v>2064</v>
      </c>
      <c r="R123" s="697">
        <v>1986</v>
      </c>
      <c r="S123" s="697">
        <v>1954</v>
      </c>
      <c r="T123" s="697">
        <v>1954</v>
      </c>
      <c r="U123" s="697">
        <v>1954</v>
      </c>
      <c r="V123" s="697">
        <v>1870</v>
      </c>
      <c r="W123" s="697">
        <v>1870</v>
      </c>
      <c r="X123" s="697">
        <v>1832</v>
      </c>
      <c r="Y123" s="697">
        <v>1560</v>
      </c>
      <c r="Z123" s="697">
        <v>883</v>
      </c>
      <c r="AA123" s="697">
        <v>870</v>
      </c>
      <c r="AB123" s="697">
        <v>635</v>
      </c>
      <c r="AC123" s="697">
        <v>456</v>
      </c>
      <c r="AD123" s="697">
        <v>456</v>
      </c>
      <c r="AE123" s="697">
        <v>364</v>
      </c>
      <c r="AF123" s="697">
        <v>199</v>
      </c>
      <c r="AG123" s="697">
        <v>199</v>
      </c>
      <c r="AH123" s="697">
        <v>199</v>
      </c>
      <c r="AI123" s="697">
        <v>199</v>
      </c>
      <c r="AJ123" s="697">
        <v>0</v>
      </c>
      <c r="AK123" s="697">
        <v>0</v>
      </c>
      <c r="AL123" s="697">
        <v>0</v>
      </c>
      <c r="AM123" s="697">
        <v>0</v>
      </c>
      <c r="AN123" s="697">
        <v>0</v>
      </c>
      <c r="AO123" s="697">
        <v>0</v>
      </c>
      <c r="AP123" s="633"/>
      <c r="AQ123" s="696"/>
      <c r="AR123" s="697"/>
      <c r="AS123" s="697"/>
      <c r="AT123" s="697"/>
      <c r="AU123" s="697">
        <v>16903061</v>
      </c>
      <c r="AV123" s="697">
        <v>16903061</v>
      </c>
      <c r="AW123" s="697">
        <v>16654946</v>
      </c>
      <c r="AX123" s="697">
        <v>16552977</v>
      </c>
      <c r="AY123" s="697">
        <v>16552977</v>
      </c>
      <c r="AZ123" s="697">
        <v>16551878</v>
      </c>
      <c r="BA123" s="697">
        <v>16060278</v>
      </c>
      <c r="BB123" s="697">
        <v>16060278</v>
      </c>
      <c r="BC123" s="697">
        <v>15865010</v>
      </c>
      <c r="BD123" s="697">
        <v>14226540</v>
      </c>
      <c r="BE123" s="697">
        <v>9942796</v>
      </c>
      <c r="BF123" s="697">
        <v>9691147</v>
      </c>
      <c r="BG123" s="697">
        <v>4342344</v>
      </c>
      <c r="BH123" s="697">
        <v>3775035</v>
      </c>
      <c r="BI123" s="697">
        <v>3775035</v>
      </c>
      <c r="BJ123" s="697">
        <v>2713511</v>
      </c>
      <c r="BK123" s="697">
        <v>567394</v>
      </c>
      <c r="BL123" s="697">
        <v>567394</v>
      </c>
      <c r="BM123" s="697">
        <v>567394</v>
      </c>
      <c r="BN123" s="697">
        <v>567394</v>
      </c>
      <c r="BO123" s="697">
        <v>0</v>
      </c>
      <c r="BP123" s="697">
        <v>0</v>
      </c>
      <c r="BQ123" s="697">
        <v>0</v>
      </c>
      <c r="BR123" s="697">
        <v>0</v>
      </c>
      <c r="BS123" s="697">
        <v>0</v>
      </c>
      <c r="BT123" s="697">
        <v>0</v>
      </c>
      <c r="BU123" s="163"/>
    </row>
    <row r="124" spans="2:73" ht="15.5">
      <c r="B124" s="845"/>
      <c r="C124" s="845" t="s">
        <v>808</v>
      </c>
      <c r="D124" s="846" t="s">
        <v>101</v>
      </c>
      <c r="E124" s="845" t="s">
        <v>757</v>
      </c>
      <c r="F124" s="845"/>
      <c r="G124" s="845"/>
      <c r="H124" s="845">
        <v>2015</v>
      </c>
      <c r="I124" s="847" t="s">
        <v>574</v>
      </c>
      <c r="J124" s="847" t="s">
        <v>588</v>
      </c>
      <c r="K124" s="633"/>
      <c r="L124" s="696"/>
      <c r="M124" s="697"/>
      <c r="N124" s="697"/>
      <c r="O124" s="697"/>
      <c r="P124" s="697">
        <v>304</v>
      </c>
      <c r="Q124" s="697">
        <v>278</v>
      </c>
      <c r="R124" s="697">
        <v>198</v>
      </c>
      <c r="S124" s="697">
        <v>195</v>
      </c>
      <c r="T124" s="697">
        <v>195</v>
      </c>
      <c r="U124" s="697">
        <v>195</v>
      </c>
      <c r="V124" s="697">
        <v>195</v>
      </c>
      <c r="W124" s="697">
        <v>195</v>
      </c>
      <c r="X124" s="697">
        <v>195</v>
      </c>
      <c r="Y124" s="697">
        <v>195</v>
      </c>
      <c r="Z124" s="697">
        <v>193</v>
      </c>
      <c r="AA124" s="697">
        <v>25</v>
      </c>
      <c r="AB124" s="697">
        <v>0</v>
      </c>
      <c r="AC124" s="697">
        <v>0</v>
      </c>
      <c r="AD124" s="697">
        <v>0</v>
      </c>
      <c r="AE124" s="697">
        <v>0</v>
      </c>
      <c r="AF124" s="697">
        <v>0</v>
      </c>
      <c r="AG124" s="697">
        <v>0</v>
      </c>
      <c r="AH124" s="697">
        <v>0</v>
      </c>
      <c r="AI124" s="697">
        <v>0</v>
      </c>
      <c r="AJ124" s="697">
        <v>0</v>
      </c>
      <c r="AK124" s="697">
        <v>0</v>
      </c>
      <c r="AL124" s="697">
        <v>0</v>
      </c>
      <c r="AM124" s="697">
        <v>0</v>
      </c>
      <c r="AN124" s="697">
        <v>0</v>
      </c>
      <c r="AO124" s="697">
        <v>0</v>
      </c>
      <c r="AP124" s="633"/>
      <c r="AQ124" s="696"/>
      <c r="AR124" s="697"/>
      <c r="AS124" s="697"/>
      <c r="AT124" s="697"/>
      <c r="AU124" s="697">
        <v>1271626</v>
      </c>
      <c r="AV124" s="697">
        <v>1161353</v>
      </c>
      <c r="AW124" s="697">
        <v>870565</v>
      </c>
      <c r="AX124" s="697">
        <v>859908</v>
      </c>
      <c r="AY124" s="697">
        <v>859908</v>
      </c>
      <c r="AZ124" s="697">
        <v>859908</v>
      </c>
      <c r="BA124" s="697">
        <v>859908</v>
      </c>
      <c r="BB124" s="697">
        <v>859908</v>
      </c>
      <c r="BC124" s="697">
        <v>859908</v>
      </c>
      <c r="BD124" s="697">
        <v>859908</v>
      </c>
      <c r="BE124" s="697">
        <v>834897</v>
      </c>
      <c r="BF124" s="697">
        <v>92653</v>
      </c>
      <c r="BG124" s="697">
        <v>0</v>
      </c>
      <c r="BH124" s="697">
        <v>0</v>
      </c>
      <c r="BI124" s="697">
        <v>0</v>
      </c>
      <c r="BJ124" s="697">
        <v>0</v>
      </c>
      <c r="BK124" s="697">
        <v>0</v>
      </c>
      <c r="BL124" s="697">
        <v>0</v>
      </c>
      <c r="BM124" s="697">
        <v>0</v>
      </c>
      <c r="BN124" s="697">
        <v>0</v>
      </c>
      <c r="BO124" s="697">
        <v>0</v>
      </c>
      <c r="BP124" s="697">
        <v>0</v>
      </c>
      <c r="BQ124" s="697">
        <v>0</v>
      </c>
      <c r="BR124" s="697">
        <v>0</v>
      </c>
      <c r="BS124" s="697">
        <v>0</v>
      </c>
      <c r="BT124" s="697">
        <v>0</v>
      </c>
      <c r="BU124" s="163"/>
    </row>
    <row r="125" spans="2:73" ht="15.5">
      <c r="B125" s="934"/>
      <c r="C125" s="934" t="s">
        <v>808</v>
      </c>
      <c r="D125" s="934" t="s">
        <v>102</v>
      </c>
      <c r="E125" s="934" t="s">
        <v>757</v>
      </c>
      <c r="F125" s="934"/>
      <c r="G125" s="934"/>
      <c r="H125" s="934">
        <v>2015</v>
      </c>
      <c r="I125" s="935" t="s">
        <v>574</v>
      </c>
      <c r="J125" s="935" t="s">
        <v>588</v>
      </c>
      <c r="K125" s="936"/>
      <c r="L125" s="937"/>
      <c r="M125" s="938"/>
      <c r="N125" s="938"/>
      <c r="O125" s="938"/>
      <c r="P125" s="938">
        <v>0</v>
      </c>
      <c r="Q125" s="938">
        <v>0</v>
      </c>
      <c r="R125" s="938">
        <v>0</v>
      </c>
      <c r="S125" s="938">
        <v>0</v>
      </c>
      <c r="T125" s="938">
        <v>0</v>
      </c>
      <c r="U125" s="938">
        <v>0</v>
      </c>
      <c r="V125" s="938">
        <v>0</v>
      </c>
      <c r="W125" s="938">
        <v>0</v>
      </c>
      <c r="X125" s="938">
        <v>0</v>
      </c>
      <c r="Y125" s="938">
        <v>0</v>
      </c>
      <c r="Z125" s="938">
        <v>0</v>
      </c>
      <c r="AA125" s="938">
        <v>0</v>
      </c>
      <c r="AB125" s="938">
        <v>0</v>
      </c>
      <c r="AC125" s="938">
        <v>0</v>
      </c>
      <c r="AD125" s="938">
        <v>0</v>
      </c>
      <c r="AE125" s="938">
        <v>0</v>
      </c>
      <c r="AF125" s="938">
        <v>0</v>
      </c>
      <c r="AG125" s="938">
        <v>0</v>
      </c>
      <c r="AH125" s="938">
        <v>0</v>
      </c>
      <c r="AI125" s="938">
        <v>0</v>
      </c>
      <c r="AJ125" s="938">
        <v>0</v>
      </c>
      <c r="AK125" s="938">
        <v>0</v>
      </c>
      <c r="AL125" s="938">
        <v>0</v>
      </c>
      <c r="AM125" s="938">
        <v>0</v>
      </c>
      <c r="AN125" s="938">
        <v>0</v>
      </c>
      <c r="AO125" s="938">
        <v>0</v>
      </c>
      <c r="AP125" s="936"/>
      <c r="AQ125" s="937"/>
      <c r="AR125" s="938"/>
      <c r="AS125" s="938"/>
      <c r="AT125" s="938"/>
      <c r="AU125" s="938">
        <v>0</v>
      </c>
      <c r="AV125" s="938">
        <v>0</v>
      </c>
      <c r="AW125" s="938">
        <v>0</v>
      </c>
      <c r="AX125" s="938">
        <v>0</v>
      </c>
      <c r="AY125" s="938">
        <v>0</v>
      </c>
      <c r="AZ125" s="938">
        <v>0</v>
      </c>
      <c r="BA125" s="938">
        <v>0</v>
      </c>
      <c r="BB125" s="938">
        <v>0</v>
      </c>
      <c r="BC125" s="938">
        <v>0</v>
      </c>
      <c r="BD125" s="938">
        <v>0</v>
      </c>
      <c r="BE125" s="938">
        <v>0</v>
      </c>
      <c r="BF125" s="938">
        <v>0</v>
      </c>
      <c r="BG125" s="938">
        <v>0</v>
      </c>
      <c r="BH125" s="938">
        <v>0</v>
      </c>
      <c r="BI125" s="938">
        <v>0</v>
      </c>
      <c r="BJ125" s="938">
        <v>0</v>
      </c>
      <c r="BK125" s="938">
        <v>0</v>
      </c>
      <c r="BL125" s="938">
        <v>0</v>
      </c>
      <c r="BM125" s="938">
        <v>0</v>
      </c>
      <c r="BN125" s="938">
        <v>0</v>
      </c>
      <c r="BO125" s="938">
        <v>0</v>
      </c>
      <c r="BP125" s="938">
        <v>0</v>
      </c>
      <c r="BQ125" s="938">
        <v>0</v>
      </c>
      <c r="BR125" s="938">
        <v>0</v>
      </c>
      <c r="BS125" s="938">
        <v>0</v>
      </c>
      <c r="BT125" s="938">
        <v>0</v>
      </c>
      <c r="BU125" s="163"/>
    </row>
    <row r="126" spans="2:73" ht="15.5">
      <c r="B126" s="934"/>
      <c r="C126" s="934" t="s">
        <v>808</v>
      </c>
      <c r="D126" s="934" t="s">
        <v>103</v>
      </c>
      <c r="E126" s="934" t="s">
        <v>757</v>
      </c>
      <c r="F126" s="934"/>
      <c r="G126" s="934"/>
      <c r="H126" s="934">
        <v>2015</v>
      </c>
      <c r="I126" s="935" t="s">
        <v>574</v>
      </c>
      <c r="J126" s="935" t="s">
        <v>588</v>
      </c>
      <c r="K126" s="936"/>
      <c r="L126" s="937"/>
      <c r="M126" s="938"/>
      <c r="N126" s="938"/>
      <c r="O126" s="938"/>
      <c r="P126" s="938">
        <v>0</v>
      </c>
      <c r="Q126" s="938">
        <v>0</v>
      </c>
      <c r="R126" s="938">
        <v>0</v>
      </c>
      <c r="S126" s="938">
        <v>0</v>
      </c>
      <c r="T126" s="938">
        <v>0</v>
      </c>
      <c r="U126" s="938">
        <v>0</v>
      </c>
      <c r="V126" s="938">
        <v>0</v>
      </c>
      <c r="W126" s="938">
        <v>0</v>
      </c>
      <c r="X126" s="938">
        <v>0</v>
      </c>
      <c r="Y126" s="938">
        <v>0</v>
      </c>
      <c r="Z126" s="938">
        <v>0</v>
      </c>
      <c r="AA126" s="938">
        <v>0</v>
      </c>
      <c r="AB126" s="938">
        <v>0</v>
      </c>
      <c r="AC126" s="938">
        <v>0</v>
      </c>
      <c r="AD126" s="938">
        <v>0</v>
      </c>
      <c r="AE126" s="938">
        <v>0</v>
      </c>
      <c r="AF126" s="938">
        <v>0</v>
      </c>
      <c r="AG126" s="938">
        <v>0</v>
      </c>
      <c r="AH126" s="938">
        <v>0</v>
      </c>
      <c r="AI126" s="938">
        <v>0</v>
      </c>
      <c r="AJ126" s="938">
        <v>0</v>
      </c>
      <c r="AK126" s="938">
        <v>0</v>
      </c>
      <c r="AL126" s="938">
        <v>0</v>
      </c>
      <c r="AM126" s="938">
        <v>0</v>
      </c>
      <c r="AN126" s="938">
        <v>0</v>
      </c>
      <c r="AO126" s="938">
        <v>0</v>
      </c>
      <c r="AP126" s="936"/>
      <c r="AQ126" s="937"/>
      <c r="AR126" s="938"/>
      <c r="AS126" s="938"/>
      <c r="AT126" s="938"/>
      <c r="AU126" s="938">
        <v>0</v>
      </c>
      <c r="AV126" s="938">
        <v>0</v>
      </c>
      <c r="AW126" s="938">
        <v>0</v>
      </c>
      <c r="AX126" s="938">
        <v>0</v>
      </c>
      <c r="AY126" s="938">
        <v>0</v>
      </c>
      <c r="AZ126" s="938">
        <v>0</v>
      </c>
      <c r="BA126" s="938">
        <v>0</v>
      </c>
      <c r="BB126" s="938">
        <v>0</v>
      </c>
      <c r="BC126" s="938">
        <v>0</v>
      </c>
      <c r="BD126" s="938">
        <v>0</v>
      </c>
      <c r="BE126" s="938">
        <v>0</v>
      </c>
      <c r="BF126" s="938">
        <v>0</v>
      </c>
      <c r="BG126" s="938">
        <v>0</v>
      </c>
      <c r="BH126" s="938">
        <v>0</v>
      </c>
      <c r="BI126" s="938">
        <v>0</v>
      </c>
      <c r="BJ126" s="938">
        <v>0</v>
      </c>
      <c r="BK126" s="938">
        <v>0</v>
      </c>
      <c r="BL126" s="938">
        <v>0</v>
      </c>
      <c r="BM126" s="938">
        <v>0</v>
      </c>
      <c r="BN126" s="938">
        <v>0</v>
      </c>
      <c r="BO126" s="938">
        <v>0</v>
      </c>
      <c r="BP126" s="938">
        <v>0</v>
      </c>
      <c r="BQ126" s="938">
        <v>0</v>
      </c>
      <c r="BR126" s="938">
        <v>0</v>
      </c>
      <c r="BS126" s="938">
        <v>0</v>
      </c>
      <c r="BT126" s="938">
        <v>0</v>
      </c>
      <c r="BU126" s="163"/>
    </row>
    <row r="127" spans="2:73" ht="15.5">
      <c r="B127" s="845"/>
      <c r="C127" s="845" t="s">
        <v>10</v>
      </c>
      <c r="D127" s="846" t="s">
        <v>104</v>
      </c>
      <c r="E127" s="845" t="s">
        <v>757</v>
      </c>
      <c r="F127" s="845"/>
      <c r="G127" s="845"/>
      <c r="H127" s="845">
        <v>2015</v>
      </c>
      <c r="I127" s="847" t="s">
        <v>574</v>
      </c>
      <c r="J127" s="847" t="s">
        <v>588</v>
      </c>
      <c r="K127" s="633"/>
      <c r="L127" s="696"/>
      <c r="M127" s="697"/>
      <c r="N127" s="697"/>
      <c r="O127" s="697"/>
      <c r="P127" s="697">
        <v>192</v>
      </c>
      <c r="Q127" s="697">
        <v>192</v>
      </c>
      <c r="R127" s="697">
        <v>192</v>
      </c>
      <c r="S127" s="697">
        <v>192</v>
      </c>
      <c r="T127" s="697">
        <v>192</v>
      </c>
      <c r="U127" s="697">
        <v>192</v>
      </c>
      <c r="V127" s="697">
        <v>192</v>
      </c>
      <c r="W127" s="697">
        <v>192</v>
      </c>
      <c r="X127" s="697">
        <v>192</v>
      </c>
      <c r="Y127" s="697">
        <v>192</v>
      </c>
      <c r="Z127" s="697">
        <v>192</v>
      </c>
      <c r="AA127" s="697">
        <v>192</v>
      </c>
      <c r="AB127" s="697">
        <v>192</v>
      </c>
      <c r="AC127" s="697">
        <v>192</v>
      </c>
      <c r="AD127" s="697">
        <v>192</v>
      </c>
      <c r="AE127" s="697">
        <v>0</v>
      </c>
      <c r="AF127" s="697">
        <v>0</v>
      </c>
      <c r="AG127" s="697">
        <v>0</v>
      </c>
      <c r="AH127" s="697">
        <v>0</v>
      </c>
      <c r="AI127" s="697">
        <v>0</v>
      </c>
      <c r="AJ127" s="697">
        <v>0</v>
      </c>
      <c r="AK127" s="697">
        <v>0</v>
      </c>
      <c r="AL127" s="697">
        <v>0</v>
      </c>
      <c r="AM127" s="697">
        <v>0</v>
      </c>
      <c r="AN127" s="697">
        <v>0</v>
      </c>
      <c r="AO127" s="697">
        <v>0</v>
      </c>
      <c r="AP127" s="633"/>
      <c r="AQ127" s="696"/>
      <c r="AR127" s="697"/>
      <c r="AS127" s="697"/>
      <c r="AT127" s="697"/>
      <c r="AU127" s="697">
        <v>1686160</v>
      </c>
      <c r="AV127" s="697">
        <v>1686160</v>
      </c>
      <c r="AW127" s="697">
        <v>1686160</v>
      </c>
      <c r="AX127" s="697">
        <v>1686160</v>
      </c>
      <c r="AY127" s="697">
        <v>1686160</v>
      </c>
      <c r="AZ127" s="697">
        <v>1686160</v>
      </c>
      <c r="BA127" s="697">
        <v>1686160</v>
      </c>
      <c r="BB127" s="697">
        <v>1686160</v>
      </c>
      <c r="BC127" s="697">
        <v>1686160</v>
      </c>
      <c r="BD127" s="697">
        <v>1686160</v>
      </c>
      <c r="BE127" s="697">
        <v>1686160</v>
      </c>
      <c r="BF127" s="697">
        <v>1686160</v>
      </c>
      <c r="BG127" s="697">
        <v>1686160</v>
      </c>
      <c r="BH127" s="697">
        <v>1686160</v>
      </c>
      <c r="BI127" s="697">
        <v>1686160</v>
      </c>
      <c r="BJ127" s="697">
        <v>0</v>
      </c>
      <c r="BK127" s="697">
        <v>0</v>
      </c>
      <c r="BL127" s="697">
        <v>0</v>
      </c>
      <c r="BM127" s="697">
        <v>0</v>
      </c>
      <c r="BN127" s="697">
        <v>0</v>
      </c>
      <c r="BO127" s="697">
        <v>0</v>
      </c>
      <c r="BP127" s="697">
        <v>0</v>
      </c>
      <c r="BQ127" s="697">
        <v>0</v>
      </c>
      <c r="BR127" s="697">
        <v>0</v>
      </c>
      <c r="BS127" s="697">
        <v>0</v>
      </c>
      <c r="BT127" s="697">
        <v>0</v>
      </c>
      <c r="BU127" s="163"/>
    </row>
    <row r="128" spans="2:73" ht="15.5">
      <c r="B128" s="845"/>
      <c r="C128" s="845" t="s">
        <v>10</v>
      </c>
      <c r="D128" s="846" t="s">
        <v>106</v>
      </c>
      <c r="E128" s="845" t="s">
        <v>757</v>
      </c>
      <c r="F128" s="845"/>
      <c r="G128" s="845"/>
      <c r="H128" s="845">
        <v>2015</v>
      </c>
      <c r="I128" s="847" t="s">
        <v>574</v>
      </c>
      <c r="J128" s="847" t="s">
        <v>588</v>
      </c>
      <c r="K128" s="633"/>
      <c r="L128" s="696"/>
      <c r="M128" s="697"/>
      <c r="N128" s="697"/>
      <c r="O128" s="697"/>
      <c r="P128" s="697">
        <v>313</v>
      </c>
      <c r="Q128" s="697">
        <v>313</v>
      </c>
      <c r="R128" s="697">
        <v>313</v>
      </c>
      <c r="S128" s="697">
        <v>313</v>
      </c>
      <c r="T128" s="697">
        <v>313</v>
      </c>
      <c r="U128" s="697">
        <v>313</v>
      </c>
      <c r="V128" s="697">
        <v>313</v>
      </c>
      <c r="W128" s="697">
        <v>313</v>
      </c>
      <c r="X128" s="697">
        <v>47</v>
      </c>
      <c r="Y128" s="697">
        <v>47</v>
      </c>
      <c r="Z128" s="697">
        <v>15</v>
      </c>
      <c r="AA128" s="697">
        <v>15</v>
      </c>
      <c r="AB128" s="697">
        <v>0</v>
      </c>
      <c r="AC128" s="697">
        <v>0</v>
      </c>
      <c r="AD128" s="697">
        <v>0</v>
      </c>
      <c r="AE128" s="697">
        <v>0</v>
      </c>
      <c r="AF128" s="697">
        <v>0</v>
      </c>
      <c r="AG128" s="697">
        <v>0</v>
      </c>
      <c r="AH128" s="697">
        <v>0</v>
      </c>
      <c r="AI128" s="697">
        <v>0</v>
      </c>
      <c r="AJ128" s="697">
        <v>0</v>
      </c>
      <c r="AK128" s="697">
        <v>0</v>
      </c>
      <c r="AL128" s="697">
        <v>0</v>
      </c>
      <c r="AM128" s="697">
        <v>0</v>
      </c>
      <c r="AN128" s="697">
        <v>0</v>
      </c>
      <c r="AO128" s="697">
        <v>0</v>
      </c>
      <c r="AP128" s="633"/>
      <c r="AQ128" s="696"/>
      <c r="AR128" s="697"/>
      <c r="AS128" s="697"/>
      <c r="AT128" s="697"/>
      <c r="AU128" s="697">
        <v>2241334</v>
      </c>
      <c r="AV128" s="697">
        <v>2241334</v>
      </c>
      <c r="AW128" s="697">
        <v>2241334</v>
      </c>
      <c r="AX128" s="697">
        <v>2241334</v>
      </c>
      <c r="AY128" s="697">
        <v>2241334</v>
      </c>
      <c r="AZ128" s="697">
        <v>2241334</v>
      </c>
      <c r="BA128" s="697">
        <v>2241334</v>
      </c>
      <c r="BB128" s="697">
        <v>2241334</v>
      </c>
      <c r="BC128" s="697">
        <v>439555</v>
      </c>
      <c r="BD128" s="697">
        <v>413680</v>
      </c>
      <c r="BE128" s="697">
        <v>265194</v>
      </c>
      <c r="BF128" s="697">
        <v>265194</v>
      </c>
      <c r="BG128" s="697">
        <v>2948</v>
      </c>
      <c r="BH128" s="697">
        <v>2948</v>
      </c>
      <c r="BI128" s="697">
        <v>2948</v>
      </c>
      <c r="BJ128" s="697">
        <v>0</v>
      </c>
      <c r="BK128" s="697">
        <v>0</v>
      </c>
      <c r="BL128" s="697">
        <v>0</v>
      </c>
      <c r="BM128" s="697">
        <v>0</v>
      </c>
      <c r="BN128" s="697">
        <v>0</v>
      </c>
      <c r="BO128" s="697">
        <v>0</v>
      </c>
      <c r="BP128" s="697">
        <v>0</v>
      </c>
      <c r="BQ128" s="697">
        <v>0</v>
      </c>
      <c r="BR128" s="697">
        <v>0</v>
      </c>
      <c r="BS128" s="697">
        <v>0</v>
      </c>
      <c r="BT128" s="697">
        <v>0</v>
      </c>
      <c r="BU128" s="163"/>
    </row>
    <row r="129" spans="2:73" ht="15.5">
      <c r="B129" s="845"/>
      <c r="C129" s="845" t="s">
        <v>10</v>
      </c>
      <c r="D129" s="846" t="s">
        <v>105</v>
      </c>
      <c r="E129" s="845" t="s">
        <v>757</v>
      </c>
      <c r="F129" s="845"/>
      <c r="G129" s="845"/>
      <c r="H129" s="845">
        <v>2015</v>
      </c>
      <c r="I129" s="847" t="s">
        <v>574</v>
      </c>
      <c r="J129" s="847" t="s">
        <v>588</v>
      </c>
      <c r="K129" s="633"/>
      <c r="L129" s="696"/>
      <c r="M129" s="697"/>
      <c r="N129" s="697"/>
      <c r="O129" s="697"/>
      <c r="P129" s="697">
        <v>0</v>
      </c>
      <c r="Q129" s="697">
        <v>0</v>
      </c>
      <c r="R129" s="697">
        <v>0</v>
      </c>
      <c r="S129" s="697">
        <v>0</v>
      </c>
      <c r="T129" s="697">
        <v>0</v>
      </c>
      <c r="U129" s="697">
        <v>0</v>
      </c>
      <c r="V129" s="697">
        <v>0</v>
      </c>
      <c r="W129" s="697">
        <v>0</v>
      </c>
      <c r="X129" s="697">
        <v>0</v>
      </c>
      <c r="Y129" s="697">
        <v>0</v>
      </c>
      <c r="Z129" s="697">
        <v>0</v>
      </c>
      <c r="AA129" s="697">
        <v>0</v>
      </c>
      <c r="AB129" s="697">
        <v>0</v>
      </c>
      <c r="AC129" s="697">
        <v>0</v>
      </c>
      <c r="AD129" s="697">
        <v>0</v>
      </c>
      <c r="AE129" s="697">
        <v>0</v>
      </c>
      <c r="AF129" s="697">
        <v>0</v>
      </c>
      <c r="AG129" s="697">
        <v>0</v>
      </c>
      <c r="AH129" s="697">
        <v>0</v>
      </c>
      <c r="AI129" s="697">
        <v>0</v>
      </c>
      <c r="AJ129" s="697">
        <v>0</v>
      </c>
      <c r="AK129" s="697">
        <v>0</v>
      </c>
      <c r="AL129" s="697">
        <v>0</v>
      </c>
      <c r="AM129" s="697">
        <v>0</v>
      </c>
      <c r="AN129" s="697">
        <v>0</v>
      </c>
      <c r="AO129" s="697">
        <v>0</v>
      </c>
      <c r="AP129" s="633"/>
      <c r="AQ129" s="696"/>
      <c r="AR129" s="697"/>
      <c r="AS129" s="697"/>
      <c r="AT129" s="697"/>
      <c r="AU129" s="697">
        <v>1125000</v>
      </c>
      <c r="AV129" s="697">
        <v>0</v>
      </c>
      <c r="AW129" s="697">
        <v>0</v>
      </c>
      <c r="AX129" s="697">
        <v>0</v>
      </c>
      <c r="AY129" s="697">
        <v>0</v>
      </c>
      <c r="AZ129" s="697">
        <v>0</v>
      </c>
      <c r="BA129" s="697">
        <v>0</v>
      </c>
      <c r="BB129" s="697">
        <v>0</v>
      </c>
      <c r="BC129" s="697">
        <v>0</v>
      </c>
      <c r="BD129" s="697">
        <v>0</v>
      </c>
      <c r="BE129" s="697">
        <v>0</v>
      </c>
      <c r="BF129" s="697">
        <v>0</v>
      </c>
      <c r="BG129" s="697">
        <v>0</v>
      </c>
      <c r="BH129" s="697">
        <v>0</v>
      </c>
      <c r="BI129" s="697">
        <v>0</v>
      </c>
      <c r="BJ129" s="697">
        <v>0</v>
      </c>
      <c r="BK129" s="697">
        <v>0</v>
      </c>
      <c r="BL129" s="697">
        <v>0</v>
      </c>
      <c r="BM129" s="697">
        <v>0</v>
      </c>
      <c r="BN129" s="697">
        <v>0</v>
      </c>
      <c r="BO129" s="697">
        <v>0</v>
      </c>
      <c r="BP129" s="697">
        <v>0</v>
      </c>
      <c r="BQ129" s="697">
        <v>0</v>
      </c>
      <c r="BR129" s="697">
        <v>0</v>
      </c>
      <c r="BS129" s="697">
        <v>0</v>
      </c>
      <c r="BT129" s="697">
        <v>0</v>
      </c>
      <c r="BU129" s="163"/>
    </row>
    <row r="130" spans="2:73" ht="15.5">
      <c r="B130" s="845"/>
      <c r="C130" s="845" t="s">
        <v>107</v>
      </c>
      <c r="D130" s="846" t="s">
        <v>108</v>
      </c>
      <c r="E130" s="845" t="s">
        <v>757</v>
      </c>
      <c r="F130" s="845"/>
      <c r="G130" s="845"/>
      <c r="H130" s="845">
        <v>2015</v>
      </c>
      <c r="I130" s="847" t="s">
        <v>574</v>
      </c>
      <c r="J130" s="847" t="s">
        <v>588</v>
      </c>
      <c r="K130" s="633"/>
      <c r="L130" s="696"/>
      <c r="M130" s="697"/>
      <c r="N130" s="697"/>
      <c r="O130" s="697"/>
      <c r="P130" s="697">
        <v>117</v>
      </c>
      <c r="Q130" s="697">
        <v>108</v>
      </c>
      <c r="R130" s="697">
        <v>107</v>
      </c>
      <c r="S130" s="697">
        <v>105</v>
      </c>
      <c r="T130" s="697">
        <v>105</v>
      </c>
      <c r="U130" s="697">
        <v>105</v>
      </c>
      <c r="V130" s="697">
        <v>105</v>
      </c>
      <c r="W130" s="697">
        <v>105</v>
      </c>
      <c r="X130" s="697">
        <v>93</v>
      </c>
      <c r="Y130" s="697">
        <v>55</v>
      </c>
      <c r="Z130" s="697">
        <v>55</v>
      </c>
      <c r="AA130" s="697">
        <v>55</v>
      </c>
      <c r="AB130" s="697">
        <v>50</v>
      </c>
      <c r="AC130" s="697">
        <v>50</v>
      </c>
      <c r="AD130" s="697">
        <v>12</v>
      </c>
      <c r="AE130" s="697">
        <v>12</v>
      </c>
      <c r="AF130" s="697">
        <v>12</v>
      </c>
      <c r="AG130" s="697">
        <v>12</v>
      </c>
      <c r="AH130" s="697">
        <v>12</v>
      </c>
      <c r="AI130" s="697">
        <v>12</v>
      </c>
      <c r="AJ130" s="697">
        <v>12</v>
      </c>
      <c r="AK130" s="697">
        <v>0</v>
      </c>
      <c r="AL130" s="697">
        <v>0</v>
      </c>
      <c r="AM130" s="697">
        <v>0</v>
      </c>
      <c r="AN130" s="697">
        <v>0</v>
      </c>
      <c r="AO130" s="697">
        <v>0</v>
      </c>
      <c r="AP130" s="633"/>
      <c r="AQ130" s="696"/>
      <c r="AR130" s="697"/>
      <c r="AS130" s="697"/>
      <c r="AT130" s="697"/>
      <c r="AU130" s="697">
        <v>905582</v>
      </c>
      <c r="AV130" s="697">
        <v>745372</v>
      </c>
      <c r="AW130" s="697">
        <v>712383</v>
      </c>
      <c r="AX130" s="697">
        <v>679393</v>
      </c>
      <c r="AY130" s="697">
        <v>679393</v>
      </c>
      <c r="AZ130" s="697">
        <v>679393</v>
      </c>
      <c r="BA130" s="697">
        <v>679393</v>
      </c>
      <c r="BB130" s="697">
        <v>679393</v>
      </c>
      <c r="BC130" s="697">
        <v>446526</v>
      </c>
      <c r="BD130" s="697">
        <v>411387</v>
      </c>
      <c r="BE130" s="697">
        <v>411387</v>
      </c>
      <c r="BF130" s="697">
        <v>404190</v>
      </c>
      <c r="BG130" s="697">
        <v>387212</v>
      </c>
      <c r="BH130" s="697">
        <v>387212</v>
      </c>
      <c r="BI130" s="697">
        <v>90310</v>
      </c>
      <c r="BJ130" s="697">
        <v>90310</v>
      </c>
      <c r="BK130" s="697">
        <v>90310</v>
      </c>
      <c r="BL130" s="697">
        <v>90310</v>
      </c>
      <c r="BM130" s="697">
        <v>90310</v>
      </c>
      <c r="BN130" s="697">
        <v>90310</v>
      </c>
      <c r="BO130" s="697">
        <v>90310</v>
      </c>
      <c r="BP130" s="697">
        <v>0</v>
      </c>
      <c r="BQ130" s="697">
        <v>0</v>
      </c>
      <c r="BR130" s="697">
        <v>0</v>
      </c>
      <c r="BS130" s="697">
        <v>0</v>
      </c>
      <c r="BT130" s="697">
        <v>0</v>
      </c>
      <c r="BU130" s="163"/>
    </row>
    <row r="131" spans="2:73" ht="15.5">
      <c r="B131" s="934"/>
      <c r="C131" s="934" t="s">
        <v>489</v>
      </c>
      <c r="D131" s="934" t="s">
        <v>109</v>
      </c>
      <c r="E131" s="934" t="s">
        <v>757</v>
      </c>
      <c r="F131" s="934"/>
      <c r="G131" s="934"/>
      <c r="H131" s="934">
        <v>2015</v>
      </c>
      <c r="I131" s="935" t="s">
        <v>574</v>
      </c>
      <c r="J131" s="935" t="s">
        <v>588</v>
      </c>
      <c r="K131" s="936"/>
      <c r="L131" s="937"/>
      <c r="M131" s="938"/>
      <c r="N131" s="938"/>
      <c r="O131" s="938"/>
      <c r="P131" s="938">
        <v>0</v>
      </c>
      <c r="Q131" s="938">
        <v>0</v>
      </c>
      <c r="R131" s="938">
        <v>0</v>
      </c>
      <c r="S131" s="938">
        <v>0</v>
      </c>
      <c r="T131" s="938">
        <v>0</v>
      </c>
      <c r="U131" s="938">
        <v>0</v>
      </c>
      <c r="V131" s="938">
        <v>0</v>
      </c>
      <c r="W131" s="938">
        <v>0</v>
      </c>
      <c r="X131" s="938">
        <v>0</v>
      </c>
      <c r="Y131" s="938">
        <v>0</v>
      </c>
      <c r="Z131" s="938">
        <v>0</v>
      </c>
      <c r="AA131" s="938">
        <v>0</v>
      </c>
      <c r="AB131" s="938">
        <v>0</v>
      </c>
      <c r="AC131" s="938">
        <v>0</v>
      </c>
      <c r="AD131" s="938">
        <v>0</v>
      </c>
      <c r="AE131" s="938">
        <v>0</v>
      </c>
      <c r="AF131" s="938">
        <v>0</v>
      </c>
      <c r="AG131" s="938">
        <v>0</v>
      </c>
      <c r="AH131" s="938">
        <v>0</v>
      </c>
      <c r="AI131" s="938">
        <v>0</v>
      </c>
      <c r="AJ131" s="938">
        <v>0</v>
      </c>
      <c r="AK131" s="938">
        <v>0</v>
      </c>
      <c r="AL131" s="938">
        <v>0</v>
      </c>
      <c r="AM131" s="938">
        <v>0</v>
      </c>
      <c r="AN131" s="938">
        <v>0</v>
      </c>
      <c r="AO131" s="938">
        <v>0</v>
      </c>
      <c r="AP131" s="936"/>
      <c r="AQ131" s="937"/>
      <c r="AR131" s="938"/>
      <c r="AS131" s="938"/>
      <c r="AT131" s="938"/>
      <c r="AU131" s="938">
        <v>0</v>
      </c>
      <c r="AV131" s="938">
        <v>0</v>
      </c>
      <c r="AW131" s="938">
        <v>0</v>
      </c>
      <c r="AX131" s="938">
        <v>0</v>
      </c>
      <c r="AY131" s="938">
        <v>0</v>
      </c>
      <c r="AZ131" s="938">
        <v>0</v>
      </c>
      <c r="BA131" s="938">
        <v>0</v>
      </c>
      <c r="BB131" s="938">
        <v>0</v>
      </c>
      <c r="BC131" s="938">
        <v>0</v>
      </c>
      <c r="BD131" s="938">
        <v>0</v>
      </c>
      <c r="BE131" s="938">
        <v>0</v>
      </c>
      <c r="BF131" s="938">
        <v>0</v>
      </c>
      <c r="BG131" s="938">
        <v>0</v>
      </c>
      <c r="BH131" s="938">
        <v>0</v>
      </c>
      <c r="BI131" s="938">
        <v>0</v>
      </c>
      <c r="BJ131" s="938">
        <v>0</v>
      </c>
      <c r="BK131" s="938">
        <v>0</v>
      </c>
      <c r="BL131" s="938">
        <v>0</v>
      </c>
      <c r="BM131" s="938">
        <v>0</v>
      </c>
      <c r="BN131" s="938">
        <v>0</v>
      </c>
      <c r="BO131" s="938">
        <v>0</v>
      </c>
      <c r="BP131" s="938">
        <v>0</v>
      </c>
      <c r="BQ131" s="938">
        <v>0</v>
      </c>
      <c r="BR131" s="938">
        <v>0</v>
      </c>
      <c r="BS131" s="938">
        <v>0</v>
      </c>
      <c r="BT131" s="938">
        <v>0</v>
      </c>
      <c r="BU131" s="163"/>
    </row>
    <row r="132" spans="2:73" ht="15.5">
      <c r="B132" s="934"/>
      <c r="C132" s="934" t="s">
        <v>489</v>
      </c>
      <c r="D132" s="934" t="s">
        <v>110</v>
      </c>
      <c r="E132" s="934" t="s">
        <v>757</v>
      </c>
      <c r="F132" s="934"/>
      <c r="G132" s="934"/>
      <c r="H132" s="934">
        <v>2015</v>
      </c>
      <c r="I132" s="935" t="s">
        <v>574</v>
      </c>
      <c r="J132" s="935" t="s">
        <v>588</v>
      </c>
      <c r="K132" s="936"/>
      <c r="L132" s="937"/>
      <c r="M132" s="938"/>
      <c r="N132" s="938"/>
      <c r="O132" s="938"/>
      <c r="P132" s="938">
        <v>0</v>
      </c>
      <c r="Q132" s="938">
        <v>0</v>
      </c>
      <c r="R132" s="938">
        <v>0</v>
      </c>
      <c r="S132" s="938">
        <v>0</v>
      </c>
      <c r="T132" s="938">
        <v>0</v>
      </c>
      <c r="U132" s="938">
        <v>0</v>
      </c>
      <c r="V132" s="938">
        <v>0</v>
      </c>
      <c r="W132" s="938">
        <v>0</v>
      </c>
      <c r="X132" s="938">
        <v>0</v>
      </c>
      <c r="Y132" s="938">
        <v>0</v>
      </c>
      <c r="Z132" s="938">
        <v>0</v>
      </c>
      <c r="AA132" s="938">
        <v>0</v>
      </c>
      <c r="AB132" s="938">
        <v>0</v>
      </c>
      <c r="AC132" s="938">
        <v>0</v>
      </c>
      <c r="AD132" s="938">
        <v>0</v>
      </c>
      <c r="AE132" s="938">
        <v>0</v>
      </c>
      <c r="AF132" s="938">
        <v>0</v>
      </c>
      <c r="AG132" s="938">
        <v>0</v>
      </c>
      <c r="AH132" s="938">
        <v>0</v>
      </c>
      <c r="AI132" s="938">
        <v>0</v>
      </c>
      <c r="AJ132" s="938">
        <v>0</v>
      </c>
      <c r="AK132" s="938">
        <v>0</v>
      </c>
      <c r="AL132" s="938">
        <v>0</v>
      </c>
      <c r="AM132" s="938">
        <v>0</v>
      </c>
      <c r="AN132" s="938">
        <v>0</v>
      </c>
      <c r="AO132" s="938">
        <v>0</v>
      </c>
      <c r="AP132" s="936"/>
      <c r="AQ132" s="937"/>
      <c r="AR132" s="938"/>
      <c r="AS132" s="938"/>
      <c r="AT132" s="938"/>
      <c r="AU132" s="938">
        <v>0</v>
      </c>
      <c r="AV132" s="938">
        <v>0</v>
      </c>
      <c r="AW132" s="938">
        <v>0</v>
      </c>
      <c r="AX132" s="938">
        <v>0</v>
      </c>
      <c r="AY132" s="938">
        <v>0</v>
      </c>
      <c r="AZ132" s="938">
        <v>0</v>
      </c>
      <c r="BA132" s="938">
        <v>0</v>
      </c>
      <c r="BB132" s="938">
        <v>0</v>
      </c>
      <c r="BC132" s="938">
        <v>0</v>
      </c>
      <c r="BD132" s="938">
        <v>0</v>
      </c>
      <c r="BE132" s="938">
        <v>0</v>
      </c>
      <c r="BF132" s="938">
        <v>0</v>
      </c>
      <c r="BG132" s="938">
        <v>0</v>
      </c>
      <c r="BH132" s="938">
        <v>0</v>
      </c>
      <c r="BI132" s="938">
        <v>0</v>
      </c>
      <c r="BJ132" s="938">
        <v>0</v>
      </c>
      <c r="BK132" s="938">
        <v>0</v>
      </c>
      <c r="BL132" s="938">
        <v>0</v>
      </c>
      <c r="BM132" s="938">
        <v>0</v>
      </c>
      <c r="BN132" s="938">
        <v>0</v>
      </c>
      <c r="BO132" s="938">
        <v>0</v>
      </c>
      <c r="BP132" s="938">
        <v>0</v>
      </c>
      <c r="BQ132" s="938">
        <v>0</v>
      </c>
      <c r="BR132" s="938">
        <v>0</v>
      </c>
      <c r="BS132" s="938">
        <v>0</v>
      </c>
      <c r="BT132" s="938">
        <v>0</v>
      </c>
      <c r="BU132" s="163"/>
    </row>
    <row r="133" spans="2:73" ht="15.5">
      <c r="B133" s="934"/>
      <c r="C133" s="934" t="s">
        <v>489</v>
      </c>
      <c r="D133" s="934" t="s">
        <v>111</v>
      </c>
      <c r="E133" s="934" t="s">
        <v>757</v>
      </c>
      <c r="F133" s="934"/>
      <c r="G133" s="934"/>
      <c r="H133" s="934">
        <v>2015</v>
      </c>
      <c r="I133" s="935" t="s">
        <v>574</v>
      </c>
      <c r="J133" s="935" t="s">
        <v>588</v>
      </c>
      <c r="K133" s="936"/>
      <c r="L133" s="937"/>
      <c r="M133" s="938"/>
      <c r="N133" s="938"/>
      <c r="O133" s="938"/>
      <c r="P133" s="938">
        <v>0</v>
      </c>
      <c r="Q133" s="938">
        <v>0</v>
      </c>
      <c r="R133" s="938">
        <v>0</v>
      </c>
      <c r="S133" s="938">
        <v>0</v>
      </c>
      <c r="T133" s="938">
        <v>0</v>
      </c>
      <c r="U133" s="938">
        <v>0</v>
      </c>
      <c r="V133" s="938">
        <v>0</v>
      </c>
      <c r="W133" s="938">
        <v>0</v>
      </c>
      <c r="X133" s="938">
        <v>0</v>
      </c>
      <c r="Y133" s="938">
        <v>0</v>
      </c>
      <c r="Z133" s="938">
        <v>0</v>
      </c>
      <c r="AA133" s="938">
        <v>0</v>
      </c>
      <c r="AB133" s="938">
        <v>0</v>
      </c>
      <c r="AC133" s="938">
        <v>0</v>
      </c>
      <c r="AD133" s="938">
        <v>0</v>
      </c>
      <c r="AE133" s="938">
        <v>0</v>
      </c>
      <c r="AF133" s="938">
        <v>0</v>
      </c>
      <c r="AG133" s="938">
        <v>0</v>
      </c>
      <c r="AH133" s="938">
        <v>0</v>
      </c>
      <c r="AI133" s="938">
        <v>0</v>
      </c>
      <c r="AJ133" s="938">
        <v>0</v>
      </c>
      <c r="AK133" s="938">
        <v>0</v>
      </c>
      <c r="AL133" s="938">
        <v>0</v>
      </c>
      <c r="AM133" s="938">
        <v>0</v>
      </c>
      <c r="AN133" s="938">
        <v>0</v>
      </c>
      <c r="AO133" s="938">
        <v>0</v>
      </c>
      <c r="AP133" s="936"/>
      <c r="AQ133" s="937"/>
      <c r="AR133" s="938"/>
      <c r="AS133" s="938"/>
      <c r="AT133" s="938"/>
      <c r="AU133" s="938">
        <v>0</v>
      </c>
      <c r="AV133" s="938">
        <v>0</v>
      </c>
      <c r="AW133" s="938">
        <v>0</v>
      </c>
      <c r="AX133" s="938">
        <v>0</v>
      </c>
      <c r="AY133" s="938">
        <v>0</v>
      </c>
      <c r="AZ133" s="938">
        <v>0</v>
      </c>
      <c r="BA133" s="938">
        <v>0</v>
      </c>
      <c r="BB133" s="938">
        <v>0</v>
      </c>
      <c r="BC133" s="938">
        <v>0</v>
      </c>
      <c r="BD133" s="938">
        <v>0</v>
      </c>
      <c r="BE133" s="938">
        <v>0</v>
      </c>
      <c r="BF133" s="938">
        <v>0</v>
      </c>
      <c r="BG133" s="938">
        <v>0</v>
      </c>
      <c r="BH133" s="938">
        <v>0</v>
      </c>
      <c r="BI133" s="938">
        <v>0</v>
      </c>
      <c r="BJ133" s="938">
        <v>0</v>
      </c>
      <c r="BK133" s="938">
        <v>0</v>
      </c>
      <c r="BL133" s="938">
        <v>0</v>
      </c>
      <c r="BM133" s="938">
        <v>0</v>
      </c>
      <c r="BN133" s="938">
        <v>0</v>
      </c>
      <c r="BO133" s="938">
        <v>0</v>
      </c>
      <c r="BP133" s="938">
        <v>0</v>
      </c>
      <c r="BQ133" s="938">
        <v>0</v>
      </c>
      <c r="BR133" s="938">
        <v>0</v>
      </c>
      <c r="BS133" s="938">
        <v>0</v>
      </c>
      <c r="BT133" s="938">
        <v>0</v>
      </c>
      <c r="BU133" s="163"/>
    </row>
    <row r="134" spans="2:73" ht="15.5">
      <c r="B134" s="934"/>
      <c r="C134" s="934" t="s">
        <v>489</v>
      </c>
      <c r="D134" s="934" t="s">
        <v>112</v>
      </c>
      <c r="E134" s="934" t="s">
        <v>757</v>
      </c>
      <c r="F134" s="934"/>
      <c r="G134" s="934"/>
      <c r="H134" s="934">
        <v>2015</v>
      </c>
      <c r="I134" s="935" t="s">
        <v>574</v>
      </c>
      <c r="J134" s="935" t="s">
        <v>588</v>
      </c>
      <c r="K134" s="936"/>
      <c r="L134" s="937"/>
      <c r="M134" s="938"/>
      <c r="N134" s="938"/>
      <c r="O134" s="938"/>
      <c r="P134" s="938">
        <v>0</v>
      </c>
      <c r="Q134" s="938">
        <v>0</v>
      </c>
      <c r="R134" s="938">
        <v>0</v>
      </c>
      <c r="S134" s="938">
        <v>0</v>
      </c>
      <c r="T134" s="938">
        <v>0</v>
      </c>
      <c r="U134" s="938">
        <v>0</v>
      </c>
      <c r="V134" s="938">
        <v>0</v>
      </c>
      <c r="W134" s="938">
        <v>0</v>
      </c>
      <c r="X134" s="938">
        <v>0</v>
      </c>
      <c r="Y134" s="938">
        <v>0</v>
      </c>
      <c r="Z134" s="938">
        <v>0</v>
      </c>
      <c r="AA134" s="938">
        <v>0</v>
      </c>
      <c r="AB134" s="938">
        <v>0</v>
      </c>
      <c r="AC134" s="938">
        <v>0</v>
      </c>
      <c r="AD134" s="938">
        <v>0</v>
      </c>
      <c r="AE134" s="938">
        <v>0</v>
      </c>
      <c r="AF134" s="938">
        <v>0</v>
      </c>
      <c r="AG134" s="938">
        <v>0</v>
      </c>
      <c r="AH134" s="938">
        <v>0</v>
      </c>
      <c r="AI134" s="938">
        <v>0</v>
      </c>
      <c r="AJ134" s="938">
        <v>0</v>
      </c>
      <c r="AK134" s="938">
        <v>0</v>
      </c>
      <c r="AL134" s="938">
        <v>0</v>
      </c>
      <c r="AM134" s="938">
        <v>0</v>
      </c>
      <c r="AN134" s="938">
        <v>0</v>
      </c>
      <c r="AO134" s="938">
        <v>0</v>
      </c>
      <c r="AP134" s="936"/>
      <c r="AQ134" s="937"/>
      <c r="AR134" s="938"/>
      <c r="AS134" s="938"/>
      <c r="AT134" s="938"/>
      <c r="AU134" s="938">
        <v>0</v>
      </c>
      <c r="AV134" s="938">
        <v>0</v>
      </c>
      <c r="AW134" s="938">
        <v>0</v>
      </c>
      <c r="AX134" s="938">
        <v>0</v>
      </c>
      <c r="AY134" s="938">
        <v>0</v>
      </c>
      <c r="AZ134" s="938">
        <v>0</v>
      </c>
      <c r="BA134" s="938">
        <v>0</v>
      </c>
      <c r="BB134" s="938">
        <v>0</v>
      </c>
      <c r="BC134" s="938">
        <v>0</v>
      </c>
      <c r="BD134" s="938">
        <v>0</v>
      </c>
      <c r="BE134" s="938">
        <v>0</v>
      </c>
      <c r="BF134" s="938">
        <v>0</v>
      </c>
      <c r="BG134" s="938">
        <v>0</v>
      </c>
      <c r="BH134" s="938">
        <v>0</v>
      </c>
      <c r="BI134" s="938">
        <v>0</v>
      </c>
      <c r="BJ134" s="938">
        <v>0</v>
      </c>
      <c r="BK134" s="938">
        <v>0</v>
      </c>
      <c r="BL134" s="938">
        <v>0</v>
      </c>
      <c r="BM134" s="938">
        <v>0</v>
      </c>
      <c r="BN134" s="938">
        <v>0</v>
      </c>
      <c r="BO134" s="938">
        <v>0</v>
      </c>
      <c r="BP134" s="938">
        <v>0</v>
      </c>
      <c r="BQ134" s="938">
        <v>0</v>
      </c>
      <c r="BR134" s="938">
        <v>0</v>
      </c>
      <c r="BS134" s="938">
        <v>0</v>
      </c>
      <c r="BT134" s="938">
        <v>0</v>
      </c>
      <c r="BU134" s="163"/>
    </row>
    <row r="135" spans="2:73" ht="15.5">
      <c r="B135" s="934"/>
      <c r="C135" s="934" t="s">
        <v>489</v>
      </c>
      <c r="D135" s="934" t="s">
        <v>494</v>
      </c>
      <c r="E135" s="934" t="s">
        <v>757</v>
      </c>
      <c r="F135" s="934"/>
      <c r="G135" s="934"/>
      <c r="H135" s="934">
        <v>2015</v>
      </c>
      <c r="I135" s="935" t="s">
        <v>574</v>
      </c>
      <c r="J135" s="935" t="s">
        <v>588</v>
      </c>
      <c r="K135" s="936"/>
      <c r="L135" s="937"/>
      <c r="M135" s="938"/>
      <c r="N135" s="938"/>
      <c r="O135" s="938"/>
      <c r="P135" s="938">
        <v>0</v>
      </c>
      <c r="Q135" s="938">
        <v>0</v>
      </c>
      <c r="R135" s="938">
        <v>0</v>
      </c>
      <c r="S135" s="938">
        <v>0</v>
      </c>
      <c r="T135" s="938">
        <v>0</v>
      </c>
      <c r="U135" s="938">
        <v>0</v>
      </c>
      <c r="V135" s="938">
        <v>0</v>
      </c>
      <c r="W135" s="938">
        <v>0</v>
      </c>
      <c r="X135" s="938">
        <v>0</v>
      </c>
      <c r="Y135" s="938">
        <v>0</v>
      </c>
      <c r="Z135" s="938">
        <v>0</v>
      </c>
      <c r="AA135" s="938">
        <v>0</v>
      </c>
      <c r="AB135" s="938">
        <v>0</v>
      </c>
      <c r="AC135" s="938">
        <v>0</v>
      </c>
      <c r="AD135" s="938">
        <v>0</v>
      </c>
      <c r="AE135" s="938">
        <v>0</v>
      </c>
      <c r="AF135" s="938">
        <v>0</v>
      </c>
      <c r="AG135" s="938">
        <v>0</v>
      </c>
      <c r="AH135" s="938">
        <v>0</v>
      </c>
      <c r="AI135" s="938">
        <v>0</v>
      </c>
      <c r="AJ135" s="938">
        <v>0</v>
      </c>
      <c r="AK135" s="938">
        <v>0</v>
      </c>
      <c r="AL135" s="938">
        <v>0</v>
      </c>
      <c r="AM135" s="938">
        <v>0</v>
      </c>
      <c r="AN135" s="938">
        <v>0</v>
      </c>
      <c r="AO135" s="938">
        <v>0</v>
      </c>
      <c r="AP135" s="936"/>
      <c r="AQ135" s="937"/>
      <c r="AR135" s="938"/>
      <c r="AS135" s="938"/>
      <c r="AT135" s="938"/>
      <c r="AU135" s="938">
        <v>0</v>
      </c>
      <c r="AV135" s="938">
        <v>0</v>
      </c>
      <c r="AW135" s="938">
        <v>0</v>
      </c>
      <c r="AX135" s="938">
        <v>0</v>
      </c>
      <c r="AY135" s="938">
        <v>0</v>
      </c>
      <c r="AZ135" s="938">
        <v>0</v>
      </c>
      <c r="BA135" s="938">
        <v>0</v>
      </c>
      <c r="BB135" s="938">
        <v>0</v>
      </c>
      <c r="BC135" s="938">
        <v>0</v>
      </c>
      <c r="BD135" s="938">
        <v>0</v>
      </c>
      <c r="BE135" s="938">
        <v>0</v>
      </c>
      <c r="BF135" s="938">
        <v>0</v>
      </c>
      <c r="BG135" s="938">
        <v>0</v>
      </c>
      <c r="BH135" s="938">
        <v>0</v>
      </c>
      <c r="BI135" s="938">
        <v>0</v>
      </c>
      <c r="BJ135" s="938">
        <v>0</v>
      </c>
      <c r="BK135" s="938">
        <v>0</v>
      </c>
      <c r="BL135" s="938">
        <v>0</v>
      </c>
      <c r="BM135" s="938">
        <v>0</v>
      </c>
      <c r="BN135" s="938">
        <v>0</v>
      </c>
      <c r="BO135" s="938">
        <v>0</v>
      </c>
      <c r="BP135" s="938">
        <v>0</v>
      </c>
      <c r="BQ135" s="938">
        <v>0</v>
      </c>
      <c r="BR135" s="938">
        <v>0</v>
      </c>
      <c r="BS135" s="938">
        <v>0</v>
      </c>
      <c r="BT135" s="938">
        <v>0</v>
      </c>
      <c r="BU135" s="163"/>
    </row>
    <row r="136" spans="2:73" ht="15.5">
      <c r="B136" s="934"/>
      <c r="C136" s="934" t="s">
        <v>489</v>
      </c>
      <c r="D136" s="934" t="s">
        <v>490</v>
      </c>
      <c r="E136" s="934" t="s">
        <v>757</v>
      </c>
      <c r="F136" s="934"/>
      <c r="G136" s="934"/>
      <c r="H136" s="934">
        <v>2015</v>
      </c>
      <c r="I136" s="935" t="s">
        <v>574</v>
      </c>
      <c r="J136" s="935" t="s">
        <v>588</v>
      </c>
      <c r="K136" s="936"/>
      <c r="L136" s="937"/>
      <c r="M136" s="938"/>
      <c r="N136" s="938"/>
      <c r="O136" s="938"/>
      <c r="P136" s="938">
        <v>0</v>
      </c>
      <c r="Q136" s="938">
        <v>0</v>
      </c>
      <c r="R136" s="938">
        <v>0</v>
      </c>
      <c r="S136" s="938">
        <v>0</v>
      </c>
      <c r="T136" s="938">
        <v>0</v>
      </c>
      <c r="U136" s="938">
        <v>0</v>
      </c>
      <c r="V136" s="938">
        <v>0</v>
      </c>
      <c r="W136" s="938">
        <v>0</v>
      </c>
      <c r="X136" s="938">
        <v>0</v>
      </c>
      <c r="Y136" s="938">
        <v>0</v>
      </c>
      <c r="Z136" s="938">
        <v>0</v>
      </c>
      <c r="AA136" s="938">
        <v>0</v>
      </c>
      <c r="AB136" s="938">
        <v>0</v>
      </c>
      <c r="AC136" s="938">
        <v>0</v>
      </c>
      <c r="AD136" s="938">
        <v>0</v>
      </c>
      <c r="AE136" s="938">
        <v>0</v>
      </c>
      <c r="AF136" s="938">
        <v>0</v>
      </c>
      <c r="AG136" s="938">
        <v>0</v>
      </c>
      <c r="AH136" s="938">
        <v>0</v>
      </c>
      <c r="AI136" s="938">
        <v>0</v>
      </c>
      <c r="AJ136" s="938">
        <v>0</v>
      </c>
      <c r="AK136" s="938">
        <v>0</v>
      </c>
      <c r="AL136" s="938">
        <v>0</v>
      </c>
      <c r="AM136" s="938">
        <v>0</v>
      </c>
      <c r="AN136" s="938">
        <v>0</v>
      </c>
      <c r="AO136" s="938">
        <v>0</v>
      </c>
      <c r="AP136" s="936"/>
      <c r="AQ136" s="937"/>
      <c r="AR136" s="938"/>
      <c r="AS136" s="938"/>
      <c r="AT136" s="938"/>
      <c r="AU136" s="938">
        <v>0</v>
      </c>
      <c r="AV136" s="938">
        <v>0</v>
      </c>
      <c r="AW136" s="938">
        <v>0</v>
      </c>
      <c r="AX136" s="938">
        <v>0</v>
      </c>
      <c r="AY136" s="938">
        <v>0</v>
      </c>
      <c r="AZ136" s="938">
        <v>0</v>
      </c>
      <c r="BA136" s="938">
        <v>0</v>
      </c>
      <c r="BB136" s="938">
        <v>0</v>
      </c>
      <c r="BC136" s="938">
        <v>0</v>
      </c>
      <c r="BD136" s="938">
        <v>0</v>
      </c>
      <c r="BE136" s="938">
        <v>0</v>
      </c>
      <c r="BF136" s="938">
        <v>0</v>
      </c>
      <c r="BG136" s="938">
        <v>0</v>
      </c>
      <c r="BH136" s="938">
        <v>0</v>
      </c>
      <c r="BI136" s="938">
        <v>0</v>
      </c>
      <c r="BJ136" s="938">
        <v>0</v>
      </c>
      <c r="BK136" s="938">
        <v>0</v>
      </c>
      <c r="BL136" s="938">
        <v>0</v>
      </c>
      <c r="BM136" s="938">
        <v>0</v>
      </c>
      <c r="BN136" s="938">
        <v>0</v>
      </c>
      <c r="BO136" s="938">
        <v>0</v>
      </c>
      <c r="BP136" s="938">
        <v>0</v>
      </c>
      <c r="BQ136" s="938">
        <v>0</v>
      </c>
      <c r="BR136" s="938">
        <v>0</v>
      </c>
      <c r="BS136" s="938">
        <v>0</v>
      </c>
      <c r="BT136" s="938">
        <v>0</v>
      </c>
      <c r="BU136" s="163"/>
    </row>
    <row r="137" spans="2:73" ht="15.5">
      <c r="B137" s="845"/>
      <c r="C137" s="845" t="s">
        <v>809</v>
      </c>
      <c r="D137" s="846" t="s">
        <v>113</v>
      </c>
      <c r="E137" s="845" t="s">
        <v>757</v>
      </c>
      <c r="F137" s="845"/>
      <c r="G137" s="845"/>
      <c r="H137" s="845">
        <v>2015</v>
      </c>
      <c r="I137" s="847" t="s">
        <v>574</v>
      </c>
      <c r="J137" s="847" t="s">
        <v>588</v>
      </c>
      <c r="K137" s="633"/>
      <c r="L137" s="696"/>
      <c r="M137" s="697"/>
      <c r="N137" s="697"/>
      <c r="O137" s="697"/>
      <c r="P137" s="697">
        <v>154</v>
      </c>
      <c r="Q137" s="697">
        <v>153</v>
      </c>
      <c r="R137" s="697">
        <v>153</v>
      </c>
      <c r="S137" s="697">
        <v>153</v>
      </c>
      <c r="T137" s="697">
        <v>153</v>
      </c>
      <c r="U137" s="697">
        <v>153</v>
      </c>
      <c r="V137" s="697">
        <v>153</v>
      </c>
      <c r="W137" s="697">
        <v>152</v>
      </c>
      <c r="X137" s="697">
        <v>152</v>
      </c>
      <c r="Y137" s="697">
        <v>152</v>
      </c>
      <c r="Z137" s="697">
        <v>138</v>
      </c>
      <c r="AA137" s="697">
        <v>138</v>
      </c>
      <c r="AB137" s="697">
        <v>138</v>
      </c>
      <c r="AC137" s="697">
        <v>137</v>
      </c>
      <c r="AD137" s="697">
        <v>137</v>
      </c>
      <c r="AE137" s="697">
        <v>136</v>
      </c>
      <c r="AF137" s="697">
        <v>37</v>
      </c>
      <c r="AG137" s="697">
        <v>37</v>
      </c>
      <c r="AH137" s="697">
        <v>37</v>
      </c>
      <c r="AI137" s="697">
        <v>37</v>
      </c>
      <c r="AJ137" s="697">
        <v>0</v>
      </c>
      <c r="AK137" s="697">
        <v>0</v>
      </c>
      <c r="AL137" s="697">
        <v>0</v>
      </c>
      <c r="AM137" s="697">
        <v>0</v>
      </c>
      <c r="AN137" s="697">
        <v>0</v>
      </c>
      <c r="AO137" s="697">
        <v>0</v>
      </c>
      <c r="AP137" s="633"/>
      <c r="AQ137" s="696"/>
      <c r="AR137" s="697"/>
      <c r="AS137" s="697"/>
      <c r="AT137" s="697"/>
      <c r="AU137" s="697">
        <v>2402517</v>
      </c>
      <c r="AV137" s="697">
        <v>2382204</v>
      </c>
      <c r="AW137" s="697">
        <v>2382204</v>
      </c>
      <c r="AX137" s="697">
        <v>2382204</v>
      </c>
      <c r="AY137" s="697">
        <v>2382204</v>
      </c>
      <c r="AZ137" s="697">
        <v>2382204</v>
      </c>
      <c r="BA137" s="697">
        <v>2382204</v>
      </c>
      <c r="BB137" s="697">
        <v>2380739</v>
      </c>
      <c r="BC137" s="697">
        <v>2380739</v>
      </c>
      <c r="BD137" s="697">
        <v>2380739</v>
      </c>
      <c r="BE137" s="697">
        <v>2239039</v>
      </c>
      <c r="BF137" s="697">
        <v>2228025</v>
      </c>
      <c r="BG137" s="697">
        <v>2228025</v>
      </c>
      <c r="BH137" s="697">
        <v>2178348</v>
      </c>
      <c r="BI137" s="697">
        <v>2178348</v>
      </c>
      <c r="BJ137" s="697">
        <v>2173090</v>
      </c>
      <c r="BK137" s="697">
        <v>589795</v>
      </c>
      <c r="BL137" s="697">
        <v>589795</v>
      </c>
      <c r="BM137" s="697">
        <v>589795</v>
      </c>
      <c r="BN137" s="697">
        <v>589795</v>
      </c>
      <c r="BO137" s="697">
        <v>0</v>
      </c>
      <c r="BP137" s="697">
        <v>0</v>
      </c>
      <c r="BQ137" s="697">
        <v>0</v>
      </c>
      <c r="BR137" s="697">
        <v>0</v>
      </c>
      <c r="BS137" s="697">
        <v>0</v>
      </c>
      <c r="BT137" s="697">
        <v>0</v>
      </c>
      <c r="BU137" s="163"/>
    </row>
    <row r="138" spans="2:73" ht="15.5">
      <c r="B138" s="845"/>
      <c r="C138" s="845" t="s">
        <v>809</v>
      </c>
      <c r="D138" s="846" t="s">
        <v>114</v>
      </c>
      <c r="E138" s="845" t="s">
        <v>757</v>
      </c>
      <c r="F138" s="845"/>
      <c r="G138" s="845"/>
      <c r="H138" s="845">
        <v>2015</v>
      </c>
      <c r="I138" s="847" t="s">
        <v>574</v>
      </c>
      <c r="J138" s="847" t="s">
        <v>588</v>
      </c>
      <c r="K138" s="633"/>
      <c r="L138" s="696"/>
      <c r="M138" s="697"/>
      <c r="N138" s="697"/>
      <c r="O138" s="697"/>
      <c r="P138" s="697">
        <v>245</v>
      </c>
      <c r="Q138" s="697">
        <v>245</v>
      </c>
      <c r="R138" s="697">
        <v>245</v>
      </c>
      <c r="S138" s="697">
        <v>245</v>
      </c>
      <c r="T138" s="697">
        <v>245</v>
      </c>
      <c r="U138" s="697">
        <v>245</v>
      </c>
      <c r="V138" s="697">
        <v>245</v>
      </c>
      <c r="W138" s="697">
        <v>245</v>
      </c>
      <c r="X138" s="697">
        <v>245</v>
      </c>
      <c r="Y138" s="697">
        <v>245</v>
      </c>
      <c r="Z138" s="697">
        <v>245</v>
      </c>
      <c r="AA138" s="697">
        <v>245</v>
      </c>
      <c r="AB138" s="697">
        <v>245</v>
      </c>
      <c r="AC138" s="697">
        <v>245</v>
      </c>
      <c r="AD138" s="697">
        <v>245</v>
      </c>
      <c r="AE138" s="697">
        <v>245</v>
      </c>
      <c r="AF138" s="697">
        <v>245</v>
      </c>
      <c r="AG138" s="697">
        <v>245</v>
      </c>
      <c r="AH138" s="697">
        <v>224</v>
      </c>
      <c r="AI138" s="697">
        <v>0</v>
      </c>
      <c r="AJ138" s="697">
        <v>0</v>
      </c>
      <c r="AK138" s="697">
        <v>0</v>
      </c>
      <c r="AL138" s="697">
        <v>0</v>
      </c>
      <c r="AM138" s="697">
        <v>0</v>
      </c>
      <c r="AN138" s="697">
        <v>0</v>
      </c>
      <c r="AO138" s="697">
        <v>0</v>
      </c>
      <c r="AP138" s="633"/>
      <c r="AQ138" s="696"/>
      <c r="AR138" s="697"/>
      <c r="AS138" s="697"/>
      <c r="AT138" s="697"/>
      <c r="AU138" s="697">
        <v>469163</v>
      </c>
      <c r="AV138" s="697">
        <v>469163</v>
      </c>
      <c r="AW138" s="697">
        <v>469163</v>
      </c>
      <c r="AX138" s="697">
        <v>469163</v>
      </c>
      <c r="AY138" s="697">
        <v>469163</v>
      </c>
      <c r="AZ138" s="697">
        <v>469163</v>
      </c>
      <c r="BA138" s="697">
        <v>469163</v>
      </c>
      <c r="BB138" s="697">
        <v>469163</v>
      </c>
      <c r="BC138" s="697">
        <v>469163</v>
      </c>
      <c r="BD138" s="697">
        <v>469163</v>
      </c>
      <c r="BE138" s="697">
        <v>469163</v>
      </c>
      <c r="BF138" s="697">
        <v>469163</v>
      </c>
      <c r="BG138" s="697">
        <v>469163</v>
      </c>
      <c r="BH138" s="697">
        <v>469163</v>
      </c>
      <c r="BI138" s="697">
        <v>469163</v>
      </c>
      <c r="BJ138" s="697">
        <v>469163</v>
      </c>
      <c r="BK138" s="697">
        <v>469163</v>
      </c>
      <c r="BL138" s="697">
        <v>469163</v>
      </c>
      <c r="BM138" s="697">
        <v>449989</v>
      </c>
      <c r="BN138" s="697">
        <v>0</v>
      </c>
      <c r="BO138" s="697">
        <v>0</v>
      </c>
      <c r="BP138" s="697">
        <v>0</v>
      </c>
      <c r="BQ138" s="697">
        <v>0</v>
      </c>
      <c r="BR138" s="697">
        <v>0</v>
      </c>
      <c r="BS138" s="697">
        <v>0</v>
      </c>
      <c r="BT138" s="697">
        <v>0</v>
      </c>
      <c r="BU138" s="163"/>
    </row>
    <row r="139" spans="2:73" ht="15.5">
      <c r="B139" s="845"/>
      <c r="C139" s="845" t="s">
        <v>809</v>
      </c>
      <c r="D139" s="846" t="s">
        <v>116</v>
      </c>
      <c r="E139" s="845" t="s">
        <v>757</v>
      </c>
      <c r="F139" s="845"/>
      <c r="G139" s="845"/>
      <c r="H139" s="845">
        <v>2015</v>
      </c>
      <c r="I139" s="847" t="s">
        <v>574</v>
      </c>
      <c r="J139" s="847" t="s">
        <v>588</v>
      </c>
      <c r="K139" s="633"/>
      <c r="L139" s="696"/>
      <c r="M139" s="697"/>
      <c r="N139" s="697"/>
      <c r="O139" s="697"/>
      <c r="P139" s="697">
        <v>30</v>
      </c>
      <c r="Q139" s="697">
        <v>28</v>
      </c>
      <c r="R139" s="697">
        <v>28</v>
      </c>
      <c r="S139" s="697">
        <v>28</v>
      </c>
      <c r="T139" s="697">
        <v>28</v>
      </c>
      <c r="U139" s="697">
        <v>28</v>
      </c>
      <c r="V139" s="697">
        <v>28</v>
      </c>
      <c r="W139" s="697">
        <v>28</v>
      </c>
      <c r="X139" s="697">
        <v>25</v>
      </c>
      <c r="Y139" s="697">
        <v>16</v>
      </c>
      <c r="Z139" s="697">
        <v>16</v>
      </c>
      <c r="AA139" s="697">
        <v>16</v>
      </c>
      <c r="AB139" s="697">
        <v>14</v>
      </c>
      <c r="AC139" s="697">
        <v>14</v>
      </c>
      <c r="AD139" s="697">
        <v>4</v>
      </c>
      <c r="AE139" s="697">
        <v>4</v>
      </c>
      <c r="AF139" s="697">
        <v>4</v>
      </c>
      <c r="AG139" s="697">
        <v>4</v>
      </c>
      <c r="AH139" s="697">
        <v>4</v>
      </c>
      <c r="AI139" s="697">
        <v>4</v>
      </c>
      <c r="AJ139" s="697">
        <v>4</v>
      </c>
      <c r="AK139" s="697">
        <v>0</v>
      </c>
      <c r="AL139" s="697">
        <v>0</v>
      </c>
      <c r="AM139" s="697">
        <v>0</v>
      </c>
      <c r="AN139" s="697">
        <v>0</v>
      </c>
      <c r="AO139" s="697">
        <v>0</v>
      </c>
      <c r="AP139" s="633"/>
      <c r="AQ139" s="696"/>
      <c r="AR139" s="697"/>
      <c r="AS139" s="697"/>
      <c r="AT139" s="697"/>
      <c r="AU139" s="697">
        <v>235875</v>
      </c>
      <c r="AV139" s="697">
        <v>196006</v>
      </c>
      <c r="AW139" s="697">
        <v>187797</v>
      </c>
      <c r="AX139" s="697">
        <v>179587</v>
      </c>
      <c r="AY139" s="697">
        <v>179587</v>
      </c>
      <c r="AZ139" s="697">
        <v>179587</v>
      </c>
      <c r="BA139" s="697">
        <v>179587</v>
      </c>
      <c r="BB139" s="697">
        <v>179587</v>
      </c>
      <c r="BC139" s="697">
        <v>121637</v>
      </c>
      <c r="BD139" s="697">
        <v>113653</v>
      </c>
      <c r="BE139" s="697">
        <v>113653</v>
      </c>
      <c r="BF139" s="697">
        <v>113558</v>
      </c>
      <c r="BG139" s="697">
        <v>106242</v>
      </c>
      <c r="BH139" s="697">
        <v>106242</v>
      </c>
      <c r="BI139" s="697">
        <v>28846</v>
      </c>
      <c r="BJ139" s="697">
        <v>28846</v>
      </c>
      <c r="BK139" s="697">
        <v>28846</v>
      </c>
      <c r="BL139" s="697">
        <v>28846</v>
      </c>
      <c r="BM139" s="697">
        <v>28846</v>
      </c>
      <c r="BN139" s="697">
        <v>28846</v>
      </c>
      <c r="BO139" s="697">
        <v>28846</v>
      </c>
      <c r="BP139" s="697">
        <v>0</v>
      </c>
      <c r="BQ139" s="697">
        <v>0</v>
      </c>
      <c r="BR139" s="697">
        <v>0</v>
      </c>
      <c r="BS139" s="697">
        <v>0</v>
      </c>
      <c r="BT139" s="697">
        <v>0</v>
      </c>
      <c r="BU139" s="163"/>
    </row>
    <row r="140" spans="2:73" ht="15.5">
      <c r="B140" s="934"/>
      <c r="C140" s="934" t="s">
        <v>810</v>
      </c>
      <c r="D140" s="934" t="s">
        <v>117</v>
      </c>
      <c r="E140" s="934" t="s">
        <v>757</v>
      </c>
      <c r="F140" s="934"/>
      <c r="G140" s="934"/>
      <c r="H140" s="934">
        <v>2015</v>
      </c>
      <c r="I140" s="935" t="s">
        <v>574</v>
      </c>
      <c r="J140" s="935" t="s">
        <v>588</v>
      </c>
      <c r="K140" s="936"/>
      <c r="L140" s="937"/>
      <c r="M140" s="938"/>
      <c r="N140" s="938"/>
      <c r="O140" s="938"/>
      <c r="P140" s="938">
        <v>0</v>
      </c>
      <c r="Q140" s="938">
        <v>0</v>
      </c>
      <c r="R140" s="938">
        <v>0</v>
      </c>
      <c r="S140" s="938">
        <v>0</v>
      </c>
      <c r="T140" s="938">
        <v>0</v>
      </c>
      <c r="U140" s="938">
        <v>0</v>
      </c>
      <c r="V140" s="938">
        <v>0</v>
      </c>
      <c r="W140" s="938">
        <v>0</v>
      </c>
      <c r="X140" s="938">
        <v>0</v>
      </c>
      <c r="Y140" s="938">
        <v>0</v>
      </c>
      <c r="Z140" s="938">
        <v>0</v>
      </c>
      <c r="AA140" s="938">
        <v>0</v>
      </c>
      <c r="AB140" s="938">
        <v>0</v>
      </c>
      <c r="AC140" s="938">
        <v>0</v>
      </c>
      <c r="AD140" s="938">
        <v>0</v>
      </c>
      <c r="AE140" s="938">
        <v>0</v>
      </c>
      <c r="AF140" s="938">
        <v>0</v>
      </c>
      <c r="AG140" s="938">
        <v>0</v>
      </c>
      <c r="AH140" s="938">
        <v>0</v>
      </c>
      <c r="AI140" s="938">
        <v>0</v>
      </c>
      <c r="AJ140" s="938">
        <v>0</v>
      </c>
      <c r="AK140" s="938">
        <v>0</v>
      </c>
      <c r="AL140" s="938">
        <v>0</v>
      </c>
      <c r="AM140" s="938">
        <v>0</v>
      </c>
      <c r="AN140" s="938">
        <v>0</v>
      </c>
      <c r="AO140" s="938">
        <v>0</v>
      </c>
      <c r="AP140" s="936"/>
      <c r="AQ140" s="937"/>
      <c r="AR140" s="938"/>
      <c r="AS140" s="938"/>
      <c r="AT140" s="938"/>
      <c r="AU140" s="938">
        <v>0</v>
      </c>
      <c r="AV140" s="938">
        <v>0</v>
      </c>
      <c r="AW140" s="938">
        <v>0</v>
      </c>
      <c r="AX140" s="938">
        <v>0</v>
      </c>
      <c r="AY140" s="938">
        <v>0</v>
      </c>
      <c r="AZ140" s="938">
        <v>0</v>
      </c>
      <c r="BA140" s="938">
        <v>0</v>
      </c>
      <c r="BB140" s="938">
        <v>0</v>
      </c>
      <c r="BC140" s="938">
        <v>0</v>
      </c>
      <c r="BD140" s="938">
        <v>0</v>
      </c>
      <c r="BE140" s="938">
        <v>0</v>
      </c>
      <c r="BF140" s="938">
        <v>0</v>
      </c>
      <c r="BG140" s="938">
        <v>0</v>
      </c>
      <c r="BH140" s="938">
        <v>0</v>
      </c>
      <c r="BI140" s="938">
        <v>0</v>
      </c>
      <c r="BJ140" s="938">
        <v>0</v>
      </c>
      <c r="BK140" s="938">
        <v>0</v>
      </c>
      <c r="BL140" s="938">
        <v>0</v>
      </c>
      <c r="BM140" s="938">
        <v>0</v>
      </c>
      <c r="BN140" s="938">
        <v>0</v>
      </c>
      <c r="BO140" s="938">
        <v>0</v>
      </c>
      <c r="BP140" s="938">
        <v>0</v>
      </c>
      <c r="BQ140" s="938">
        <v>0</v>
      </c>
      <c r="BR140" s="938">
        <v>0</v>
      </c>
      <c r="BS140" s="938">
        <v>0</v>
      </c>
      <c r="BT140" s="938">
        <v>0</v>
      </c>
      <c r="BU140" s="163"/>
    </row>
    <row r="141" spans="2:73" s="844" customFormat="1" ht="16" thickBot="1">
      <c r="B141" s="833"/>
      <c r="C141" s="833" t="s">
        <v>810</v>
      </c>
      <c r="D141" s="834" t="s">
        <v>118</v>
      </c>
      <c r="E141" s="833" t="s">
        <v>757</v>
      </c>
      <c r="F141" s="833"/>
      <c r="G141" s="833"/>
      <c r="H141" s="833">
        <v>2015</v>
      </c>
      <c r="I141" s="835" t="s">
        <v>574</v>
      </c>
      <c r="J141" s="835" t="s">
        <v>588</v>
      </c>
      <c r="K141" s="836"/>
      <c r="L141" s="837"/>
      <c r="M141" s="838"/>
      <c r="N141" s="838"/>
      <c r="O141" s="838"/>
      <c r="P141" s="838">
        <v>147</v>
      </c>
      <c r="Q141" s="838">
        <v>147</v>
      </c>
      <c r="R141" s="838">
        <v>146</v>
      </c>
      <c r="S141" s="838">
        <v>146</v>
      </c>
      <c r="T141" s="838">
        <v>146</v>
      </c>
      <c r="U141" s="838">
        <v>146</v>
      </c>
      <c r="V141" s="838">
        <v>138</v>
      </c>
      <c r="W141" s="838">
        <v>138</v>
      </c>
      <c r="X141" s="838">
        <v>138</v>
      </c>
      <c r="Y141" s="838">
        <v>112</v>
      </c>
      <c r="Z141" s="838">
        <v>48</v>
      </c>
      <c r="AA141" s="838">
        <v>48</v>
      </c>
      <c r="AB141" s="838">
        <v>29</v>
      </c>
      <c r="AC141" s="838">
        <v>14</v>
      </c>
      <c r="AD141" s="838">
        <v>14</v>
      </c>
      <c r="AE141" s="838">
        <v>11</v>
      </c>
      <c r="AF141" s="838">
        <v>9</v>
      </c>
      <c r="AG141" s="838">
        <v>9</v>
      </c>
      <c r="AH141" s="838">
        <v>9</v>
      </c>
      <c r="AI141" s="838">
        <v>9</v>
      </c>
      <c r="AJ141" s="838">
        <v>0</v>
      </c>
      <c r="AK141" s="838">
        <v>0</v>
      </c>
      <c r="AL141" s="838">
        <v>0</v>
      </c>
      <c r="AM141" s="838">
        <v>0</v>
      </c>
      <c r="AN141" s="838">
        <v>0</v>
      </c>
      <c r="AO141" s="838">
        <v>0</v>
      </c>
      <c r="AP141" s="836"/>
      <c r="AQ141" s="837"/>
      <c r="AR141" s="838"/>
      <c r="AS141" s="838"/>
      <c r="AT141" s="838"/>
      <c r="AU141" s="838">
        <v>1075128</v>
      </c>
      <c r="AV141" s="838">
        <v>1075128</v>
      </c>
      <c r="AW141" s="838">
        <v>1070864</v>
      </c>
      <c r="AX141" s="838">
        <v>1070864</v>
      </c>
      <c r="AY141" s="838">
        <v>1070864</v>
      </c>
      <c r="AZ141" s="838">
        <v>1070864</v>
      </c>
      <c r="BA141" s="838">
        <v>1009983</v>
      </c>
      <c r="BB141" s="838">
        <v>1009983</v>
      </c>
      <c r="BC141" s="838">
        <v>1009515</v>
      </c>
      <c r="BD141" s="838">
        <v>810895</v>
      </c>
      <c r="BE141" s="838">
        <v>323081</v>
      </c>
      <c r="BF141" s="838">
        <v>321839</v>
      </c>
      <c r="BG141" s="838">
        <v>75211</v>
      </c>
      <c r="BH141" s="838">
        <v>27642</v>
      </c>
      <c r="BI141" s="838">
        <v>27642</v>
      </c>
      <c r="BJ141" s="838">
        <v>21804</v>
      </c>
      <c r="BK141" s="838">
        <v>16581</v>
      </c>
      <c r="BL141" s="838">
        <v>16581</v>
      </c>
      <c r="BM141" s="838">
        <v>16581</v>
      </c>
      <c r="BN141" s="838">
        <v>16581</v>
      </c>
      <c r="BO141" s="838">
        <v>0</v>
      </c>
      <c r="BP141" s="838">
        <v>0</v>
      </c>
      <c r="BQ141" s="838">
        <v>0</v>
      </c>
      <c r="BR141" s="838">
        <v>0</v>
      </c>
      <c r="BS141" s="838">
        <v>0</v>
      </c>
      <c r="BT141" s="838">
        <v>0</v>
      </c>
      <c r="BU141" s="832"/>
    </row>
    <row r="142" spans="2:73" ht="15.5">
      <c r="B142" s="845"/>
      <c r="C142" s="845" t="s">
        <v>809</v>
      </c>
      <c r="D142" s="846" t="s">
        <v>113</v>
      </c>
      <c r="E142" s="845" t="s">
        <v>757</v>
      </c>
      <c r="F142" s="845"/>
      <c r="G142" s="845"/>
      <c r="H142" s="845">
        <v>2015</v>
      </c>
      <c r="I142" s="847" t="s">
        <v>575</v>
      </c>
      <c r="J142" s="847" t="s">
        <v>581</v>
      </c>
      <c r="K142" s="633"/>
      <c r="L142" s="696"/>
      <c r="M142" s="697"/>
      <c r="N142" s="697"/>
      <c r="O142" s="697"/>
      <c r="P142" s="697">
        <v>15</v>
      </c>
      <c r="Q142" s="697">
        <v>15</v>
      </c>
      <c r="R142" s="697">
        <v>15</v>
      </c>
      <c r="S142" s="697">
        <v>15</v>
      </c>
      <c r="T142" s="697">
        <v>15</v>
      </c>
      <c r="U142" s="697">
        <v>15</v>
      </c>
      <c r="V142" s="697">
        <v>15</v>
      </c>
      <c r="W142" s="697">
        <v>15</v>
      </c>
      <c r="X142" s="697">
        <v>15</v>
      </c>
      <c r="Y142" s="697">
        <v>15</v>
      </c>
      <c r="Z142" s="697">
        <v>14</v>
      </c>
      <c r="AA142" s="697">
        <v>14</v>
      </c>
      <c r="AB142" s="697">
        <v>14</v>
      </c>
      <c r="AC142" s="697">
        <v>14</v>
      </c>
      <c r="AD142" s="697">
        <v>14</v>
      </c>
      <c r="AE142" s="697">
        <v>14</v>
      </c>
      <c r="AF142" s="697">
        <v>8</v>
      </c>
      <c r="AG142" s="697">
        <v>8</v>
      </c>
      <c r="AH142" s="697">
        <v>8</v>
      </c>
      <c r="AI142" s="697">
        <v>8</v>
      </c>
      <c r="AJ142" s="697">
        <v>0</v>
      </c>
      <c r="AK142" s="697">
        <v>0</v>
      </c>
      <c r="AL142" s="697">
        <v>0</v>
      </c>
      <c r="AM142" s="697">
        <v>0</v>
      </c>
      <c r="AN142" s="697">
        <v>0</v>
      </c>
      <c r="AO142" s="698">
        <v>0</v>
      </c>
      <c r="AP142" s="633"/>
      <c r="AQ142" s="696"/>
      <c r="AR142" s="697"/>
      <c r="AS142" s="697"/>
      <c r="AT142" s="697"/>
      <c r="AU142" s="697">
        <v>240363</v>
      </c>
      <c r="AV142" s="697">
        <v>236779</v>
      </c>
      <c r="AW142" s="697">
        <v>236779</v>
      </c>
      <c r="AX142" s="697">
        <v>236779</v>
      </c>
      <c r="AY142" s="697">
        <v>236779</v>
      </c>
      <c r="AZ142" s="697">
        <v>236779</v>
      </c>
      <c r="BA142" s="697">
        <v>236779</v>
      </c>
      <c r="BB142" s="697">
        <v>236622</v>
      </c>
      <c r="BC142" s="697">
        <v>236622</v>
      </c>
      <c r="BD142" s="697">
        <v>236622</v>
      </c>
      <c r="BE142" s="697">
        <v>222125</v>
      </c>
      <c r="BF142" s="697">
        <v>221746</v>
      </c>
      <c r="BG142" s="697">
        <v>221746</v>
      </c>
      <c r="BH142" s="697">
        <v>220580</v>
      </c>
      <c r="BI142" s="697">
        <v>220580</v>
      </c>
      <c r="BJ142" s="697">
        <v>220104</v>
      </c>
      <c r="BK142" s="697">
        <v>121555</v>
      </c>
      <c r="BL142" s="697">
        <v>121555</v>
      </c>
      <c r="BM142" s="697">
        <v>121555</v>
      </c>
      <c r="BN142" s="697">
        <v>121555</v>
      </c>
      <c r="BO142" s="697">
        <v>0</v>
      </c>
      <c r="BP142" s="697">
        <v>0</v>
      </c>
      <c r="BQ142" s="697">
        <v>0</v>
      </c>
      <c r="BR142" s="697">
        <v>0</v>
      </c>
      <c r="BS142" s="697">
        <v>0</v>
      </c>
      <c r="BT142" s="697">
        <v>0</v>
      </c>
      <c r="BU142" s="163"/>
    </row>
    <row r="143" spans="2:73" ht="15.5">
      <c r="B143" s="845"/>
      <c r="C143" s="845" t="s">
        <v>809</v>
      </c>
      <c r="D143" s="846" t="s">
        <v>811</v>
      </c>
      <c r="E143" s="845" t="s">
        <v>757</v>
      </c>
      <c r="F143" s="845"/>
      <c r="G143" s="845"/>
      <c r="H143" s="845">
        <v>2015</v>
      </c>
      <c r="I143" s="847" t="s">
        <v>575</v>
      </c>
      <c r="J143" s="847" t="s">
        <v>581</v>
      </c>
      <c r="K143" s="633"/>
      <c r="L143" s="696"/>
      <c r="M143" s="697"/>
      <c r="N143" s="697"/>
      <c r="O143" s="697"/>
      <c r="P143" s="697">
        <v>30</v>
      </c>
      <c r="Q143" s="697">
        <v>30</v>
      </c>
      <c r="R143" s="697">
        <v>30</v>
      </c>
      <c r="S143" s="697">
        <v>30</v>
      </c>
      <c r="T143" s="697">
        <v>30</v>
      </c>
      <c r="U143" s="697">
        <v>30</v>
      </c>
      <c r="V143" s="697">
        <v>30</v>
      </c>
      <c r="W143" s="697">
        <v>30</v>
      </c>
      <c r="X143" s="697">
        <v>30</v>
      </c>
      <c r="Y143" s="697">
        <v>30</v>
      </c>
      <c r="Z143" s="697">
        <v>30</v>
      </c>
      <c r="AA143" s="697">
        <v>30</v>
      </c>
      <c r="AB143" s="697">
        <v>30</v>
      </c>
      <c r="AC143" s="697">
        <v>30</v>
      </c>
      <c r="AD143" s="697">
        <v>30</v>
      </c>
      <c r="AE143" s="697">
        <v>30</v>
      </c>
      <c r="AF143" s="697">
        <v>30</v>
      </c>
      <c r="AG143" s="697">
        <v>30</v>
      </c>
      <c r="AH143" s="697">
        <v>28</v>
      </c>
      <c r="AI143" s="697">
        <v>0</v>
      </c>
      <c r="AJ143" s="697">
        <v>0</v>
      </c>
      <c r="AK143" s="697">
        <v>0</v>
      </c>
      <c r="AL143" s="697">
        <v>0</v>
      </c>
      <c r="AM143" s="697">
        <v>0</v>
      </c>
      <c r="AN143" s="697">
        <v>0</v>
      </c>
      <c r="AO143" s="698">
        <v>0</v>
      </c>
      <c r="AP143" s="633"/>
      <c r="AQ143" s="696"/>
      <c r="AR143" s="697"/>
      <c r="AS143" s="697"/>
      <c r="AT143" s="697"/>
      <c r="AU143" s="697">
        <v>58661</v>
      </c>
      <c r="AV143" s="697">
        <v>58661</v>
      </c>
      <c r="AW143" s="697">
        <v>58661</v>
      </c>
      <c r="AX143" s="697">
        <v>58661</v>
      </c>
      <c r="AY143" s="697">
        <v>58661</v>
      </c>
      <c r="AZ143" s="697">
        <v>58661</v>
      </c>
      <c r="BA143" s="697">
        <v>58661</v>
      </c>
      <c r="BB143" s="697">
        <v>58661</v>
      </c>
      <c r="BC143" s="697">
        <v>58661</v>
      </c>
      <c r="BD143" s="697">
        <v>58661</v>
      </c>
      <c r="BE143" s="697">
        <v>58661</v>
      </c>
      <c r="BF143" s="697">
        <v>58661</v>
      </c>
      <c r="BG143" s="697">
        <v>58661</v>
      </c>
      <c r="BH143" s="697">
        <v>58661</v>
      </c>
      <c r="BI143" s="697">
        <v>58661</v>
      </c>
      <c r="BJ143" s="697">
        <v>58661</v>
      </c>
      <c r="BK143" s="697">
        <v>58661</v>
      </c>
      <c r="BL143" s="697">
        <v>58661</v>
      </c>
      <c r="BM143" s="697">
        <v>56734</v>
      </c>
      <c r="BN143" s="697">
        <v>0</v>
      </c>
      <c r="BO143" s="697">
        <v>0</v>
      </c>
      <c r="BP143" s="697">
        <v>0</v>
      </c>
      <c r="BQ143" s="697">
        <v>0</v>
      </c>
      <c r="BR143" s="697">
        <v>0</v>
      </c>
      <c r="BS143" s="697">
        <v>0</v>
      </c>
      <c r="BT143" s="697">
        <v>0</v>
      </c>
      <c r="BU143" s="163"/>
    </row>
    <row r="144" spans="2:73" ht="15.5">
      <c r="B144" s="934"/>
      <c r="C144" s="934" t="s">
        <v>809</v>
      </c>
      <c r="D144" s="934" t="s">
        <v>115</v>
      </c>
      <c r="E144" s="934" t="s">
        <v>757</v>
      </c>
      <c r="F144" s="934"/>
      <c r="G144" s="934"/>
      <c r="H144" s="934">
        <v>2015</v>
      </c>
      <c r="I144" s="935" t="s">
        <v>575</v>
      </c>
      <c r="J144" s="935" t="s">
        <v>581</v>
      </c>
      <c r="K144" s="936"/>
      <c r="L144" s="937"/>
      <c r="M144" s="938"/>
      <c r="N144" s="938"/>
      <c r="O144" s="938"/>
      <c r="P144" s="938">
        <v>0</v>
      </c>
      <c r="Q144" s="938">
        <v>0</v>
      </c>
      <c r="R144" s="938">
        <v>0</v>
      </c>
      <c r="S144" s="938">
        <v>0</v>
      </c>
      <c r="T144" s="938">
        <v>0</v>
      </c>
      <c r="U144" s="938">
        <v>0</v>
      </c>
      <c r="V144" s="938">
        <v>0</v>
      </c>
      <c r="W144" s="938">
        <v>0</v>
      </c>
      <c r="X144" s="938">
        <v>0</v>
      </c>
      <c r="Y144" s="938">
        <v>0</v>
      </c>
      <c r="Z144" s="938">
        <v>0</v>
      </c>
      <c r="AA144" s="938">
        <v>0</v>
      </c>
      <c r="AB144" s="938">
        <v>0</v>
      </c>
      <c r="AC144" s="938">
        <v>0</v>
      </c>
      <c r="AD144" s="938">
        <v>0</v>
      </c>
      <c r="AE144" s="938">
        <v>0</v>
      </c>
      <c r="AF144" s="938">
        <v>0</v>
      </c>
      <c r="AG144" s="938">
        <v>0</v>
      </c>
      <c r="AH144" s="938">
        <v>0</v>
      </c>
      <c r="AI144" s="938">
        <v>0</v>
      </c>
      <c r="AJ144" s="938">
        <v>0</v>
      </c>
      <c r="AK144" s="938">
        <v>0</v>
      </c>
      <c r="AL144" s="938">
        <v>0</v>
      </c>
      <c r="AM144" s="938">
        <v>0</v>
      </c>
      <c r="AN144" s="938">
        <v>0</v>
      </c>
      <c r="AO144" s="939">
        <v>0</v>
      </c>
      <c r="AP144" s="936"/>
      <c r="AQ144" s="937"/>
      <c r="AR144" s="938"/>
      <c r="AS144" s="938"/>
      <c r="AT144" s="938"/>
      <c r="AU144" s="938">
        <v>0</v>
      </c>
      <c r="AV144" s="938">
        <v>0</v>
      </c>
      <c r="AW144" s="938">
        <v>0</v>
      </c>
      <c r="AX144" s="938">
        <v>0</v>
      </c>
      <c r="AY144" s="938">
        <v>0</v>
      </c>
      <c r="AZ144" s="938">
        <v>0</v>
      </c>
      <c r="BA144" s="938">
        <v>0</v>
      </c>
      <c r="BB144" s="938">
        <v>0</v>
      </c>
      <c r="BC144" s="938">
        <v>0</v>
      </c>
      <c r="BD144" s="938">
        <v>0</v>
      </c>
      <c r="BE144" s="938">
        <v>0</v>
      </c>
      <c r="BF144" s="938">
        <v>0</v>
      </c>
      <c r="BG144" s="938">
        <v>0</v>
      </c>
      <c r="BH144" s="938">
        <v>0</v>
      </c>
      <c r="BI144" s="938">
        <v>0</v>
      </c>
      <c r="BJ144" s="938">
        <v>0</v>
      </c>
      <c r="BK144" s="938">
        <v>0</v>
      </c>
      <c r="BL144" s="938">
        <v>0</v>
      </c>
      <c r="BM144" s="938">
        <v>0</v>
      </c>
      <c r="BN144" s="938">
        <v>0</v>
      </c>
      <c r="BO144" s="938">
        <v>0</v>
      </c>
      <c r="BP144" s="938">
        <v>0</v>
      </c>
      <c r="BQ144" s="938">
        <v>0</v>
      </c>
      <c r="BR144" s="938">
        <v>0</v>
      </c>
      <c r="BS144" s="938">
        <v>0</v>
      </c>
      <c r="BT144" s="938">
        <v>0</v>
      </c>
      <c r="BU144" s="163"/>
    </row>
    <row r="145" spans="2:73" ht="15.5">
      <c r="B145" s="934"/>
      <c r="C145" s="934" t="s">
        <v>809</v>
      </c>
      <c r="D145" s="934" t="s">
        <v>116</v>
      </c>
      <c r="E145" s="934" t="s">
        <v>757</v>
      </c>
      <c r="F145" s="934"/>
      <c r="G145" s="934"/>
      <c r="H145" s="934">
        <v>2015</v>
      </c>
      <c r="I145" s="935" t="s">
        <v>575</v>
      </c>
      <c r="J145" s="935" t="s">
        <v>581</v>
      </c>
      <c r="K145" s="936"/>
      <c r="L145" s="937"/>
      <c r="M145" s="938"/>
      <c r="N145" s="938"/>
      <c r="O145" s="938"/>
      <c r="P145" s="938">
        <v>0</v>
      </c>
      <c r="Q145" s="938">
        <v>0</v>
      </c>
      <c r="R145" s="938">
        <v>0</v>
      </c>
      <c r="S145" s="938">
        <v>0</v>
      </c>
      <c r="T145" s="938">
        <v>0</v>
      </c>
      <c r="U145" s="938">
        <v>0</v>
      </c>
      <c r="V145" s="938">
        <v>0</v>
      </c>
      <c r="W145" s="938">
        <v>0</v>
      </c>
      <c r="X145" s="938">
        <v>0</v>
      </c>
      <c r="Y145" s="938">
        <v>0</v>
      </c>
      <c r="Z145" s="938">
        <v>0</v>
      </c>
      <c r="AA145" s="938">
        <v>0</v>
      </c>
      <c r="AB145" s="938">
        <v>0</v>
      </c>
      <c r="AC145" s="938">
        <v>0</v>
      </c>
      <c r="AD145" s="938">
        <v>0</v>
      </c>
      <c r="AE145" s="938">
        <v>0</v>
      </c>
      <c r="AF145" s="938">
        <v>0</v>
      </c>
      <c r="AG145" s="938">
        <v>0</v>
      </c>
      <c r="AH145" s="938">
        <v>0</v>
      </c>
      <c r="AI145" s="938">
        <v>0</v>
      </c>
      <c r="AJ145" s="938">
        <v>0</v>
      </c>
      <c r="AK145" s="938">
        <v>0</v>
      </c>
      <c r="AL145" s="938">
        <v>0</v>
      </c>
      <c r="AM145" s="938">
        <v>0</v>
      </c>
      <c r="AN145" s="938">
        <v>0</v>
      </c>
      <c r="AO145" s="939">
        <v>0</v>
      </c>
      <c r="AP145" s="936"/>
      <c r="AQ145" s="937"/>
      <c r="AR145" s="938"/>
      <c r="AS145" s="938"/>
      <c r="AT145" s="938"/>
      <c r="AU145" s="938">
        <v>0</v>
      </c>
      <c r="AV145" s="938">
        <v>0</v>
      </c>
      <c r="AW145" s="938">
        <v>0</v>
      </c>
      <c r="AX145" s="938">
        <v>0</v>
      </c>
      <c r="AY145" s="938">
        <v>0</v>
      </c>
      <c r="AZ145" s="938">
        <v>0</v>
      </c>
      <c r="BA145" s="938">
        <v>0</v>
      </c>
      <c r="BB145" s="938">
        <v>0</v>
      </c>
      <c r="BC145" s="938">
        <v>0</v>
      </c>
      <c r="BD145" s="938">
        <v>0</v>
      </c>
      <c r="BE145" s="938">
        <v>0</v>
      </c>
      <c r="BF145" s="938">
        <v>0</v>
      </c>
      <c r="BG145" s="938">
        <v>0</v>
      </c>
      <c r="BH145" s="938">
        <v>0</v>
      </c>
      <c r="BI145" s="938">
        <v>0</v>
      </c>
      <c r="BJ145" s="938">
        <v>0</v>
      </c>
      <c r="BK145" s="938">
        <v>0</v>
      </c>
      <c r="BL145" s="938">
        <v>0</v>
      </c>
      <c r="BM145" s="938">
        <v>0</v>
      </c>
      <c r="BN145" s="938">
        <v>0</v>
      </c>
      <c r="BO145" s="938">
        <v>0</v>
      </c>
      <c r="BP145" s="938">
        <v>0</v>
      </c>
      <c r="BQ145" s="938">
        <v>0</v>
      </c>
      <c r="BR145" s="938">
        <v>0</v>
      </c>
      <c r="BS145" s="938">
        <v>0</v>
      </c>
      <c r="BT145" s="938">
        <v>0</v>
      </c>
      <c r="BU145" s="163"/>
    </row>
    <row r="146" spans="2:73" ht="15.5">
      <c r="B146" s="934"/>
      <c r="C146" s="934" t="s">
        <v>810</v>
      </c>
      <c r="D146" s="934" t="s">
        <v>117</v>
      </c>
      <c r="E146" s="934" t="s">
        <v>757</v>
      </c>
      <c r="F146" s="934"/>
      <c r="G146" s="934"/>
      <c r="H146" s="934">
        <v>2015</v>
      </c>
      <c r="I146" s="935" t="s">
        <v>575</v>
      </c>
      <c r="J146" s="935" t="s">
        <v>581</v>
      </c>
      <c r="K146" s="936"/>
      <c r="L146" s="937"/>
      <c r="M146" s="938"/>
      <c r="N146" s="938"/>
      <c r="O146" s="938"/>
      <c r="P146" s="938">
        <v>0</v>
      </c>
      <c r="Q146" s="938">
        <v>0</v>
      </c>
      <c r="R146" s="938">
        <v>0</v>
      </c>
      <c r="S146" s="938">
        <v>0</v>
      </c>
      <c r="T146" s="938">
        <v>0</v>
      </c>
      <c r="U146" s="938">
        <v>0</v>
      </c>
      <c r="V146" s="938">
        <v>0</v>
      </c>
      <c r="W146" s="938">
        <v>0</v>
      </c>
      <c r="X146" s="938">
        <v>0</v>
      </c>
      <c r="Y146" s="938">
        <v>0</v>
      </c>
      <c r="Z146" s="938">
        <v>0</v>
      </c>
      <c r="AA146" s="938">
        <v>0</v>
      </c>
      <c r="AB146" s="938">
        <v>0</v>
      </c>
      <c r="AC146" s="938">
        <v>0</v>
      </c>
      <c r="AD146" s="938">
        <v>0</v>
      </c>
      <c r="AE146" s="938">
        <v>0</v>
      </c>
      <c r="AF146" s="938">
        <v>0</v>
      </c>
      <c r="AG146" s="938">
        <v>0</v>
      </c>
      <c r="AH146" s="938">
        <v>0</v>
      </c>
      <c r="AI146" s="938">
        <v>0</v>
      </c>
      <c r="AJ146" s="938">
        <v>0</v>
      </c>
      <c r="AK146" s="938">
        <v>0</v>
      </c>
      <c r="AL146" s="938">
        <v>0</v>
      </c>
      <c r="AM146" s="938">
        <v>0</v>
      </c>
      <c r="AN146" s="938">
        <v>0</v>
      </c>
      <c r="AO146" s="939">
        <v>0</v>
      </c>
      <c r="AP146" s="936"/>
      <c r="AQ146" s="937"/>
      <c r="AR146" s="938"/>
      <c r="AS146" s="938"/>
      <c r="AT146" s="938"/>
      <c r="AU146" s="938">
        <v>0</v>
      </c>
      <c r="AV146" s="938">
        <v>0</v>
      </c>
      <c r="AW146" s="938">
        <v>0</v>
      </c>
      <c r="AX146" s="938">
        <v>0</v>
      </c>
      <c r="AY146" s="938">
        <v>0</v>
      </c>
      <c r="AZ146" s="938">
        <v>0</v>
      </c>
      <c r="BA146" s="938">
        <v>0</v>
      </c>
      <c r="BB146" s="938">
        <v>0</v>
      </c>
      <c r="BC146" s="938">
        <v>0</v>
      </c>
      <c r="BD146" s="938">
        <v>0</v>
      </c>
      <c r="BE146" s="938">
        <v>0</v>
      </c>
      <c r="BF146" s="938">
        <v>0</v>
      </c>
      <c r="BG146" s="938">
        <v>0</v>
      </c>
      <c r="BH146" s="938">
        <v>0</v>
      </c>
      <c r="BI146" s="938">
        <v>0</v>
      </c>
      <c r="BJ146" s="938">
        <v>0</v>
      </c>
      <c r="BK146" s="938">
        <v>0</v>
      </c>
      <c r="BL146" s="938">
        <v>0</v>
      </c>
      <c r="BM146" s="938">
        <v>0</v>
      </c>
      <c r="BN146" s="938">
        <v>0</v>
      </c>
      <c r="BO146" s="938">
        <v>0</v>
      </c>
      <c r="BP146" s="938">
        <v>0</v>
      </c>
      <c r="BQ146" s="938">
        <v>0</v>
      </c>
      <c r="BR146" s="938">
        <v>0</v>
      </c>
      <c r="BS146" s="938">
        <v>0</v>
      </c>
      <c r="BT146" s="938">
        <v>0</v>
      </c>
      <c r="BU146" s="163"/>
    </row>
    <row r="147" spans="2:73" ht="15.5">
      <c r="B147" s="940"/>
      <c r="C147" s="940" t="s">
        <v>810</v>
      </c>
      <c r="D147" s="941" t="s">
        <v>118</v>
      </c>
      <c r="E147" s="940" t="s">
        <v>757</v>
      </c>
      <c r="F147" s="940"/>
      <c r="G147" s="940"/>
      <c r="H147" s="940">
        <v>2015</v>
      </c>
      <c r="I147" s="942" t="s">
        <v>575</v>
      </c>
      <c r="J147" s="942" t="s">
        <v>581</v>
      </c>
      <c r="K147" s="943"/>
      <c r="L147" s="944"/>
      <c r="M147" s="945"/>
      <c r="N147" s="945"/>
      <c r="O147" s="945"/>
      <c r="P147" s="945">
        <v>256</v>
      </c>
      <c r="Q147" s="945">
        <v>252</v>
      </c>
      <c r="R147" s="945">
        <v>250</v>
      </c>
      <c r="S147" s="945">
        <v>250</v>
      </c>
      <c r="T147" s="945">
        <v>250</v>
      </c>
      <c r="U147" s="945">
        <v>250</v>
      </c>
      <c r="V147" s="945">
        <v>240</v>
      </c>
      <c r="W147" s="945">
        <v>240</v>
      </c>
      <c r="X147" s="945">
        <v>235</v>
      </c>
      <c r="Y147" s="945">
        <v>203</v>
      </c>
      <c r="Z147" s="945">
        <v>125</v>
      </c>
      <c r="AA147" s="945">
        <v>120</v>
      </c>
      <c r="AB147" s="945">
        <v>58</v>
      </c>
      <c r="AC147" s="945">
        <v>58</v>
      </c>
      <c r="AD147" s="945">
        <v>58</v>
      </c>
      <c r="AE147" s="945">
        <v>41</v>
      </c>
      <c r="AF147" s="945">
        <v>11</v>
      </c>
      <c r="AG147" s="945">
        <v>11</v>
      </c>
      <c r="AH147" s="945">
        <v>11</v>
      </c>
      <c r="AI147" s="945">
        <v>11</v>
      </c>
      <c r="AJ147" s="945">
        <v>0</v>
      </c>
      <c r="AK147" s="945">
        <v>0</v>
      </c>
      <c r="AL147" s="945">
        <v>0</v>
      </c>
      <c r="AM147" s="945">
        <v>0</v>
      </c>
      <c r="AN147" s="945">
        <v>0</v>
      </c>
      <c r="AO147" s="946">
        <v>0</v>
      </c>
      <c r="AP147" s="943"/>
      <c r="AQ147" s="944"/>
      <c r="AR147" s="945"/>
      <c r="AS147" s="945"/>
      <c r="AT147" s="945"/>
      <c r="AU147" s="945">
        <v>1570307</v>
      </c>
      <c r="AV147" s="945">
        <v>1558602</v>
      </c>
      <c r="AW147" s="945">
        <v>1554016</v>
      </c>
      <c r="AX147" s="945">
        <v>1554016</v>
      </c>
      <c r="AY147" s="945">
        <v>1554016</v>
      </c>
      <c r="AZ147" s="945">
        <v>1554016</v>
      </c>
      <c r="BA147" s="945">
        <v>1503340</v>
      </c>
      <c r="BB147" s="945">
        <v>1503340</v>
      </c>
      <c r="BC147" s="945">
        <v>1484963</v>
      </c>
      <c r="BD147" s="945">
        <v>1324929</v>
      </c>
      <c r="BE147" s="945">
        <v>919229</v>
      </c>
      <c r="BF147" s="945">
        <v>902615</v>
      </c>
      <c r="BG147" s="945">
        <v>284643</v>
      </c>
      <c r="BH147" s="945">
        <v>284643</v>
      </c>
      <c r="BI147" s="945">
        <v>284643</v>
      </c>
      <c r="BJ147" s="945">
        <v>188700</v>
      </c>
      <c r="BK147" s="945">
        <v>9015</v>
      </c>
      <c r="BL147" s="945">
        <v>9015</v>
      </c>
      <c r="BM147" s="945">
        <v>9015</v>
      </c>
      <c r="BN147" s="945">
        <v>9015</v>
      </c>
      <c r="BO147" s="945">
        <v>0</v>
      </c>
      <c r="BP147" s="945">
        <v>0</v>
      </c>
      <c r="BQ147" s="945">
        <v>0</v>
      </c>
      <c r="BR147" s="945">
        <v>0</v>
      </c>
      <c r="BS147" s="945">
        <v>0</v>
      </c>
      <c r="BT147" s="945">
        <v>0</v>
      </c>
      <c r="BU147" s="163"/>
    </row>
    <row r="148" spans="2:73" ht="15.5">
      <c r="B148" s="845"/>
      <c r="C148" s="845" t="s">
        <v>29</v>
      </c>
      <c r="D148" s="846" t="s">
        <v>95</v>
      </c>
      <c r="E148" s="845" t="s">
        <v>757</v>
      </c>
      <c r="F148" s="845"/>
      <c r="G148" s="845"/>
      <c r="H148" s="845">
        <v>2015</v>
      </c>
      <c r="I148" s="847" t="s">
        <v>575</v>
      </c>
      <c r="J148" s="847" t="s">
        <v>581</v>
      </c>
      <c r="K148" s="633"/>
      <c r="L148" s="696"/>
      <c r="M148" s="697"/>
      <c r="N148" s="697"/>
      <c r="O148" s="697"/>
      <c r="P148" s="697">
        <v>0</v>
      </c>
      <c r="Q148" s="697">
        <v>0</v>
      </c>
      <c r="R148" s="697">
        <v>0</v>
      </c>
      <c r="S148" s="697">
        <v>0</v>
      </c>
      <c r="T148" s="697">
        <v>0</v>
      </c>
      <c r="U148" s="697">
        <v>0</v>
      </c>
      <c r="V148" s="697">
        <v>0</v>
      </c>
      <c r="W148" s="697">
        <v>0</v>
      </c>
      <c r="X148" s="697">
        <v>0</v>
      </c>
      <c r="Y148" s="697">
        <v>0</v>
      </c>
      <c r="Z148" s="697">
        <v>0</v>
      </c>
      <c r="AA148" s="697">
        <v>0</v>
      </c>
      <c r="AB148" s="697">
        <v>0</v>
      </c>
      <c r="AC148" s="697">
        <v>0</v>
      </c>
      <c r="AD148" s="697">
        <v>0</v>
      </c>
      <c r="AE148" s="697">
        <v>0</v>
      </c>
      <c r="AF148" s="697">
        <v>0</v>
      </c>
      <c r="AG148" s="697">
        <v>0</v>
      </c>
      <c r="AH148" s="697">
        <v>0</v>
      </c>
      <c r="AI148" s="697">
        <v>0</v>
      </c>
      <c r="AJ148" s="697">
        <v>0</v>
      </c>
      <c r="AK148" s="697">
        <v>0</v>
      </c>
      <c r="AL148" s="697">
        <v>0</v>
      </c>
      <c r="AM148" s="697">
        <v>0</v>
      </c>
      <c r="AN148" s="697">
        <v>0</v>
      </c>
      <c r="AO148" s="698">
        <v>0</v>
      </c>
      <c r="AP148" s="633"/>
      <c r="AQ148" s="696"/>
      <c r="AR148" s="697"/>
      <c r="AS148" s="697"/>
      <c r="AT148" s="697"/>
      <c r="AU148" s="697">
        <v>6140</v>
      </c>
      <c r="AV148" s="697">
        <v>6140</v>
      </c>
      <c r="AW148" s="697">
        <v>6140</v>
      </c>
      <c r="AX148" s="697">
        <v>6140</v>
      </c>
      <c r="AY148" s="697">
        <v>6140</v>
      </c>
      <c r="AZ148" s="697">
        <v>6140</v>
      </c>
      <c r="BA148" s="697">
        <v>6140</v>
      </c>
      <c r="BB148" s="697">
        <v>6140</v>
      </c>
      <c r="BC148" s="697">
        <v>6140</v>
      </c>
      <c r="BD148" s="697">
        <v>6140</v>
      </c>
      <c r="BE148" s="697">
        <v>6137</v>
      </c>
      <c r="BF148" s="697">
        <v>6137</v>
      </c>
      <c r="BG148" s="697">
        <v>6137</v>
      </c>
      <c r="BH148" s="697">
        <v>6137</v>
      </c>
      <c r="BI148" s="697">
        <v>6137</v>
      </c>
      <c r="BJ148" s="697">
        <v>6137</v>
      </c>
      <c r="BK148" s="697">
        <v>0</v>
      </c>
      <c r="BL148" s="697">
        <v>0</v>
      </c>
      <c r="BM148" s="697">
        <v>0</v>
      </c>
      <c r="BN148" s="697">
        <v>0</v>
      </c>
      <c r="BO148" s="697">
        <v>0</v>
      </c>
      <c r="BP148" s="697">
        <v>0</v>
      </c>
      <c r="BQ148" s="697">
        <v>0</v>
      </c>
      <c r="BR148" s="697">
        <v>0</v>
      </c>
      <c r="BS148" s="697">
        <v>0</v>
      </c>
      <c r="BT148" s="698">
        <v>0</v>
      </c>
      <c r="BU148" s="163"/>
    </row>
    <row r="149" spans="2:73" ht="15.5">
      <c r="B149" s="934"/>
      <c r="C149" s="934" t="s">
        <v>29</v>
      </c>
      <c r="D149" s="934" t="s">
        <v>96</v>
      </c>
      <c r="E149" s="934" t="s">
        <v>757</v>
      </c>
      <c r="F149" s="934"/>
      <c r="G149" s="934"/>
      <c r="H149" s="934">
        <v>2015</v>
      </c>
      <c r="I149" s="935" t="s">
        <v>575</v>
      </c>
      <c r="J149" s="935" t="s">
        <v>581</v>
      </c>
      <c r="K149" s="936"/>
      <c r="L149" s="937"/>
      <c r="M149" s="938"/>
      <c r="N149" s="938"/>
      <c r="O149" s="938"/>
      <c r="P149" s="938">
        <v>0</v>
      </c>
      <c r="Q149" s="938">
        <v>0</v>
      </c>
      <c r="R149" s="938">
        <v>0</v>
      </c>
      <c r="S149" s="938">
        <v>0</v>
      </c>
      <c r="T149" s="938">
        <v>0</v>
      </c>
      <c r="U149" s="938">
        <v>0</v>
      </c>
      <c r="V149" s="938">
        <v>0</v>
      </c>
      <c r="W149" s="938">
        <v>0</v>
      </c>
      <c r="X149" s="938">
        <v>0</v>
      </c>
      <c r="Y149" s="938">
        <v>0</v>
      </c>
      <c r="Z149" s="938">
        <v>0</v>
      </c>
      <c r="AA149" s="938">
        <v>0</v>
      </c>
      <c r="AB149" s="938">
        <v>0</v>
      </c>
      <c r="AC149" s="938">
        <v>0</v>
      </c>
      <c r="AD149" s="938">
        <v>0</v>
      </c>
      <c r="AE149" s="938">
        <v>0</v>
      </c>
      <c r="AF149" s="938">
        <v>0</v>
      </c>
      <c r="AG149" s="938">
        <v>0</v>
      </c>
      <c r="AH149" s="938">
        <v>0</v>
      </c>
      <c r="AI149" s="938">
        <v>0</v>
      </c>
      <c r="AJ149" s="938">
        <v>0</v>
      </c>
      <c r="AK149" s="938">
        <v>0</v>
      </c>
      <c r="AL149" s="938">
        <v>0</v>
      </c>
      <c r="AM149" s="938">
        <v>0</v>
      </c>
      <c r="AN149" s="938">
        <v>0</v>
      </c>
      <c r="AO149" s="939">
        <v>0</v>
      </c>
      <c r="AP149" s="936"/>
      <c r="AQ149" s="937"/>
      <c r="AR149" s="938"/>
      <c r="AS149" s="938"/>
      <c r="AT149" s="938"/>
      <c r="AU149" s="938">
        <v>0</v>
      </c>
      <c r="AV149" s="938">
        <v>0</v>
      </c>
      <c r="AW149" s="938">
        <v>0</v>
      </c>
      <c r="AX149" s="938">
        <v>0</v>
      </c>
      <c r="AY149" s="938">
        <v>0</v>
      </c>
      <c r="AZ149" s="938">
        <v>0</v>
      </c>
      <c r="BA149" s="938">
        <v>0</v>
      </c>
      <c r="BB149" s="938">
        <v>0</v>
      </c>
      <c r="BC149" s="938">
        <v>0</v>
      </c>
      <c r="BD149" s="938">
        <v>0</v>
      </c>
      <c r="BE149" s="938">
        <v>0</v>
      </c>
      <c r="BF149" s="938">
        <v>0</v>
      </c>
      <c r="BG149" s="938">
        <v>0</v>
      </c>
      <c r="BH149" s="938">
        <v>0</v>
      </c>
      <c r="BI149" s="938">
        <v>0</v>
      </c>
      <c r="BJ149" s="938">
        <v>0</v>
      </c>
      <c r="BK149" s="938">
        <v>0</v>
      </c>
      <c r="BL149" s="938">
        <v>0</v>
      </c>
      <c r="BM149" s="938">
        <v>0</v>
      </c>
      <c r="BN149" s="938">
        <v>0</v>
      </c>
      <c r="BO149" s="938">
        <v>0</v>
      </c>
      <c r="BP149" s="938">
        <v>0</v>
      </c>
      <c r="BQ149" s="938">
        <v>0</v>
      </c>
      <c r="BR149" s="938">
        <v>0</v>
      </c>
      <c r="BS149" s="938">
        <v>0</v>
      </c>
      <c r="BT149" s="939">
        <v>0</v>
      </c>
      <c r="BU149" s="163"/>
    </row>
    <row r="150" spans="2:73" ht="15.5">
      <c r="B150" s="845"/>
      <c r="C150" s="845" t="s">
        <v>29</v>
      </c>
      <c r="D150" s="846" t="s">
        <v>675</v>
      </c>
      <c r="E150" s="845" t="s">
        <v>757</v>
      </c>
      <c r="F150" s="845"/>
      <c r="G150" s="845"/>
      <c r="H150" s="845">
        <v>2015</v>
      </c>
      <c r="I150" s="847" t="s">
        <v>575</v>
      </c>
      <c r="J150" s="847" t="s">
        <v>581</v>
      </c>
      <c r="K150" s="633"/>
      <c r="L150" s="696"/>
      <c r="M150" s="697"/>
      <c r="N150" s="697"/>
      <c r="O150" s="697"/>
      <c r="P150" s="697">
        <v>7</v>
      </c>
      <c r="Q150" s="697">
        <v>7</v>
      </c>
      <c r="R150" s="697">
        <v>7</v>
      </c>
      <c r="S150" s="697">
        <v>7</v>
      </c>
      <c r="T150" s="697">
        <v>7</v>
      </c>
      <c r="U150" s="697">
        <v>7</v>
      </c>
      <c r="V150" s="697">
        <v>7</v>
      </c>
      <c r="W150" s="697">
        <v>7</v>
      </c>
      <c r="X150" s="697">
        <v>7</v>
      </c>
      <c r="Y150" s="697">
        <v>7</v>
      </c>
      <c r="Z150" s="697">
        <v>7</v>
      </c>
      <c r="AA150" s="697">
        <v>7</v>
      </c>
      <c r="AB150" s="697">
        <v>7</v>
      </c>
      <c r="AC150" s="697">
        <v>7</v>
      </c>
      <c r="AD150" s="697">
        <v>7</v>
      </c>
      <c r="AE150" s="697">
        <v>7</v>
      </c>
      <c r="AF150" s="697">
        <v>7</v>
      </c>
      <c r="AG150" s="697">
        <v>7</v>
      </c>
      <c r="AH150" s="697">
        <v>6</v>
      </c>
      <c r="AI150" s="697">
        <v>0</v>
      </c>
      <c r="AJ150" s="697">
        <v>0</v>
      </c>
      <c r="AK150" s="697">
        <v>0</v>
      </c>
      <c r="AL150" s="697">
        <v>0</v>
      </c>
      <c r="AM150" s="697">
        <v>0</v>
      </c>
      <c r="AN150" s="697">
        <v>0</v>
      </c>
      <c r="AO150" s="698">
        <v>0</v>
      </c>
      <c r="AP150" s="633"/>
      <c r="AQ150" s="696"/>
      <c r="AR150" s="697"/>
      <c r="AS150" s="697"/>
      <c r="AT150" s="697"/>
      <c r="AU150" s="697">
        <v>12833</v>
      </c>
      <c r="AV150" s="697">
        <v>12833</v>
      </c>
      <c r="AW150" s="697">
        <v>12833</v>
      </c>
      <c r="AX150" s="697">
        <v>12833</v>
      </c>
      <c r="AY150" s="697">
        <v>12833</v>
      </c>
      <c r="AZ150" s="697">
        <v>12833</v>
      </c>
      <c r="BA150" s="697">
        <v>12833</v>
      </c>
      <c r="BB150" s="697">
        <v>12833</v>
      </c>
      <c r="BC150" s="697">
        <v>12833</v>
      </c>
      <c r="BD150" s="697">
        <v>12833</v>
      </c>
      <c r="BE150" s="697">
        <v>12833</v>
      </c>
      <c r="BF150" s="697">
        <v>12833</v>
      </c>
      <c r="BG150" s="697">
        <v>12833</v>
      </c>
      <c r="BH150" s="697">
        <v>12833</v>
      </c>
      <c r="BI150" s="697">
        <v>12833</v>
      </c>
      <c r="BJ150" s="697">
        <v>12833</v>
      </c>
      <c r="BK150" s="697">
        <v>12833</v>
      </c>
      <c r="BL150" s="697">
        <v>12833</v>
      </c>
      <c r="BM150" s="697">
        <v>12249</v>
      </c>
      <c r="BN150" s="697">
        <v>0</v>
      </c>
      <c r="BO150" s="697">
        <v>0</v>
      </c>
      <c r="BP150" s="697">
        <v>0</v>
      </c>
      <c r="BQ150" s="697">
        <v>0</v>
      </c>
      <c r="BR150" s="697">
        <v>0</v>
      </c>
      <c r="BS150" s="697">
        <v>0</v>
      </c>
      <c r="BT150" s="698">
        <v>0</v>
      </c>
      <c r="BU150" s="163"/>
    </row>
    <row r="151" spans="2:73" ht="15.5">
      <c r="B151" s="934"/>
      <c r="C151" s="934" t="s">
        <v>29</v>
      </c>
      <c r="D151" s="934" t="s">
        <v>98</v>
      </c>
      <c r="E151" s="934" t="s">
        <v>757</v>
      </c>
      <c r="F151" s="934"/>
      <c r="G151" s="934"/>
      <c r="H151" s="934">
        <v>2015</v>
      </c>
      <c r="I151" s="935" t="s">
        <v>575</v>
      </c>
      <c r="J151" s="935" t="s">
        <v>581</v>
      </c>
      <c r="K151" s="936"/>
      <c r="L151" s="937"/>
      <c r="M151" s="938"/>
      <c r="N151" s="938"/>
      <c r="O151" s="938"/>
      <c r="P151" s="938">
        <v>0</v>
      </c>
      <c r="Q151" s="938">
        <v>0</v>
      </c>
      <c r="R151" s="938">
        <v>0</v>
      </c>
      <c r="S151" s="938">
        <v>0</v>
      </c>
      <c r="T151" s="938">
        <v>0</v>
      </c>
      <c r="U151" s="938">
        <v>0</v>
      </c>
      <c r="V151" s="938">
        <v>0</v>
      </c>
      <c r="W151" s="938">
        <v>0</v>
      </c>
      <c r="X151" s="938">
        <v>0</v>
      </c>
      <c r="Y151" s="938">
        <v>0</v>
      </c>
      <c r="Z151" s="938">
        <v>0</v>
      </c>
      <c r="AA151" s="938">
        <v>0</v>
      </c>
      <c r="AB151" s="938">
        <v>0</v>
      </c>
      <c r="AC151" s="938">
        <v>0</v>
      </c>
      <c r="AD151" s="938">
        <v>0</v>
      </c>
      <c r="AE151" s="938">
        <v>0</v>
      </c>
      <c r="AF151" s="938">
        <v>0</v>
      </c>
      <c r="AG151" s="938">
        <v>0</v>
      </c>
      <c r="AH151" s="938">
        <v>0</v>
      </c>
      <c r="AI151" s="938">
        <v>0</v>
      </c>
      <c r="AJ151" s="938">
        <v>0</v>
      </c>
      <c r="AK151" s="938">
        <v>0</v>
      </c>
      <c r="AL151" s="938">
        <v>0</v>
      </c>
      <c r="AM151" s="938">
        <v>0</v>
      </c>
      <c r="AN151" s="938">
        <v>0</v>
      </c>
      <c r="AO151" s="939">
        <v>0</v>
      </c>
      <c r="AP151" s="936"/>
      <c r="AQ151" s="937"/>
      <c r="AR151" s="938"/>
      <c r="AS151" s="938"/>
      <c r="AT151" s="938"/>
      <c r="AU151" s="938">
        <v>0</v>
      </c>
      <c r="AV151" s="938">
        <v>0</v>
      </c>
      <c r="AW151" s="938">
        <v>0</v>
      </c>
      <c r="AX151" s="938">
        <v>0</v>
      </c>
      <c r="AY151" s="938">
        <v>0</v>
      </c>
      <c r="AZ151" s="938">
        <v>0</v>
      </c>
      <c r="BA151" s="938">
        <v>0</v>
      </c>
      <c r="BB151" s="938">
        <v>0</v>
      </c>
      <c r="BC151" s="938">
        <v>0</v>
      </c>
      <c r="BD151" s="938">
        <v>0</v>
      </c>
      <c r="BE151" s="938">
        <v>0</v>
      </c>
      <c r="BF151" s="938">
        <v>0</v>
      </c>
      <c r="BG151" s="938">
        <v>0</v>
      </c>
      <c r="BH151" s="938">
        <v>0</v>
      </c>
      <c r="BI151" s="938">
        <v>0</v>
      </c>
      <c r="BJ151" s="938">
        <v>0</v>
      </c>
      <c r="BK151" s="938">
        <v>0</v>
      </c>
      <c r="BL151" s="938">
        <v>0</v>
      </c>
      <c r="BM151" s="938">
        <v>0</v>
      </c>
      <c r="BN151" s="938">
        <v>0</v>
      </c>
      <c r="BO151" s="938">
        <v>0</v>
      </c>
      <c r="BP151" s="938">
        <v>0</v>
      </c>
      <c r="BQ151" s="938">
        <v>0</v>
      </c>
      <c r="BR151" s="938">
        <v>0</v>
      </c>
      <c r="BS151" s="938">
        <v>0</v>
      </c>
      <c r="BT151" s="939">
        <v>0</v>
      </c>
      <c r="BU151" s="163"/>
    </row>
    <row r="152" spans="2:73" ht="15.5">
      <c r="B152" s="845"/>
      <c r="C152" s="845" t="s">
        <v>808</v>
      </c>
      <c r="D152" s="846" t="s">
        <v>99</v>
      </c>
      <c r="E152" s="845" t="s">
        <v>757</v>
      </c>
      <c r="F152" s="845"/>
      <c r="G152" s="845"/>
      <c r="H152" s="845">
        <v>2015</v>
      </c>
      <c r="I152" s="847" t="s">
        <v>575</v>
      </c>
      <c r="J152" s="847" t="s">
        <v>581</v>
      </c>
      <c r="K152" s="633"/>
      <c r="L152" s="696"/>
      <c r="M152" s="697"/>
      <c r="N152" s="697"/>
      <c r="O152" s="697"/>
      <c r="P152" s="697">
        <v>34</v>
      </c>
      <c r="Q152" s="697">
        <v>34</v>
      </c>
      <c r="R152" s="697">
        <v>34</v>
      </c>
      <c r="S152" s="697">
        <v>34</v>
      </c>
      <c r="T152" s="697">
        <v>69</v>
      </c>
      <c r="U152" s="697">
        <v>69</v>
      </c>
      <c r="V152" s="697">
        <v>69</v>
      </c>
      <c r="W152" s="697">
        <v>69</v>
      </c>
      <c r="X152" s="697">
        <v>69</v>
      </c>
      <c r="Y152" s="697">
        <v>69</v>
      </c>
      <c r="Z152" s="697">
        <v>69</v>
      </c>
      <c r="AA152" s="697">
        <v>69</v>
      </c>
      <c r="AB152" s="697">
        <v>69</v>
      </c>
      <c r="AC152" s="697">
        <v>49</v>
      </c>
      <c r="AD152" s="697">
        <v>0</v>
      </c>
      <c r="AE152" s="697">
        <v>0</v>
      </c>
      <c r="AF152" s="697">
        <v>0</v>
      </c>
      <c r="AG152" s="697">
        <v>0</v>
      </c>
      <c r="AH152" s="697">
        <v>0</v>
      </c>
      <c r="AI152" s="697">
        <v>0</v>
      </c>
      <c r="AJ152" s="697">
        <v>0</v>
      </c>
      <c r="AK152" s="697">
        <v>0</v>
      </c>
      <c r="AL152" s="697">
        <v>0</v>
      </c>
      <c r="AM152" s="697">
        <v>0</v>
      </c>
      <c r="AN152" s="697">
        <v>0</v>
      </c>
      <c r="AO152" s="698">
        <v>0</v>
      </c>
      <c r="AP152" s="633"/>
      <c r="AQ152" s="696"/>
      <c r="AR152" s="697"/>
      <c r="AS152" s="697"/>
      <c r="AT152" s="697"/>
      <c r="AU152" s="697">
        <v>161725</v>
      </c>
      <c r="AV152" s="697">
        <v>161725</v>
      </c>
      <c r="AW152" s="697">
        <v>161725</v>
      </c>
      <c r="AX152" s="697">
        <v>161725</v>
      </c>
      <c r="AY152" s="697">
        <v>304266</v>
      </c>
      <c r="AZ152" s="697">
        <v>304266</v>
      </c>
      <c r="BA152" s="697">
        <v>304266</v>
      </c>
      <c r="BB152" s="697">
        <v>304266</v>
      </c>
      <c r="BC152" s="697">
        <v>304266</v>
      </c>
      <c r="BD152" s="697">
        <v>304266</v>
      </c>
      <c r="BE152" s="697">
        <v>304266</v>
      </c>
      <c r="BF152" s="697">
        <v>304266</v>
      </c>
      <c r="BG152" s="697">
        <v>304266</v>
      </c>
      <c r="BH152" s="697">
        <v>212986</v>
      </c>
      <c r="BI152" s="697">
        <v>0</v>
      </c>
      <c r="BJ152" s="697">
        <v>0</v>
      </c>
      <c r="BK152" s="697">
        <v>0</v>
      </c>
      <c r="BL152" s="697">
        <v>0</v>
      </c>
      <c r="BM152" s="697">
        <v>0</v>
      </c>
      <c r="BN152" s="697">
        <v>0</v>
      </c>
      <c r="BO152" s="697">
        <v>0</v>
      </c>
      <c r="BP152" s="697">
        <v>0</v>
      </c>
      <c r="BQ152" s="697">
        <v>0</v>
      </c>
      <c r="BR152" s="697">
        <v>0</v>
      </c>
      <c r="BS152" s="697">
        <v>0</v>
      </c>
      <c r="BT152" s="698">
        <v>0</v>
      </c>
      <c r="BU152" s="163"/>
    </row>
    <row r="153" spans="2:73" ht="15.5">
      <c r="B153" s="900"/>
      <c r="C153" s="900" t="s">
        <v>808</v>
      </c>
      <c r="D153" s="901" t="s">
        <v>100</v>
      </c>
      <c r="E153" s="900" t="s">
        <v>757</v>
      </c>
      <c r="F153" s="900"/>
      <c r="G153" s="900"/>
      <c r="H153" s="900">
        <v>2015</v>
      </c>
      <c r="I153" s="902" t="s">
        <v>575</v>
      </c>
      <c r="J153" s="902" t="s">
        <v>581</v>
      </c>
      <c r="K153" s="903"/>
      <c r="L153" s="904"/>
      <c r="M153" s="905"/>
      <c r="N153" s="905"/>
      <c r="O153" s="905"/>
      <c r="P153" s="905">
        <v>246</v>
      </c>
      <c r="Q153" s="905">
        <v>246</v>
      </c>
      <c r="R153" s="905">
        <v>246</v>
      </c>
      <c r="S153" s="905">
        <v>226</v>
      </c>
      <c r="T153" s="905">
        <v>226</v>
      </c>
      <c r="U153" s="905">
        <v>226</v>
      </c>
      <c r="V153" s="905">
        <v>217</v>
      </c>
      <c r="W153" s="905">
        <v>217</v>
      </c>
      <c r="X153" s="905">
        <v>207</v>
      </c>
      <c r="Y153" s="905">
        <v>172</v>
      </c>
      <c r="Z153" s="905">
        <v>131</v>
      </c>
      <c r="AA153" s="905">
        <v>129</v>
      </c>
      <c r="AB153" s="905">
        <v>114</v>
      </c>
      <c r="AC153" s="905">
        <v>114</v>
      </c>
      <c r="AD153" s="905">
        <v>114</v>
      </c>
      <c r="AE153" s="905">
        <v>92</v>
      </c>
      <c r="AF153" s="905">
        <v>35</v>
      </c>
      <c r="AG153" s="905">
        <v>35</v>
      </c>
      <c r="AH153" s="905">
        <v>35</v>
      </c>
      <c r="AI153" s="905">
        <v>35</v>
      </c>
      <c r="AJ153" s="905">
        <v>0</v>
      </c>
      <c r="AK153" s="905">
        <v>0</v>
      </c>
      <c r="AL153" s="905">
        <v>0</v>
      </c>
      <c r="AM153" s="905">
        <v>0</v>
      </c>
      <c r="AN153" s="905">
        <v>0</v>
      </c>
      <c r="AO153" s="906">
        <v>0</v>
      </c>
      <c r="AP153" s="903"/>
      <c r="AQ153" s="904"/>
      <c r="AR153" s="905"/>
      <c r="AS153" s="905"/>
      <c r="AT153" s="905"/>
      <c r="AU153" s="905">
        <v>1167986</v>
      </c>
      <c r="AV153" s="905">
        <v>1167986</v>
      </c>
      <c r="AW153" s="905">
        <v>1167986</v>
      </c>
      <c r="AX153" s="905">
        <v>1103291</v>
      </c>
      <c r="AY153" s="905">
        <v>1103291</v>
      </c>
      <c r="AZ153" s="905">
        <v>1103291</v>
      </c>
      <c r="BA153" s="905">
        <v>1058323</v>
      </c>
      <c r="BB153" s="905">
        <v>1058323</v>
      </c>
      <c r="BC153" s="905">
        <v>1007935</v>
      </c>
      <c r="BD153" s="905">
        <v>810036</v>
      </c>
      <c r="BE153" s="905">
        <v>560645</v>
      </c>
      <c r="BF153" s="905">
        <v>534688</v>
      </c>
      <c r="BG153" s="905">
        <v>445955</v>
      </c>
      <c r="BH153" s="905">
        <v>445955</v>
      </c>
      <c r="BI153" s="905">
        <v>445955</v>
      </c>
      <c r="BJ153" s="905">
        <v>358485</v>
      </c>
      <c r="BK153" s="905">
        <v>104983</v>
      </c>
      <c r="BL153" s="905">
        <v>104983</v>
      </c>
      <c r="BM153" s="905">
        <v>104983</v>
      </c>
      <c r="BN153" s="905">
        <v>104983</v>
      </c>
      <c r="BO153" s="905">
        <v>0</v>
      </c>
      <c r="BP153" s="905">
        <v>0</v>
      </c>
      <c r="BQ153" s="905">
        <v>0</v>
      </c>
      <c r="BR153" s="905">
        <v>0</v>
      </c>
      <c r="BS153" s="905">
        <v>0</v>
      </c>
      <c r="BT153" s="906">
        <v>0</v>
      </c>
      <c r="BU153" s="163"/>
    </row>
    <row r="154" spans="2:73" ht="15.5">
      <c r="B154" s="934"/>
      <c r="C154" s="934" t="s">
        <v>808</v>
      </c>
      <c r="D154" s="934" t="s">
        <v>101</v>
      </c>
      <c r="E154" s="934" t="s">
        <v>757</v>
      </c>
      <c r="F154" s="934"/>
      <c r="G154" s="934"/>
      <c r="H154" s="934">
        <v>2015</v>
      </c>
      <c r="I154" s="935" t="s">
        <v>575</v>
      </c>
      <c r="J154" s="935" t="s">
        <v>581</v>
      </c>
      <c r="K154" s="936"/>
      <c r="L154" s="937"/>
      <c r="M154" s="938"/>
      <c r="N154" s="938"/>
      <c r="O154" s="938"/>
      <c r="P154" s="938">
        <v>0</v>
      </c>
      <c r="Q154" s="938">
        <v>0</v>
      </c>
      <c r="R154" s="938">
        <v>0</v>
      </c>
      <c r="S154" s="938">
        <v>0</v>
      </c>
      <c r="T154" s="938">
        <v>0</v>
      </c>
      <c r="U154" s="938">
        <v>0</v>
      </c>
      <c r="V154" s="938">
        <v>0</v>
      </c>
      <c r="W154" s="938">
        <v>0</v>
      </c>
      <c r="X154" s="938">
        <v>0</v>
      </c>
      <c r="Y154" s="938">
        <v>0</v>
      </c>
      <c r="Z154" s="938">
        <v>0</v>
      </c>
      <c r="AA154" s="938">
        <v>0</v>
      </c>
      <c r="AB154" s="938">
        <v>0</v>
      </c>
      <c r="AC154" s="938">
        <v>0</v>
      </c>
      <c r="AD154" s="938">
        <v>0</v>
      </c>
      <c r="AE154" s="938">
        <v>0</v>
      </c>
      <c r="AF154" s="938">
        <v>0</v>
      </c>
      <c r="AG154" s="938">
        <v>0</v>
      </c>
      <c r="AH154" s="938">
        <v>0</v>
      </c>
      <c r="AI154" s="938">
        <v>0</v>
      </c>
      <c r="AJ154" s="938">
        <v>0</v>
      </c>
      <c r="AK154" s="938">
        <v>0</v>
      </c>
      <c r="AL154" s="938">
        <v>0</v>
      </c>
      <c r="AM154" s="938">
        <v>0</v>
      </c>
      <c r="AN154" s="938">
        <v>0</v>
      </c>
      <c r="AO154" s="939">
        <v>0</v>
      </c>
      <c r="AP154" s="936"/>
      <c r="AQ154" s="937"/>
      <c r="AR154" s="938"/>
      <c r="AS154" s="938"/>
      <c r="AT154" s="938"/>
      <c r="AU154" s="938">
        <v>0</v>
      </c>
      <c r="AV154" s="938">
        <v>0</v>
      </c>
      <c r="AW154" s="938">
        <v>0</v>
      </c>
      <c r="AX154" s="938">
        <v>0</v>
      </c>
      <c r="AY154" s="938">
        <v>0</v>
      </c>
      <c r="AZ154" s="938">
        <v>0</v>
      </c>
      <c r="BA154" s="938">
        <v>0</v>
      </c>
      <c r="BB154" s="938">
        <v>0</v>
      </c>
      <c r="BC154" s="938">
        <v>0</v>
      </c>
      <c r="BD154" s="938">
        <v>0</v>
      </c>
      <c r="BE154" s="938">
        <v>0</v>
      </c>
      <c r="BF154" s="938">
        <v>0</v>
      </c>
      <c r="BG154" s="938">
        <v>0</v>
      </c>
      <c r="BH154" s="938">
        <v>0</v>
      </c>
      <c r="BI154" s="938">
        <v>0</v>
      </c>
      <c r="BJ154" s="938">
        <v>0</v>
      </c>
      <c r="BK154" s="938">
        <v>0</v>
      </c>
      <c r="BL154" s="938">
        <v>0</v>
      </c>
      <c r="BM154" s="938">
        <v>0</v>
      </c>
      <c r="BN154" s="938">
        <v>0</v>
      </c>
      <c r="BO154" s="938">
        <v>0</v>
      </c>
      <c r="BP154" s="938">
        <v>0</v>
      </c>
      <c r="BQ154" s="938">
        <v>0</v>
      </c>
      <c r="BR154" s="938">
        <v>0</v>
      </c>
      <c r="BS154" s="938">
        <v>0</v>
      </c>
      <c r="BT154" s="939">
        <v>0</v>
      </c>
      <c r="BU154" s="163"/>
    </row>
    <row r="155" spans="2:73" s="844" customFormat="1" ht="16" thickBot="1">
      <c r="B155" s="833"/>
      <c r="C155" s="833" t="s">
        <v>808</v>
      </c>
      <c r="D155" s="834" t="s">
        <v>102</v>
      </c>
      <c r="E155" s="833" t="s">
        <v>757</v>
      </c>
      <c r="F155" s="833"/>
      <c r="G155" s="833"/>
      <c r="H155" s="833">
        <v>2015</v>
      </c>
      <c r="I155" s="835" t="s">
        <v>575</v>
      </c>
      <c r="J155" s="835" t="s">
        <v>581</v>
      </c>
      <c r="K155" s="836"/>
      <c r="L155" s="837"/>
      <c r="M155" s="838"/>
      <c r="N155" s="838"/>
      <c r="O155" s="838"/>
      <c r="P155" s="838">
        <v>21</v>
      </c>
      <c r="Q155" s="838">
        <v>21</v>
      </c>
      <c r="R155" s="838">
        <v>21</v>
      </c>
      <c r="S155" s="838">
        <v>21</v>
      </c>
      <c r="T155" s="838">
        <v>21</v>
      </c>
      <c r="U155" s="838">
        <v>21</v>
      </c>
      <c r="V155" s="838">
        <v>21</v>
      </c>
      <c r="W155" s="838">
        <v>21</v>
      </c>
      <c r="X155" s="838">
        <v>21</v>
      </c>
      <c r="Y155" s="838">
        <v>21</v>
      </c>
      <c r="Z155" s="838">
        <v>21</v>
      </c>
      <c r="AA155" s="838">
        <v>21</v>
      </c>
      <c r="AB155" s="838">
        <v>21</v>
      </c>
      <c r="AC155" s="838">
        <v>21</v>
      </c>
      <c r="AD155" s="838">
        <v>9</v>
      </c>
      <c r="AE155" s="838">
        <v>0</v>
      </c>
      <c r="AF155" s="838">
        <v>0</v>
      </c>
      <c r="AG155" s="838">
        <v>0</v>
      </c>
      <c r="AH155" s="838">
        <v>0</v>
      </c>
      <c r="AI155" s="838">
        <v>0</v>
      </c>
      <c r="AJ155" s="838">
        <v>0</v>
      </c>
      <c r="AK155" s="838">
        <v>0</v>
      </c>
      <c r="AL155" s="838">
        <v>0</v>
      </c>
      <c r="AM155" s="838">
        <v>0</v>
      </c>
      <c r="AN155" s="838">
        <v>0</v>
      </c>
      <c r="AO155" s="839">
        <v>0</v>
      </c>
      <c r="AP155" s="836"/>
      <c r="AQ155" s="837"/>
      <c r="AR155" s="838"/>
      <c r="AS155" s="838"/>
      <c r="AT155" s="838"/>
      <c r="AU155" s="838">
        <v>178249</v>
      </c>
      <c r="AV155" s="838">
        <v>178249</v>
      </c>
      <c r="AW155" s="838">
        <v>178249</v>
      </c>
      <c r="AX155" s="838">
        <v>178249</v>
      </c>
      <c r="AY155" s="838">
        <v>178249</v>
      </c>
      <c r="AZ155" s="838">
        <v>178249</v>
      </c>
      <c r="BA155" s="838">
        <v>178249</v>
      </c>
      <c r="BB155" s="838">
        <v>178249</v>
      </c>
      <c r="BC155" s="838">
        <v>178249</v>
      </c>
      <c r="BD155" s="838">
        <v>178249</v>
      </c>
      <c r="BE155" s="838">
        <v>178249</v>
      </c>
      <c r="BF155" s="838">
        <v>178249</v>
      </c>
      <c r="BG155" s="838">
        <v>178249</v>
      </c>
      <c r="BH155" s="838">
        <v>178249</v>
      </c>
      <c r="BI155" s="838">
        <v>77344</v>
      </c>
      <c r="BJ155" s="838">
        <v>0</v>
      </c>
      <c r="BK155" s="838">
        <v>0</v>
      </c>
      <c r="BL155" s="838">
        <v>0</v>
      </c>
      <c r="BM155" s="838">
        <v>0</v>
      </c>
      <c r="BN155" s="838">
        <v>0</v>
      </c>
      <c r="BO155" s="838">
        <v>0</v>
      </c>
      <c r="BP155" s="838">
        <v>0</v>
      </c>
      <c r="BQ155" s="838">
        <v>0</v>
      </c>
      <c r="BR155" s="838">
        <v>0</v>
      </c>
      <c r="BS155" s="838">
        <v>0</v>
      </c>
      <c r="BT155" s="839">
        <v>0</v>
      </c>
      <c r="BU155" s="832"/>
    </row>
    <row r="156" spans="2:73" ht="15.5">
      <c r="B156" s="845"/>
      <c r="C156" s="845" t="s">
        <v>809</v>
      </c>
      <c r="D156" s="846" t="s">
        <v>113</v>
      </c>
      <c r="E156" s="845" t="s">
        <v>757</v>
      </c>
      <c r="F156" s="845"/>
      <c r="G156" s="845"/>
      <c r="H156" s="845">
        <v>2016</v>
      </c>
      <c r="I156" s="847" t="s">
        <v>575</v>
      </c>
      <c r="J156" s="847" t="s">
        <v>588</v>
      </c>
      <c r="K156" s="633"/>
      <c r="L156" s="696"/>
      <c r="M156" s="697"/>
      <c r="N156" s="697"/>
      <c r="O156" s="697"/>
      <c r="P156" s="697"/>
      <c r="Q156" s="697">
        <v>716</v>
      </c>
      <c r="R156" s="697">
        <v>716</v>
      </c>
      <c r="S156" s="697">
        <v>716</v>
      </c>
      <c r="T156" s="697">
        <v>716</v>
      </c>
      <c r="U156" s="697">
        <v>716</v>
      </c>
      <c r="V156" s="697">
        <v>716</v>
      </c>
      <c r="W156" s="697">
        <v>716</v>
      </c>
      <c r="X156" s="697">
        <v>716</v>
      </c>
      <c r="Y156" s="697">
        <v>716</v>
      </c>
      <c r="Z156" s="697">
        <v>713</v>
      </c>
      <c r="AA156" s="697">
        <v>688</v>
      </c>
      <c r="AB156" s="697">
        <v>688</v>
      </c>
      <c r="AC156" s="697">
        <v>688</v>
      </c>
      <c r="AD156" s="697">
        <v>687</v>
      </c>
      <c r="AE156" s="697">
        <v>598</v>
      </c>
      <c r="AF156" s="697">
        <v>598</v>
      </c>
      <c r="AG156" s="697">
        <v>258</v>
      </c>
      <c r="AH156" s="697">
        <v>0</v>
      </c>
      <c r="AI156" s="697">
        <v>0</v>
      </c>
      <c r="AJ156" s="697">
        <v>0</v>
      </c>
      <c r="AK156" s="697">
        <v>0</v>
      </c>
      <c r="AL156" s="697">
        <v>0</v>
      </c>
      <c r="AM156" s="697">
        <v>0</v>
      </c>
      <c r="AN156" s="697">
        <v>0</v>
      </c>
      <c r="AO156" s="698">
        <v>0</v>
      </c>
      <c r="AP156" s="633"/>
      <c r="AQ156" s="696"/>
      <c r="AR156" s="697"/>
      <c r="AS156" s="697"/>
      <c r="AT156" s="697"/>
      <c r="AU156" s="697"/>
      <c r="AV156" s="697">
        <v>11021446</v>
      </c>
      <c r="AW156" s="697">
        <v>11021446</v>
      </c>
      <c r="AX156" s="697">
        <v>11021446</v>
      </c>
      <c r="AY156" s="697">
        <v>11021446</v>
      </c>
      <c r="AZ156" s="697">
        <v>11021446</v>
      </c>
      <c r="BA156" s="697">
        <v>11021446</v>
      </c>
      <c r="BB156" s="697">
        <v>11021446</v>
      </c>
      <c r="BC156" s="697">
        <v>11019802</v>
      </c>
      <c r="BD156" s="697">
        <v>11019802</v>
      </c>
      <c r="BE156" s="697">
        <v>10970795</v>
      </c>
      <c r="BF156" s="697">
        <v>10838563</v>
      </c>
      <c r="BG156" s="697">
        <v>10832109</v>
      </c>
      <c r="BH156" s="697">
        <v>10832109</v>
      </c>
      <c r="BI156" s="697">
        <v>10773717</v>
      </c>
      <c r="BJ156" s="697">
        <v>9342579</v>
      </c>
      <c r="BK156" s="697">
        <v>9342579</v>
      </c>
      <c r="BL156" s="697">
        <v>4108545</v>
      </c>
      <c r="BM156" s="697">
        <v>0</v>
      </c>
      <c r="BN156" s="697">
        <v>0</v>
      </c>
      <c r="BO156" s="697">
        <v>0</v>
      </c>
      <c r="BP156" s="697">
        <v>0</v>
      </c>
      <c r="BQ156" s="697">
        <v>0</v>
      </c>
      <c r="BR156" s="697">
        <v>0</v>
      </c>
      <c r="BS156" s="697">
        <v>0</v>
      </c>
      <c r="BT156" s="698">
        <v>0</v>
      </c>
      <c r="BU156" s="163"/>
    </row>
    <row r="157" spans="2:73" ht="15.5">
      <c r="B157" s="845"/>
      <c r="C157" s="845" t="s">
        <v>809</v>
      </c>
      <c r="D157" s="846" t="s">
        <v>811</v>
      </c>
      <c r="E157" s="845" t="s">
        <v>757</v>
      </c>
      <c r="F157" s="845"/>
      <c r="G157" s="845"/>
      <c r="H157" s="845">
        <v>2016</v>
      </c>
      <c r="I157" s="847" t="s">
        <v>575</v>
      </c>
      <c r="J157" s="847" t="s">
        <v>588</v>
      </c>
      <c r="K157" s="633"/>
      <c r="L157" s="696"/>
      <c r="M157" s="697"/>
      <c r="N157" s="697"/>
      <c r="O157" s="697"/>
      <c r="P157" s="697"/>
      <c r="Q157" s="697">
        <v>685</v>
      </c>
      <c r="R157" s="697">
        <v>685</v>
      </c>
      <c r="S157" s="697">
        <v>685</v>
      </c>
      <c r="T157" s="697">
        <v>685</v>
      </c>
      <c r="U157" s="697">
        <v>685</v>
      </c>
      <c r="V157" s="697">
        <v>685</v>
      </c>
      <c r="W157" s="697">
        <v>685</v>
      </c>
      <c r="X157" s="697">
        <v>685</v>
      </c>
      <c r="Y157" s="697">
        <v>685</v>
      </c>
      <c r="Z157" s="697">
        <v>685</v>
      </c>
      <c r="AA157" s="697">
        <v>685</v>
      </c>
      <c r="AB157" s="697">
        <v>685</v>
      </c>
      <c r="AC157" s="697">
        <v>685</v>
      </c>
      <c r="AD157" s="697">
        <v>685</v>
      </c>
      <c r="AE157" s="697">
        <v>685</v>
      </c>
      <c r="AF157" s="697">
        <v>685</v>
      </c>
      <c r="AG157" s="697">
        <v>685</v>
      </c>
      <c r="AH157" s="697">
        <v>685</v>
      </c>
      <c r="AI157" s="697">
        <v>625</v>
      </c>
      <c r="AJ157" s="697">
        <v>0</v>
      </c>
      <c r="AK157" s="697">
        <v>0</v>
      </c>
      <c r="AL157" s="697">
        <v>0</v>
      </c>
      <c r="AM157" s="697">
        <v>0</v>
      </c>
      <c r="AN157" s="697">
        <v>0</v>
      </c>
      <c r="AO157" s="698">
        <v>0</v>
      </c>
      <c r="AP157" s="633"/>
      <c r="AQ157" s="696"/>
      <c r="AR157" s="697"/>
      <c r="AS157" s="697"/>
      <c r="AT157" s="697"/>
      <c r="AU157" s="697"/>
      <c r="AV157" s="697">
        <v>2321294</v>
      </c>
      <c r="AW157" s="697">
        <v>2321294</v>
      </c>
      <c r="AX157" s="697">
        <v>2321294</v>
      </c>
      <c r="AY157" s="697">
        <v>2321294</v>
      </c>
      <c r="AZ157" s="697">
        <v>2321294</v>
      </c>
      <c r="BA157" s="697">
        <v>2321294</v>
      </c>
      <c r="BB157" s="697">
        <v>2321294</v>
      </c>
      <c r="BC157" s="697">
        <v>2321294</v>
      </c>
      <c r="BD157" s="697">
        <v>2321294</v>
      </c>
      <c r="BE157" s="697">
        <v>2321294</v>
      </c>
      <c r="BF157" s="697">
        <v>2321294</v>
      </c>
      <c r="BG157" s="697">
        <v>2321294</v>
      </c>
      <c r="BH157" s="697">
        <v>2321294</v>
      </c>
      <c r="BI157" s="697">
        <v>2321294</v>
      </c>
      <c r="BJ157" s="697">
        <v>2321294</v>
      </c>
      <c r="BK157" s="697">
        <v>2321294</v>
      </c>
      <c r="BL157" s="697">
        <v>2321294</v>
      </c>
      <c r="BM157" s="697">
        <v>2321294</v>
      </c>
      <c r="BN157" s="697">
        <v>2267616</v>
      </c>
      <c r="BO157" s="697">
        <v>0</v>
      </c>
      <c r="BP157" s="697">
        <v>0</v>
      </c>
      <c r="BQ157" s="697">
        <v>0</v>
      </c>
      <c r="BR157" s="697">
        <v>0</v>
      </c>
      <c r="BS157" s="697">
        <v>0</v>
      </c>
      <c r="BT157" s="698">
        <v>0</v>
      </c>
      <c r="BU157" s="163"/>
    </row>
    <row r="158" spans="2:73" ht="15.5">
      <c r="B158" s="934"/>
      <c r="C158" s="934" t="s">
        <v>809</v>
      </c>
      <c r="D158" s="934" t="s">
        <v>115</v>
      </c>
      <c r="E158" s="934" t="s">
        <v>757</v>
      </c>
      <c r="F158" s="934"/>
      <c r="G158" s="934"/>
      <c r="H158" s="934">
        <v>2016</v>
      </c>
      <c r="I158" s="935" t="s">
        <v>575</v>
      </c>
      <c r="J158" s="935" t="s">
        <v>588</v>
      </c>
      <c r="K158" s="936"/>
      <c r="L158" s="937"/>
      <c r="M158" s="938"/>
      <c r="N158" s="938"/>
      <c r="O158" s="938"/>
      <c r="P158" s="938"/>
      <c r="Q158" s="938">
        <v>0</v>
      </c>
      <c r="R158" s="938">
        <v>0</v>
      </c>
      <c r="S158" s="938">
        <v>0</v>
      </c>
      <c r="T158" s="938">
        <v>0</v>
      </c>
      <c r="U158" s="938">
        <v>0</v>
      </c>
      <c r="V158" s="938">
        <v>0</v>
      </c>
      <c r="W158" s="938">
        <v>0</v>
      </c>
      <c r="X158" s="938">
        <v>0</v>
      </c>
      <c r="Y158" s="938">
        <v>0</v>
      </c>
      <c r="Z158" s="938">
        <v>0</v>
      </c>
      <c r="AA158" s="938">
        <v>0</v>
      </c>
      <c r="AB158" s="938">
        <v>0</v>
      </c>
      <c r="AC158" s="938">
        <v>0</v>
      </c>
      <c r="AD158" s="938">
        <v>0</v>
      </c>
      <c r="AE158" s="938">
        <v>0</v>
      </c>
      <c r="AF158" s="938">
        <v>0</v>
      </c>
      <c r="AG158" s="938">
        <v>0</v>
      </c>
      <c r="AH158" s="938">
        <v>0</v>
      </c>
      <c r="AI158" s="938">
        <v>0</v>
      </c>
      <c r="AJ158" s="938">
        <v>0</v>
      </c>
      <c r="AK158" s="938">
        <v>0</v>
      </c>
      <c r="AL158" s="938">
        <v>0</v>
      </c>
      <c r="AM158" s="938">
        <v>0</v>
      </c>
      <c r="AN158" s="938">
        <v>0</v>
      </c>
      <c r="AO158" s="939">
        <v>0</v>
      </c>
      <c r="AP158" s="936"/>
      <c r="AQ158" s="937"/>
      <c r="AR158" s="938"/>
      <c r="AS158" s="938"/>
      <c r="AT158" s="938"/>
      <c r="AU158" s="938"/>
      <c r="AV158" s="938">
        <v>0</v>
      </c>
      <c r="AW158" s="938">
        <v>0</v>
      </c>
      <c r="AX158" s="938">
        <v>0</v>
      </c>
      <c r="AY158" s="938">
        <v>0</v>
      </c>
      <c r="AZ158" s="938">
        <v>0</v>
      </c>
      <c r="BA158" s="938">
        <v>0</v>
      </c>
      <c r="BB158" s="938">
        <v>0</v>
      </c>
      <c r="BC158" s="938">
        <v>0</v>
      </c>
      <c r="BD158" s="938">
        <v>0</v>
      </c>
      <c r="BE158" s="938">
        <v>0</v>
      </c>
      <c r="BF158" s="938">
        <v>0</v>
      </c>
      <c r="BG158" s="938">
        <v>0</v>
      </c>
      <c r="BH158" s="938">
        <v>0</v>
      </c>
      <c r="BI158" s="938">
        <v>0</v>
      </c>
      <c r="BJ158" s="938">
        <v>0</v>
      </c>
      <c r="BK158" s="938">
        <v>0</v>
      </c>
      <c r="BL158" s="938">
        <v>0</v>
      </c>
      <c r="BM158" s="938">
        <v>0</v>
      </c>
      <c r="BN158" s="938">
        <v>0</v>
      </c>
      <c r="BO158" s="938">
        <v>0</v>
      </c>
      <c r="BP158" s="938">
        <v>0</v>
      </c>
      <c r="BQ158" s="938">
        <v>0</v>
      </c>
      <c r="BR158" s="938">
        <v>0</v>
      </c>
      <c r="BS158" s="938">
        <v>0</v>
      </c>
      <c r="BT158" s="939">
        <v>0</v>
      </c>
      <c r="BU158" s="163"/>
    </row>
    <row r="159" spans="2:73" ht="15.5">
      <c r="B159" s="845"/>
      <c r="C159" s="845" t="s">
        <v>809</v>
      </c>
      <c r="D159" s="846" t="s">
        <v>116</v>
      </c>
      <c r="E159" s="845" t="s">
        <v>757</v>
      </c>
      <c r="F159" s="845"/>
      <c r="G159" s="845"/>
      <c r="H159" s="845">
        <v>2016</v>
      </c>
      <c r="I159" s="847" t="s">
        <v>575</v>
      </c>
      <c r="J159" s="847" t="s">
        <v>588</v>
      </c>
      <c r="K159" s="633"/>
      <c r="L159" s="696"/>
      <c r="M159" s="697"/>
      <c r="N159" s="697"/>
      <c r="O159" s="697"/>
      <c r="P159" s="697"/>
      <c r="Q159" s="697">
        <v>183</v>
      </c>
      <c r="R159" s="697">
        <v>183</v>
      </c>
      <c r="S159" s="697">
        <v>183</v>
      </c>
      <c r="T159" s="697">
        <v>183</v>
      </c>
      <c r="U159" s="697">
        <v>183</v>
      </c>
      <c r="V159" s="697">
        <v>167</v>
      </c>
      <c r="W159" s="697">
        <v>167</v>
      </c>
      <c r="X159" s="697">
        <v>167</v>
      </c>
      <c r="Y159" s="697">
        <v>167</v>
      </c>
      <c r="Z159" s="697">
        <v>125</v>
      </c>
      <c r="AA159" s="697">
        <v>125</v>
      </c>
      <c r="AB159" s="697">
        <v>125</v>
      </c>
      <c r="AC159" s="697">
        <v>121</v>
      </c>
      <c r="AD159" s="697">
        <v>121</v>
      </c>
      <c r="AE159" s="697">
        <v>121</v>
      </c>
      <c r="AF159" s="697">
        <v>121</v>
      </c>
      <c r="AG159" s="697">
        <v>121</v>
      </c>
      <c r="AH159" s="697">
        <v>121</v>
      </c>
      <c r="AI159" s="697">
        <v>121</v>
      </c>
      <c r="AJ159" s="697">
        <v>121</v>
      </c>
      <c r="AK159" s="697">
        <v>0</v>
      </c>
      <c r="AL159" s="697">
        <v>0</v>
      </c>
      <c r="AM159" s="697">
        <v>0</v>
      </c>
      <c r="AN159" s="697">
        <v>0</v>
      </c>
      <c r="AO159" s="698">
        <v>0</v>
      </c>
      <c r="AP159" s="633"/>
      <c r="AQ159" s="696"/>
      <c r="AR159" s="697"/>
      <c r="AS159" s="697"/>
      <c r="AT159" s="697"/>
      <c r="AU159" s="697"/>
      <c r="AV159" s="697">
        <v>2149231</v>
      </c>
      <c r="AW159" s="697">
        <v>2149231</v>
      </c>
      <c r="AX159" s="697">
        <v>2149231</v>
      </c>
      <c r="AY159" s="697">
        <v>2149231</v>
      </c>
      <c r="AZ159" s="697">
        <v>2149231</v>
      </c>
      <c r="BA159" s="697">
        <v>2121872</v>
      </c>
      <c r="BB159" s="697">
        <v>2121872</v>
      </c>
      <c r="BC159" s="697">
        <v>2121872</v>
      </c>
      <c r="BD159" s="697">
        <v>2121872</v>
      </c>
      <c r="BE159" s="697">
        <v>1796920</v>
      </c>
      <c r="BF159" s="697">
        <v>1796920</v>
      </c>
      <c r="BG159" s="697">
        <v>1796687</v>
      </c>
      <c r="BH159" s="697">
        <v>1777187</v>
      </c>
      <c r="BI159" s="697">
        <v>1777187</v>
      </c>
      <c r="BJ159" s="697">
        <v>1777187</v>
      </c>
      <c r="BK159" s="697">
        <v>1777187</v>
      </c>
      <c r="BL159" s="697">
        <v>1777187</v>
      </c>
      <c r="BM159" s="697">
        <v>1777187</v>
      </c>
      <c r="BN159" s="697">
        <v>1777187</v>
      </c>
      <c r="BO159" s="697">
        <v>1777187</v>
      </c>
      <c r="BP159" s="697">
        <v>0</v>
      </c>
      <c r="BQ159" s="697">
        <v>0</v>
      </c>
      <c r="BR159" s="697">
        <v>0</v>
      </c>
      <c r="BS159" s="697">
        <v>0</v>
      </c>
      <c r="BT159" s="698">
        <v>0</v>
      </c>
      <c r="BU159" s="163"/>
    </row>
    <row r="160" spans="2:73" ht="15.5">
      <c r="B160" s="845"/>
      <c r="C160" s="845" t="s">
        <v>810</v>
      </c>
      <c r="D160" s="846" t="s">
        <v>117</v>
      </c>
      <c r="E160" s="845" t="s">
        <v>757</v>
      </c>
      <c r="F160" s="845"/>
      <c r="G160" s="845"/>
      <c r="H160" s="845">
        <v>2016</v>
      </c>
      <c r="I160" s="847" t="s">
        <v>575</v>
      </c>
      <c r="J160" s="847" t="s">
        <v>588</v>
      </c>
      <c r="K160" s="633"/>
      <c r="L160" s="696"/>
      <c r="M160" s="697"/>
      <c r="N160" s="697"/>
      <c r="O160" s="697"/>
      <c r="P160" s="697"/>
      <c r="Q160" s="697">
        <v>2</v>
      </c>
      <c r="R160" s="697">
        <v>2</v>
      </c>
      <c r="S160" s="697">
        <v>2</v>
      </c>
      <c r="T160" s="697">
        <v>2</v>
      </c>
      <c r="U160" s="697">
        <v>2</v>
      </c>
      <c r="V160" s="697">
        <v>2</v>
      </c>
      <c r="W160" s="697">
        <v>2</v>
      </c>
      <c r="X160" s="697">
        <v>2</v>
      </c>
      <c r="Y160" s="697">
        <v>2</v>
      </c>
      <c r="Z160" s="697">
        <v>2</v>
      </c>
      <c r="AA160" s="697">
        <v>0</v>
      </c>
      <c r="AB160" s="697">
        <v>0</v>
      </c>
      <c r="AC160" s="697">
        <v>0</v>
      </c>
      <c r="AD160" s="697">
        <v>0</v>
      </c>
      <c r="AE160" s="697">
        <v>0</v>
      </c>
      <c r="AF160" s="697">
        <v>0</v>
      </c>
      <c r="AG160" s="697">
        <v>0</v>
      </c>
      <c r="AH160" s="697">
        <v>0</v>
      </c>
      <c r="AI160" s="697">
        <v>0</v>
      </c>
      <c r="AJ160" s="697">
        <v>0</v>
      </c>
      <c r="AK160" s="697">
        <v>0</v>
      </c>
      <c r="AL160" s="697">
        <v>0</v>
      </c>
      <c r="AM160" s="697">
        <v>0</v>
      </c>
      <c r="AN160" s="697">
        <v>0</v>
      </c>
      <c r="AO160" s="698">
        <v>0</v>
      </c>
      <c r="AP160" s="633"/>
      <c r="AQ160" s="696"/>
      <c r="AR160" s="697"/>
      <c r="AS160" s="697"/>
      <c r="AT160" s="697"/>
      <c r="AU160" s="697"/>
      <c r="AV160" s="697">
        <v>13143</v>
      </c>
      <c r="AW160" s="697">
        <v>13143</v>
      </c>
      <c r="AX160" s="697">
        <v>13143</v>
      </c>
      <c r="AY160" s="697">
        <v>13143</v>
      </c>
      <c r="AZ160" s="697">
        <v>13143</v>
      </c>
      <c r="BA160" s="697">
        <v>13143</v>
      </c>
      <c r="BB160" s="697">
        <v>13143</v>
      </c>
      <c r="BC160" s="697">
        <v>13143</v>
      </c>
      <c r="BD160" s="697">
        <v>13143</v>
      </c>
      <c r="BE160" s="697">
        <v>13143</v>
      </c>
      <c r="BF160" s="697">
        <v>3245</v>
      </c>
      <c r="BG160" s="697">
        <v>0</v>
      </c>
      <c r="BH160" s="697">
        <v>0</v>
      </c>
      <c r="BI160" s="697">
        <v>0</v>
      </c>
      <c r="BJ160" s="697">
        <v>0</v>
      </c>
      <c r="BK160" s="697">
        <v>0</v>
      </c>
      <c r="BL160" s="697">
        <v>0</v>
      </c>
      <c r="BM160" s="697">
        <v>0</v>
      </c>
      <c r="BN160" s="697">
        <v>0</v>
      </c>
      <c r="BO160" s="697">
        <v>0</v>
      </c>
      <c r="BP160" s="697">
        <v>0</v>
      </c>
      <c r="BQ160" s="697">
        <v>0</v>
      </c>
      <c r="BR160" s="697">
        <v>0</v>
      </c>
      <c r="BS160" s="697">
        <v>0</v>
      </c>
      <c r="BT160" s="698">
        <v>0</v>
      </c>
      <c r="BU160" s="163"/>
    </row>
    <row r="161" spans="1:73" ht="15.5">
      <c r="B161" s="845"/>
      <c r="C161" s="845" t="s">
        <v>810</v>
      </c>
      <c r="D161" s="846" t="s">
        <v>118</v>
      </c>
      <c r="E161" s="845" t="s">
        <v>757</v>
      </c>
      <c r="F161" s="845"/>
      <c r="G161" s="845"/>
      <c r="H161" s="845">
        <v>2016</v>
      </c>
      <c r="I161" s="847" t="s">
        <v>575</v>
      </c>
      <c r="J161" s="847" t="s">
        <v>588</v>
      </c>
      <c r="K161" s="633"/>
      <c r="L161" s="696"/>
      <c r="M161" s="697"/>
      <c r="N161" s="697"/>
      <c r="O161" s="697"/>
      <c r="P161" s="697"/>
      <c r="Q161" s="697">
        <v>1350</v>
      </c>
      <c r="R161" s="697">
        <v>1323</v>
      </c>
      <c r="S161" s="697">
        <v>1323</v>
      </c>
      <c r="T161" s="697">
        <v>1323</v>
      </c>
      <c r="U161" s="697">
        <v>1323</v>
      </c>
      <c r="V161" s="697">
        <v>1283</v>
      </c>
      <c r="W161" s="697">
        <v>1283</v>
      </c>
      <c r="X161" s="697">
        <v>1283</v>
      </c>
      <c r="Y161" s="697">
        <v>1270</v>
      </c>
      <c r="Z161" s="697">
        <v>1270</v>
      </c>
      <c r="AA161" s="697">
        <v>1248</v>
      </c>
      <c r="AB161" s="697">
        <v>804</v>
      </c>
      <c r="AC161" s="697">
        <v>320</v>
      </c>
      <c r="AD161" s="697">
        <v>320</v>
      </c>
      <c r="AE161" s="697">
        <v>138</v>
      </c>
      <c r="AF161" s="697">
        <v>30</v>
      </c>
      <c r="AG161" s="697">
        <v>30</v>
      </c>
      <c r="AH161" s="697">
        <v>30</v>
      </c>
      <c r="AI161" s="697">
        <v>30</v>
      </c>
      <c r="AJ161" s="697">
        <v>30</v>
      </c>
      <c r="AK161" s="697">
        <v>0</v>
      </c>
      <c r="AL161" s="697">
        <v>0</v>
      </c>
      <c r="AM161" s="697">
        <v>0</v>
      </c>
      <c r="AN161" s="697">
        <v>0</v>
      </c>
      <c r="AO161" s="698">
        <v>0</v>
      </c>
      <c r="AP161" s="633"/>
      <c r="AQ161" s="696"/>
      <c r="AR161" s="697"/>
      <c r="AS161" s="697"/>
      <c r="AT161" s="697"/>
      <c r="AU161" s="697"/>
      <c r="AV161" s="697">
        <v>15706504</v>
      </c>
      <c r="AW161" s="697">
        <v>15551202</v>
      </c>
      <c r="AX161" s="697">
        <v>15551202</v>
      </c>
      <c r="AY161" s="697">
        <v>15551202</v>
      </c>
      <c r="AZ161" s="697">
        <v>15551202</v>
      </c>
      <c r="BA161" s="697">
        <v>15267841</v>
      </c>
      <c r="BB161" s="697">
        <v>15267841</v>
      </c>
      <c r="BC161" s="697">
        <v>15267841</v>
      </c>
      <c r="BD161" s="697">
        <v>15207648</v>
      </c>
      <c r="BE161" s="697">
        <v>15207648</v>
      </c>
      <c r="BF161" s="697">
        <v>15033628</v>
      </c>
      <c r="BG161" s="697">
        <v>12956717</v>
      </c>
      <c r="BH161" s="697">
        <v>2061112</v>
      </c>
      <c r="BI161" s="697">
        <v>2061112</v>
      </c>
      <c r="BJ161" s="697">
        <v>435055</v>
      </c>
      <c r="BK161" s="697">
        <v>14735</v>
      </c>
      <c r="BL161" s="697">
        <v>14735</v>
      </c>
      <c r="BM161" s="697">
        <v>14735</v>
      </c>
      <c r="BN161" s="697">
        <v>14735</v>
      </c>
      <c r="BO161" s="697">
        <v>14735</v>
      </c>
      <c r="BP161" s="697">
        <v>0</v>
      </c>
      <c r="BQ161" s="697">
        <v>0</v>
      </c>
      <c r="BR161" s="697">
        <v>0</v>
      </c>
      <c r="BS161" s="697">
        <v>0</v>
      </c>
      <c r="BT161" s="698">
        <v>0</v>
      </c>
      <c r="BU161" s="163"/>
    </row>
    <row r="162" spans="1:73" ht="15.5">
      <c r="B162" s="934"/>
      <c r="C162" s="934" t="s">
        <v>810</v>
      </c>
      <c r="D162" s="934" t="s">
        <v>119</v>
      </c>
      <c r="E162" s="934" t="s">
        <v>757</v>
      </c>
      <c r="F162" s="934"/>
      <c r="G162" s="934"/>
      <c r="H162" s="934">
        <v>2016</v>
      </c>
      <c r="I162" s="935" t="s">
        <v>575</v>
      </c>
      <c r="J162" s="935" t="s">
        <v>588</v>
      </c>
      <c r="K162" s="936"/>
      <c r="L162" s="937"/>
      <c r="M162" s="938"/>
      <c r="N162" s="938"/>
      <c r="O162" s="938"/>
      <c r="P162" s="938"/>
      <c r="Q162" s="938">
        <v>0</v>
      </c>
      <c r="R162" s="938">
        <v>0</v>
      </c>
      <c r="S162" s="938">
        <v>0</v>
      </c>
      <c r="T162" s="938">
        <v>0</v>
      </c>
      <c r="U162" s="938">
        <v>0</v>
      </c>
      <c r="V162" s="938">
        <v>0</v>
      </c>
      <c r="W162" s="938">
        <v>0</v>
      </c>
      <c r="X162" s="938">
        <v>0</v>
      </c>
      <c r="Y162" s="938">
        <v>0</v>
      </c>
      <c r="Z162" s="938">
        <v>0</v>
      </c>
      <c r="AA162" s="938">
        <v>0</v>
      </c>
      <c r="AB162" s="938">
        <v>0</v>
      </c>
      <c r="AC162" s="938">
        <v>0</v>
      </c>
      <c r="AD162" s="938">
        <v>0</v>
      </c>
      <c r="AE162" s="938">
        <v>0</v>
      </c>
      <c r="AF162" s="938">
        <v>0</v>
      </c>
      <c r="AG162" s="938">
        <v>0</v>
      </c>
      <c r="AH162" s="938">
        <v>0</v>
      </c>
      <c r="AI162" s="938">
        <v>0</v>
      </c>
      <c r="AJ162" s="938">
        <v>0</v>
      </c>
      <c r="AK162" s="938">
        <v>0</v>
      </c>
      <c r="AL162" s="938">
        <v>0</v>
      </c>
      <c r="AM162" s="938">
        <v>0</v>
      </c>
      <c r="AN162" s="938">
        <v>0</v>
      </c>
      <c r="AO162" s="939">
        <v>0</v>
      </c>
      <c r="AP162" s="936"/>
      <c r="AQ162" s="937"/>
      <c r="AR162" s="938"/>
      <c r="AS162" s="938"/>
      <c r="AT162" s="938"/>
      <c r="AU162" s="938"/>
      <c r="AV162" s="938">
        <v>0</v>
      </c>
      <c r="AW162" s="938">
        <v>0</v>
      </c>
      <c r="AX162" s="938">
        <v>0</v>
      </c>
      <c r="AY162" s="938">
        <v>0</v>
      </c>
      <c r="AZ162" s="938">
        <v>0</v>
      </c>
      <c r="BA162" s="938">
        <v>0</v>
      </c>
      <c r="BB162" s="938">
        <v>0</v>
      </c>
      <c r="BC162" s="938">
        <v>0</v>
      </c>
      <c r="BD162" s="938">
        <v>0</v>
      </c>
      <c r="BE162" s="938">
        <v>0</v>
      </c>
      <c r="BF162" s="938">
        <v>0</v>
      </c>
      <c r="BG162" s="938">
        <v>0</v>
      </c>
      <c r="BH162" s="938">
        <v>0</v>
      </c>
      <c r="BI162" s="938">
        <v>0</v>
      </c>
      <c r="BJ162" s="938">
        <v>0</v>
      </c>
      <c r="BK162" s="938">
        <v>0</v>
      </c>
      <c r="BL162" s="938">
        <v>0</v>
      </c>
      <c r="BM162" s="938">
        <v>0</v>
      </c>
      <c r="BN162" s="938">
        <v>0</v>
      </c>
      <c r="BO162" s="938">
        <v>0</v>
      </c>
      <c r="BP162" s="938">
        <v>0</v>
      </c>
      <c r="BQ162" s="938">
        <v>0</v>
      </c>
      <c r="BR162" s="938">
        <v>0</v>
      </c>
      <c r="BS162" s="938">
        <v>0</v>
      </c>
      <c r="BT162" s="939">
        <v>0</v>
      </c>
      <c r="BU162" s="163"/>
    </row>
    <row r="163" spans="1:73" ht="15.5">
      <c r="B163" s="934"/>
      <c r="C163" s="934" t="s">
        <v>810</v>
      </c>
      <c r="D163" s="934" t="s">
        <v>120</v>
      </c>
      <c r="E163" s="934" t="s">
        <v>757</v>
      </c>
      <c r="F163" s="934"/>
      <c r="G163" s="934"/>
      <c r="H163" s="934">
        <v>2016</v>
      </c>
      <c r="I163" s="935" t="s">
        <v>575</v>
      </c>
      <c r="J163" s="935" t="s">
        <v>588</v>
      </c>
      <c r="K163" s="936"/>
      <c r="L163" s="937"/>
      <c r="M163" s="938"/>
      <c r="N163" s="938"/>
      <c r="O163" s="938"/>
      <c r="P163" s="938"/>
      <c r="Q163" s="938">
        <v>0</v>
      </c>
      <c r="R163" s="938">
        <v>0</v>
      </c>
      <c r="S163" s="938">
        <v>0</v>
      </c>
      <c r="T163" s="938">
        <v>0</v>
      </c>
      <c r="U163" s="938">
        <v>0</v>
      </c>
      <c r="V163" s="938">
        <v>0</v>
      </c>
      <c r="W163" s="938">
        <v>0</v>
      </c>
      <c r="X163" s="938">
        <v>0</v>
      </c>
      <c r="Y163" s="938">
        <v>0</v>
      </c>
      <c r="Z163" s="938">
        <v>0</v>
      </c>
      <c r="AA163" s="938">
        <v>0</v>
      </c>
      <c r="AB163" s="938">
        <v>0</v>
      </c>
      <c r="AC163" s="938">
        <v>0</v>
      </c>
      <c r="AD163" s="938">
        <v>0</v>
      </c>
      <c r="AE163" s="938">
        <v>0</v>
      </c>
      <c r="AF163" s="938">
        <v>0</v>
      </c>
      <c r="AG163" s="938">
        <v>0</v>
      </c>
      <c r="AH163" s="938">
        <v>0</v>
      </c>
      <c r="AI163" s="938">
        <v>0</v>
      </c>
      <c r="AJ163" s="938">
        <v>0</v>
      </c>
      <c r="AK163" s="938">
        <v>0</v>
      </c>
      <c r="AL163" s="938">
        <v>0</v>
      </c>
      <c r="AM163" s="938">
        <v>0</v>
      </c>
      <c r="AN163" s="938">
        <v>0</v>
      </c>
      <c r="AO163" s="939">
        <v>0</v>
      </c>
      <c r="AP163" s="936"/>
      <c r="AQ163" s="937"/>
      <c r="AR163" s="938"/>
      <c r="AS163" s="938"/>
      <c r="AT163" s="938"/>
      <c r="AU163" s="938"/>
      <c r="AV163" s="938">
        <v>0</v>
      </c>
      <c r="AW163" s="938">
        <v>0</v>
      </c>
      <c r="AX163" s="938">
        <v>0</v>
      </c>
      <c r="AY163" s="938">
        <v>0</v>
      </c>
      <c r="AZ163" s="938">
        <v>0</v>
      </c>
      <c r="BA163" s="938">
        <v>0</v>
      </c>
      <c r="BB163" s="938">
        <v>0</v>
      </c>
      <c r="BC163" s="938">
        <v>0</v>
      </c>
      <c r="BD163" s="938">
        <v>0</v>
      </c>
      <c r="BE163" s="938">
        <v>0</v>
      </c>
      <c r="BF163" s="938">
        <v>0</v>
      </c>
      <c r="BG163" s="938">
        <v>0</v>
      </c>
      <c r="BH163" s="938">
        <v>0</v>
      </c>
      <c r="BI163" s="938">
        <v>0</v>
      </c>
      <c r="BJ163" s="938">
        <v>0</v>
      </c>
      <c r="BK163" s="938">
        <v>0</v>
      </c>
      <c r="BL163" s="938">
        <v>0</v>
      </c>
      <c r="BM163" s="938">
        <v>0</v>
      </c>
      <c r="BN163" s="938">
        <v>0</v>
      </c>
      <c r="BO163" s="938">
        <v>0</v>
      </c>
      <c r="BP163" s="938">
        <v>0</v>
      </c>
      <c r="BQ163" s="938">
        <v>0</v>
      </c>
      <c r="BR163" s="938">
        <v>0</v>
      </c>
      <c r="BS163" s="938">
        <v>0</v>
      </c>
      <c r="BT163" s="939">
        <v>0</v>
      </c>
      <c r="BU163" s="163"/>
    </row>
    <row r="164" spans="1:73" ht="15.5">
      <c r="B164" s="934"/>
      <c r="C164" s="934" t="s">
        <v>810</v>
      </c>
      <c r="D164" s="934" t="s">
        <v>121</v>
      </c>
      <c r="E164" s="934" t="s">
        <v>757</v>
      </c>
      <c r="F164" s="934"/>
      <c r="G164" s="934"/>
      <c r="H164" s="934">
        <v>2016</v>
      </c>
      <c r="I164" s="935" t="s">
        <v>575</v>
      </c>
      <c r="J164" s="935" t="s">
        <v>588</v>
      </c>
      <c r="K164" s="936"/>
      <c r="L164" s="937"/>
      <c r="M164" s="938"/>
      <c r="N164" s="938"/>
      <c r="O164" s="938"/>
      <c r="P164" s="938"/>
      <c r="Q164" s="938">
        <v>0</v>
      </c>
      <c r="R164" s="938">
        <v>0</v>
      </c>
      <c r="S164" s="938">
        <v>0</v>
      </c>
      <c r="T164" s="938">
        <v>0</v>
      </c>
      <c r="U164" s="938">
        <v>0</v>
      </c>
      <c r="V164" s="938">
        <v>0</v>
      </c>
      <c r="W164" s="938">
        <v>0</v>
      </c>
      <c r="X164" s="938">
        <v>0</v>
      </c>
      <c r="Y164" s="938">
        <v>0</v>
      </c>
      <c r="Z164" s="938">
        <v>0</v>
      </c>
      <c r="AA164" s="938">
        <v>0</v>
      </c>
      <c r="AB164" s="938">
        <v>0</v>
      </c>
      <c r="AC164" s="938">
        <v>0</v>
      </c>
      <c r="AD164" s="938">
        <v>0</v>
      </c>
      <c r="AE164" s="938">
        <v>0</v>
      </c>
      <c r="AF164" s="938">
        <v>0</v>
      </c>
      <c r="AG164" s="938">
        <v>0</v>
      </c>
      <c r="AH164" s="938">
        <v>0</v>
      </c>
      <c r="AI164" s="938">
        <v>0</v>
      </c>
      <c r="AJ164" s="938">
        <v>0</v>
      </c>
      <c r="AK164" s="938">
        <v>0</v>
      </c>
      <c r="AL164" s="938">
        <v>0</v>
      </c>
      <c r="AM164" s="938">
        <v>0</v>
      </c>
      <c r="AN164" s="938">
        <v>0</v>
      </c>
      <c r="AO164" s="939">
        <v>0</v>
      </c>
      <c r="AP164" s="936"/>
      <c r="AQ164" s="937"/>
      <c r="AR164" s="938"/>
      <c r="AS164" s="938"/>
      <c r="AT164" s="938"/>
      <c r="AU164" s="938"/>
      <c r="AV164" s="938">
        <v>0</v>
      </c>
      <c r="AW164" s="938">
        <v>0</v>
      </c>
      <c r="AX164" s="938">
        <v>0</v>
      </c>
      <c r="AY164" s="938">
        <v>0</v>
      </c>
      <c r="AZ164" s="938">
        <v>0</v>
      </c>
      <c r="BA164" s="938">
        <v>0</v>
      </c>
      <c r="BB164" s="938">
        <v>0</v>
      </c>
      <c r="BC164" s="938">
        <v>0</v>
      </c>
      <c r="BD164" s="938">
        <v>0</v>
      </c>
      <c r="BE164" s="938">
        <v>0</v>
      </c>
      <c r="BF164" s="938">
        <v>0</v>
      </c>
      <c r="BG164" s="938">
        <v>0</v>
      </c>
      <c r="BH164" s="938">
        <v>0</v>
      </c>
      <c r="BI164" s="938">
        <v>0</v>
      </c>
      <c r="BJ164" s="938">
        <v>0</v>
      </c>
      <c r="BK164" s="938">
        <v>0</v>
      </c>
      <c r="BL164" s="938">
        <v>0</v>
      </c>
      <c r="BM164" s="938">
        <v>0</v>
      </c>
      <c r="BN164" s="938">
        <v>0</v>
      </c>
      <c r="BO164" s="938">
        <v>0</v>
      </c>
      <c r="BP164" s="938">
        <v>0</v>
      </c>
      <c r="BQ164" s="938">
        <v>0</v>
      </c>
      <c r="BR164" s="938">
        <v>0</v>
      </c>
      <c r="BS164" s="938">
        <v>0</v>
      </c>
      <c r="BT164" s="939">
        <v>0</v>
      </c>
      <c r="BU164" s="163"/>
    </row>
    <row r="165" spans="1:73" ht="15.5">
      <c r="B165" s="845"/>
      <c r="C165" s="845" t="s">
        <v>810</v>
      </c>
      <c r="D165" s="846" t="s">
        <v>122</v>
      </c>
      <c r="E165" s="845" t="s">
        <v>757</v>
      </c>
      <c r="F165" s="845"/>
      <c r="G165" s="845"/>
      <c r="H165" s="845">
        <v>2016</v>
      </c>
      <c r="I165" s="847" t="s">
        <v>575</v>
      </c>
      <c r="J165" s="847" t="s">
        <v>588</v>
      </c>
      <c r="K165" s="633"/>
      <c r="L165" s="696"/>
      <c r="M165" s="697"/>
      <c r="N165" s="697"/>
      <c r="O165" s="697"/>
      <c r="P165" s="697"/>
      <c r="Q165" s="697">
        <v>38</v>
      </c>
      <c r="R165" s="697">
        <v>38</v>
      </c>
      <c r="S165" s="697">
        <v>38</v>
      </c>
      <c r="T165" s="697">
        <v>38</v>
      </c>
      <c r="U165" s="697">
        <v>38</v>
      </c>
      <c r="V165" s="697">
        <v>38</v>
      </c>
      <c r="W165" s="697">
        <v>38</v>
      </c>
      <c r="X165" s="697">
        <v>38</v>
      </c>
      <c r="Y165" s="697">
        <v>38</v>
      </c>
      <c r="Z165" s="697">
        <v>38</v>
      </c>
      <c r="AA165" s="697">
        <v>0</v>
      </c>
      <c r="AB165" s="697">
        <v>0</v>
      </c>
      <c r="AC165" s="697">
        <v>0</v>
      </c>
      <c r="AD165" s="697">
        <v>0</v>
      </c>
      <c r="AE165" s="697">
        <v>0</v>
      </c>
      <c r="AF165" s="697">
        <v>0</v>
      </c>
      <c r="AG165" s="697">
        <v>0</v>
      </c>
      <c r="AH165" s="697">
        <v>0</v>
      </c>
      <c r="AI165" s="697">
        <v>0</v>
      </c>
      <c r="AJ165" s="697">
        <v>0</v>
      </c>
      <c r="AK165" s="697">
        <v>0</v>
      </c>
      <c r="AL165" s="697">
        <v>0</v>
      </c>
      <c r="AM165" s="697">
        <v>0</v>
      </c>
      <c r="AN165" s="697">
        <v>0</v>
      </c>
      <c r="AO165" s="698">
        <v>0</v>
      </c>
      <c r="AP165" s="633"/>
      <c r="AQ165" s="696"/>
      <c r="AR165" s="697"/>
      <c r="AS165" s="697"/>
      <c r="AT165" s="697"/>
      <c r="AU165" s="697"/>
      <c r="AV165" s="697">
        <v>439257</v>
      </c>
      <c r="AW165" s="697">
        <v>439257</v>
      </c>
      <c r="AX165" s="697">
        <v>439257</v>
      </c>
      <c r="AY165" s="697">
        <v>439257</v>
      </c>
      <c r="AZ165" s="697">
        <v>439257</v>
      </c>
      <c r="BA165" s="697">
        <v>439257</v>
      </c>
      <c r="BB165" s="697">
        <v>439257</v>
      </c>
      <c r="BC165" s="697">
        <v>439257</v>
      </c>
      <c r="BD165" s="697">
        <v>439257</v>
      </c>
      <c r="BE165" s="697">
        <v>439257</v>
      </c>
      <c r="BF165" s="697">
        <v>0</v>
      </c>
      <c r="BG165" s="697">
        <v>0</v>
      </c>
      <c r="BH165" s="697">
        <v>0</v>
      </c>
      <c r="BI165" s="697">
        <v>0</v>
      </c>
      <c r="BJ165" s="697">
        <v>0</v>
      </c>
      <c r="BK165" s="697">
        <v>0</v>
      </c>
      <c r="BL165" s="697">
        <v>0</v>
      </c>
      <c r="BM165" s="697">
        <v>0</v>
      </c>
      <c r="BN165" s="697">
        <v>0</v>
      </c>
      <c r="BO165" s="697">
        <v>0</v>
      </c>
      <c r="BP165" s="697">
        <v>0</v>
      </c>
      <c r="BQ165" s="697">
        <v>0</v>
      </c>
      <c r="BR165" s="697">
        <v>0</v>
      </c>
      <c r="BS165" s="697">
        <v>0</v>
      </c>
      <c r="BT165" s="698">
        <v>0</v>
      </c>
      <c r="BU165" s="163"/>
    </row>
    <row r="166" spans="1:73" ht="15.5">
      <c r="B166" s="845"/>
      <c r="C166" s="845" t="s">
        <v>810</v>
      </c>
      <c r="D166" s="846" t="s">
        <v>124</v>
      </c>
      <c r="E166" s="845" t="s">
        <v>757</v>
      </c>
      <c r="F166" s="845"/>
      <c r="G166" s="845"/>
      <c r="H166" s="845">
        <v>2016</v>
      </c>
      <c r="I166" s="847" t="s">
        <v>575</v>
      </c>
      <c r="J166" s="847" t="s">
        <v>588</v>
      </c>
      <c r="K166" s="633"/>
      <c r="L166" s="696"/>
      <c r="M166" s="697"/>
      <c r="N166" s="697"/>
      <c r="O166" s="697"/>
      <c r="P166" s="697"/>
      <c r="Q166" s="697">
        <v>36</v>
      </c>
      <c r="R166" s="697">
        <v>36</v>
      </c>
      <c r="S166" s="697">
        <v>36</v>
      </c>
      <c r="T166" s="697">
        <v>36</v>
      </c>
      <c r="U166" s="697">
        <v>36</v>
      </c>
      <c r="V166" s="697">
        <v>36</v>
      </c>
      <c r="W166" s="697">
        <v>36</v>
      </c>
      <c r="X166" s="697">
        <v>36</v>
      </c>
      <c r="Y166" s="697">
        <v>36</v>
      </c>
      <c r="Z166" s="697">
        <v>36</v>
      </c>
      <c r="AA166" s="697">
        <v>14</v>
      </c>
      <c r="AB166" s="697">
        <v>14</v>
      </c>
      <c r="AC166" s="697">
        <v>14</v>
      </c>
      <c r="AD166" s="697">
        <v>14</v>
      </c>
      <c r="AE166" s="697">
        <v>14</v>
      </c>
      <c r="AF166" s="697">
        <v>14</v>
      </c>
      <c r="AG166" s="697">
        <v>14</v>
      </c>
      <c r="AH166" s="697">
        <v>14</v>
      </c>
      <c r="AI166" s="697">
        <v>7</v>
      </c>
      <c r="AJ166" s="697">
        <v>7</v>
      </c>
      <c r="AK166" s="697">
        <v>0</v>
      </c>
      <c r="AL166" s="697">
        <v>0</v>
      </c>
      <c r="AM166" s="697">
        <v>0</v>
      </c>
      <c r="AN166" s="697">
        <v>0</v>
      </c>
      <c r="AO166" s="698">
        <v>0</v>
      </c>
      <c r="AP166" s="633"/>
      <c r="AQ166" s="696"/>
      <c r="AR166" s="697"/>
      <c r="AS166" s="697"/>
      <c r="AT166" s="697"/>
      <c r="AU166" s="697"/>
      <c r="AV166" s="697">
        <v>413119</v>
      </c>
      <c r="AW166" s="697">
        <v>413119</v>
      </c>
      <c r="AX166" s="697">
        <v>348349</v>
      </c>
      <c r="AY166" s="697">
        <v>327463</v>
      </c>
      <c r="AZ166" s="697">
        <v>327463</v>
      </c>
      <c r="BA166" s="697">
        <v>327463</v>
      </c>
      <c r="BB166" s="697">
        <v>327463</v>
      </c>
      <c r="BC166" s="697">
        <v>327463</v>
      </c>
      <c r="BD166" s="697">
        <v>327463</v>
      </c>
      <c r="BE166" s="697">
        <v>327463</v>
      </c>
      <c r="BF166" s="697">
        <v>101769</v>
      </c>
      <c r="BG166" s="697">
        <v>101769</v>
      </c>
      <c r="BH166" s="697">
        <v>101769</v>
      </c>
      <c r="BI166" s="697">
        <v>101769</v>
      </c>
      <c r="BJ166" s="697">
        <v>101769</v>
      </c>
      <c r="BK166" s="697">
        <v>100679</v>
      </c>
      <c r="BL166" s="697">
        <v>100679</v>
      </c>
      <c r="BM166" s="697">
        <v>100679</v>
      </c>
      <c r="BN166" s="697">
        <v>51642</v>
      </c>
      <c r="BO166" s="697">
        <v>51642</v>
      </c>
      <c r="BP166" s="697">
        <v>0</v>
      </c>
      <c r="BQ166" s="697">
        <v>0</v>
      </c>
      <c r="BR166" s="697">
        <v>0</v>
      </c>
      <c r="BS166" s="697">
        <v>0</v>
      </c>
      <c r="BT166" s="698">
        <v>0</v>
      </c>
      <c r="BU166" s="163"/>
    </row>
    <row r="167" spans="1:73" ht="15.5">
      <c r="B167" s="934"/>
      <c r="C167" s="934" t="s">
        <v>812</v>
      </c>
      <c r="D167" s="934" t="s">
        <v>813</v>
      </c>
      <c r="E167" s="934" t="s">
        <v>757</v>
      </c>
      <c r="F167" s="934"/>
      <c r="G167" s="934"/>
      <c r="H167" s="934">
        <v>2016</v>
      </c>
      <c r="I167" s="935" t="s">
        <v>575</v>
      </c>
      <c r="J167" s="935" t="s">
        <v>588</v>
      </c>
      <c r="K167" s="936"/>
      <c r="L167" s="937"/>
      <c r="M167" s="938"/>
      <c r="N167" s="938"/>
      <c r="O167" s="938"/>
      <c r="P167" s="938"/>
      <c r="Q167" s="938">
        <v>0</v>
      </c>
      <c r="R167" s="938">
        <v>0</v>
      </c>
      <c r="S167" s="938">
        <v>0</v>
      </c>
      <c r="T167" s="938">
        <v>0</v>
      </c>
      <c r="U167" s="938">
        <v>0</v>
      </c>
      <c r="V167" s="938">
        <v>0</v>
      </c>
      <c r="W167" s="938">
        <v>0</v>
      </c>
      <c r="X167" s="938">
        <v>0</v>
      </c>
      <c r="Y167" s="938">
        <v>0</v>
      </c>
      <c r="Z167" s="938">
        <v>0</v>
      </c>
      <c r="AA167" s="938">
        <v>0</v>
      </c>
      <c r="AB167" s="938">
        <v>0</v>
      </c>
      <c r="AC167" s="938">
        <v>0</v>
      </c>
      <c r="AD167" s="938">
        <v>0</v>
      </c>
      <c r="AE167" s="938">
        <v>0</v>
      </c>
      <c r="AF167" s="938">
        <v>0</v>
      </c>
      <c r="AG167" s="938">
        <v>0</v>
      </c>
      <c r="AH167" s="938">
        <v>0</v>
      </c>
      <c r="AI167" s="938">
        <v>0</v>
      </c>
      <c r="AJ167" s="938">
        <v>0</v>
      </c>
      <c r="AK167" s="938">
        <v>0</v>
      </c>
      <c r="AL167" s="938">
        <v>0</v>
      </c>
      <c r="AM167" s="938">
        <v>0</v>
      </c>
      <c r="AN167" s="938">
        <v>0</v>
      </c>
      <c r="AO167" s="938">
        <v>0</v>
      </c>
      <c r="AP167" s="936"/>
      <c r="AQ167" s="937"/>
      <c r="AR167" s="938"/>
      <c r="AS167" s="938"/>
      <c r="AT167" s="938"/>
      <c r="AU167" s="938"/>
      <c r="AV167" s="938">
        <v>0</v>
      </c>
      <c r="AW167" s="938">
        <v>0</v>
      </c>
      <c r="AX167" s="938">
        <v>0</v>
      </c>
      <c r="AY167" s="938">
        <v>0</v>
      </c>
      <c r="AZ167" s="938">
        <v>0</v>
      </c>
      <c r="BA167" s="938">
        <v>0</v>
      </c>
      <c r="BB167" s="938">
        <v>0</v>
      </c>
      <c r="BC167" s="938">
        <v>0</v>
      </c>
      <c r="BD167" s="938">
        <v>0</v>
      </c>
      <c r="BE167" s="938">
        <v>0</v>
      </c>
      <c r="BF167" s="938">
        <v>0</v>
      </c>
      <c r="BG167" s="938">
        <v>0</v>
      </c>
      <c r="BH167" s="938">
        <v>0</v>
      </c>
      <c r="BI167" s="938">
        <v>0</v>
      </c>
      <c r="BJ167" s="938">
        <v>0</v>
      </c>
      <c r="BK167" s="938">
        <v>0</v>
      </c>
      <c r="BL167" s="938">
        <v>0</v>
      </c>
      <c r="BM167" s="938">
        <v>0</v>
      </c>
      <c r="BN167" s="938">
        <v>0</v>
      </c>
      <c r="BO167" s="938">
        <v>0</v>
      </c>
      <c r="BP167" s="938">
        <v>0</v>
      </c>
      <c r="BQ167" s="938">
        <v>0</v>
      </c>
      <c r="BR167" s="938">
        <v>0</v>
      </c>
      <c r="BS167" s="938">
        <v>0</v>
      </c>
      <c r="BT167" s="939">
        <v>0</v>
      </c>
      <c r="BU167" s="163"/>
    </row>
    <row r="168" spans="1:73" s="994" customFormat="1" ht="16" thickBot="1">
      <c r="B168" s="995"/>
      <c r="C168" s="995" t="s">
        <v>814</v>
      </c>
      <c r="D168" s="996" t="s">
        <v>778</v>
      </c>
      <c r="E168" s="995" t="s">
        <v>757</v>
      </c>
      <c r="F168" s="995"/>
      <c r="G168" s="995"/>
      <c r="H168" s="995">
        <v>2016</v>
      </c>
      <c r="I168" s="997" t="s">
        <v>575</v>
      </c>
      <c r="J168" s="997" t="s">
        <v>588</v>
      </c>
      <c r="K168" s="998"/>
      <c r="L168" s="999"/>
      <c r="M168" s="1000"/>
      <c r="N168" s="1000"/>
      <c r="O168" s="1000"/>
      <c r="P168" s="1000"/>
      <c r="Q168" s="1000">
        <v>0</v>
      </c>
      <c r="R168" s="1000">
        <v>0</v>
      </c>
      <c r="S168" s="1000">
        <v>0</v>
      </c>
      <c r="T168" s="1000">
        <v>0</v>
      </c>
      <c r="U168" s="1000">
        <v>0</v>
      </c>
      <c r="V168" s="1000">
        <v>0</v>
      </c>
      <c r="W168" s="1000">
        <v>0</v>
      </c>
      <c r="X168" s="1000">
        <v>0</v>
      </c>
      <c r="Y168" s="1000">
        <v>0</v>
      </c>
      <c r="Z168" s="1000">
        <v>0</v>
      </c>
      <c r="AA168" s="1000">
        <v>0</v>
      </c>
      <c r="AB168" s="1000">
        <v>0</v>
      </c>
      <c r="AC168" s="1000">
        <v>0</v>
      </c>
      <c r="AD168" s="1000">
        <v>0</v>
      </c>
      <c r="AE168" s="1000">
        <v>0</v>
      </c>
      <c r="AF168" s="1000">
        <v>0</v>
      </c>
      <c r="AG168" s="1000">
        <v>0</v>
      </c>
      <c r="AH168" s="1000">
        <v>0</v>
      </c>
      <c r="AI168" s="1000">
        <v>0</v>
      </c>
      <c r="AJ168" s="1000">
        <v>0</v>
      </c>
      <c r="AK168" s="1000">
        <v>0</v>
      </c>
      <c r="AL168" s="1000">
        <v>0</v>
      </c>
      <c r="AM168" s="1000">
        <v>0</v>
      </c>
      <c r="AN168" s="1000">
        <v>0</v>
      </c>
      <c r="AO168" s="1001">
        <v>0</v>
      </c>
      <c r="AP168" s="998"/>
      <c r="AQ168" s="999"/>
      <c r="AR168" s="1000"/>
      <c r="AS168" s="1000"/>
      <c r="AT168" s="1000"/>
      <c r="AU168" s="1000"/>
      <c r="AV168" s="1000">
        <v>1836</v>
      </c>
      <c r="AW168" s="1000">
        <v>1836</v>
      </c>
      <c r="AX168" s="1000">
        <v>1836</v>
      </c>
      <c r="AY168" s="1000">
        <v>1836</v>
      </c>
      <c r="AZ168" s="1000">
        <v>1836</v>
      </c>
      <c r="BA168" s="1000">
        <v>1836</v>
      </c>
      <c r="BB168" s="1000">
        <v>1836</v>
      </c>
      <c r="BC168" s="1000">
        <v>1836</v>
      </c>
      <c r="BD168" s="1000">
        <v>1836</v>
      </c>
      <c r="BE168" s="1000">
        <v>1836</v>
      </c>
      <c r="BF168" s="1000">
        <v>1836</v>
      </c>
      <c r="BG168" s="1000">
        <v>1836</v>
      </c>
      <c r="BH168" s="1000">
        <v>1836</v>
      </c>
      <c r="BI168" s="1000">
        <v>1836</v>
      </c>
      <c r="BJ168" s="1000">
        <v>1248</v>
      </c>
      <c r="BK168" s="1000">
        <v>1248</v>
      </c>
      <c r="BL168" s="1000">
        <v>1248</v>
      </c>
      <c r="BM168" s="1000">
        <v>1248</v>
      </c>
      <c r="BN168" s="1000">
        <v>0</v>
      </c>
      <c r="BO168" s="1000">
        <v>0</v>
      </c>
      <c r="BP168" s="1000">
        <v>0</v>
      </c>
      <c r="BQ168" s="1000">
        <v>0</v>
      </c>
      <c r="BR168" s="1000">
        <v>0</v>
      </c>
      <c r="BS168" s="1000">
        <v>0</v>
      </c>
      <c r="BT168" s="1001">
        <v>0</v>
      </c>
      <c r="BU168" s="1002"/>
    </row>
    <row r="169" spans="1:73" s="1003" customFormat="1" ht="16" thickTop="1">
      <c r="B169" s="1004"/>
      <c r="C169" s="1004" t="s">
        <v>810</v>
      </c>
      <c r="D169" s="1004" t="s">
        <v>118</v>
      </c>
      <c r="E169" s="1004" t="s">
        <v>757</v>
      </c>
      <c r="F169" s="1004"/>
      <c r="G169" s="1004"/>
      <c r="H169" s="1004">
        <v>2015</v>
      </c>
      <c r="I169" s="1005" t="s">
        <v>576</v>
      </c>
      <c r="J169" s="1005" t="s">
        <v>581</v>
      </c>
      <c r="K169" s="1006"/>
      <c r="L169" s="1007"/>
      <c r="M169" s="1008"/>
      <c r="N169" s="1008"/>
      <c r="O169" s="1008"/>
      <c r="P169" s="1009">
        <v>12</v>
      </c>
      <c r="Q169" s="1009">
        <v>16</v>
      </c>
      <c r="R169" s="1009">
        <v>19</v>
      </c>
      <c r="S169" s="1009">
        <v>19</v>
      </c>
      <c r="T169" s="1009">
        <v>19</v>
      </c>
      <c r="U169" s="1009">
        <v>19</v>
      </c>
      <c r="V169" s="1009">
        <v>37</v>
      </c>
      <c r="W169" s="1009">
        <v>37</v>
      </c>
      <c r="X169" s="1009">
        <v>37</v>
      </c>
      <c r="Y169" s="1009">
        <v>31</v>
      </c>
      <c r="Z169" s="1009">
        <v>15</v>
      </c>
      <c r="AA169" s="1009">
        <v>12</v>
      </c>
      <c r="AB169" s="1009">
        <v>8</v>
      </c>
      <c r="AC169" s="1009">
        <v>0</v>
      </c>
      <c r="AD169" s="1009">
        <v>0</v>
      </c>
      <c r="AE169" s="1009">
        <v>0</v>
      </c>
      <c r="AF169" s="1009">
        <v>0</v>
      </c>
      <c r="AG169" s="1009">
        <v>0</v>
      </c>
      <c r="AH169" s="1009">
        <v>0</v>
      </c>
      <c r="AI169" s="1009">
        <v>0</v>
      </c>
      <c r="AJ169" s="1009">
        <v>0</v>
      </c>
      <c r="AK169" s="1009">
        <v>0</v>
      </c>
      <c r="AL169" s="1009">
        <v>0</v>
      </c>
      <c r="AM169" s="1009">
        <v>0</v>
      </c>
      <c r="AN169" s="1009">
        <v>0</v>
      </c>
      <c r="AO169" s="1010">
        <v>0</v>
      </c>
      <c r="AP169" s="1006"/>
      <c r="AQ169" s="1007"/>
      <c r="AR169" s="1008"/>
      <c r="AS169" s="1008"/>
      <c r="AT169" s="1008"/>
      <c r="AU169" s="1009">
        <v>222588</v>
      </c>
      <c r="AV169" s="1009">
        <v>234293</v>
      </c>
      <c r="AW169" s="1009">
        <v>243144</v>
      </c>
      <c r="AX169" s="1009">
        <v>243182</v>
      </c>
      <c r="AY169" s="1009">
        <v>243182</v>
      </c>
      <c r="AZ169" s="1009">
        <v>243182</v>
      </c>
      <c r="BA169" s="1009">
        <v>354739</v>
      </c>
      <c r="BB169" s="1009">
        <v>354739</v>
      </c>
      <c r="BC169" s="1009">
        <v>355207</v>
      </c>
      <c r="BD169" s="1009">
        <v>315306</v>
      </c>
      <c r="BE169" s="1009">
        <v>209360</v>
      </c>
      <c r="BF169" s="1009">
        <v>201152</v>
      </c>
      <c r="BG169" s="1009">
        <v>25692</v>
      </c>
      <c r="BH169" s="1009">
        <v>719</v>
      </c>
      <c r="BI169" s="1009">
        <v>719</v>
      </c>
      <c r="BJ169" s="1009">
        <v>719</v>
      </c>
      <c r="BK169" s="1009">
        <v>719</v>
      </c>
      <c r="BL169" s="1009">
        <v>719</v>
      </c>
      <c r="BM169" s="1009">
        <v>719</v>
      </c>
      <c r="BN169" s="1009">
        <v>719</v>
      </c>
      <c r="BO169" s="1009">
        <v>0</v>
      </c>
      <c r="BP169" s="1009">
        <v>0</v>
      </c>
      <c r="BQ169" s="1009">
        <v>0</v>
      </c>
      <c r="BR169" s="1009">
        <v>0</v>
      </c>
      <c r="BS169" s="1009">
        <v>0</v>
      </c>
      <c r="BT169" s="1010">
        <v>0</v>
      </c>
      <c r="BU169" s="1011"/>
    </row>
    <row r="170" spans="1:73" ht="15.5">
      <c r="B170" s="900"/>
      <c r="C170" s="900" t="s">
        <v>808</v>
      </c>
      <c r="D170" s="900" t="s">
        <v>100</v>
      </c>
      <c r="E170" s="900" t="s">
        <v>757</v>
      </c>
      <c r="F170" s="900"/>
      <c r="G170" s="900"/>
      <c r="H170" s="900">
        <v>2015</v>
      </c>
      <c r="I170" s="947" t="s">
        <v>576</v>
      </c>
      <c r="J170" s="947" t="s">
        <v>581</v>
      </c>
      <c r="K170" s="903"/>
      <c r="L170" s="904"/>
      <c r="M170" s="905"/>
      <c r="N170" s="905"/>
      <c r="O170" s="905"/>
      <c r="P170" s="948">
        <v>288</v>
      </c>
      <c r="Q170" s="948">
        <v>288</v>
      </c>
      <c r="R170" s="948">
        <v>366</v>
      </c>
      <c r="S170" s="948">
        <v>408</v>
      </c>
      <c r="T170" s="948">
        <v>408</v>
      </c>
      <c r="U170" s="948">
        <v>408</v>
      </c>
      <c r="V170" s="948">
        <v>500</v>
      </c>
      <c r="W170" s="948">
        <v>500</v>
      </c>
      <c r="X170" s="948">
        <v>509</v>
      </c>
      <c r="Y170" s="948">
        <v>473</v>
      </c>
      <c r="Z170" s="948">
        <v>380</v>
      </c>
      <c r="AA170" s="948">
        <v>263</v>
      </c>
      <c r="AB170" s="948">
        <v>204</v>
      </c>
      <c r="AC170" s="948">
        <v>105</v>
      </c>
      <c r="AD170" s="948">
        <v>105</v>
      </c>
      <c r="AE170" s="948">
        <v>79</v>
      </c>
      <c r="AF170" s="948">
        <v>30</v>
      </c>
      <c r="AG170" s="948">
        <v>30</v>
      </c>
      <c r="AH170" s="948">
        <v>30</v>
      </c>
      <c r="AI170" s="948">
        <v>30</v>
      </c>
      <c r="AJ170" s="948">
        <v>0</v>
      </c>
      <c r="AK170" s="948">
        <v>0</v>
      </c>
      <c r="AL170" s="948">
        <v>0</v>
      </c>
      <c r="AM170" s="948">
        <v>0</v>
      </c>
      <c r="AN170" s="948">
        <v>0</v>
      </c>
      <c r="AO170" s="949">
        <v>0</v>
      </c>
      <c r="AP170" s="903"/>
      <c r="AQ170" s="904"/>
      <c r="AR170" s="905"/>
      <c r="AS170" s="905"/>
      <c r="AT170" s="905"/>
      <c r="AU170" s="948">
        <v>988795</v>
      </c>
      <c r="AV170" s="948">
        <v>988795</v>
      </c>
      <c r="AW170" s="948">
        <v>1236910</v>
      </c>
      <c r="AX170" s="948">
        <v>1370470</v>
      </c>
      <c r="AY170" s="948">
        <v>1370470</v>
      </c>
      <c r="AZ170" s="948">
        <v>1370470</v>
      </c>
      <c r="BA170" s="948">
        <v>1907038</v>
      </c>
      <c r="BB170" s="948">
        <v>1907038</v>
      </c>
      <c r="BC170" s="948">
        <v>2025744</v>
      </c>
      <c r="BD170" s="948">
        <v>1857894</v>
      </c>
      <c r="BE170" s="948">
        <v>1250993</v>
      </c>
      <c r="BF170" s="948">
        <v>774551</v>
      </c>
      <c r="BG170" s="948">
        <v>567206</v>
      </c>
      <c r="BH170" s="948">
        <v>254583</v>
      </c>
      <c r="BI170" s="948">
        <v>254583</v>
      </c>
      <c r="BJ170" s="948">
        <v>176988</v>
      </c>
      <c r="BK170" s="948">
        <v>60150</v>
      </c>
      <c r="BL170" s="948">
        <v>60150</v>
      </c>
      <c r="BM170" s="948">
        <v>60150</v>
      </c>
      <c r="BN170" s="948">
        <v>60150</v>
      </c>
      <c r="BO170" s="948">
        <v>0</v>
      </c>
      <c r="BP170" s="948">
        <v>0</v>
      </c>
      <c r="BQ170" s="948">
        <v>0</v>
      </c>
      <c r="BR170" s="948">
        <v>0</v>
      </c>
      <c r="BS170" s="948">
        <v>0</v>
      </c>
      <c r="BT170" s="949">
        <v>0</v>
      </c>
      <c r="BU170" s="163"/>
    </row>
    <row r="171" spans="1:73" s="955" customFormat="1" ht="16" thickBot="1">
      <c r="A171" s="844"/>
      <c r="B171" s="833"/>
      <c r="C171" s="833" t="s">
        <v>808</v>
      </c>
      <c r="D171" s="833" t="s">
        <v>101</v>
      </c>
      <c r="E171" s="833" t="s">
        <v>757</v>
      </c>
      <c r="F171" s="833"/>
      <c r="G171" s="833"/>
      <c r="H171" s="833">
        <v>2015</v>
      </c>
      <c r="I171" s="950" t="s">
        <v>576</v>
      </c>
      <c r="J171" s="950" t="s">
        <v>581</v>
      </c>
      <c r="K171" s="951"/>
      <c r="L171" s="837"/>
      <c r="M171" s="838"/>
      <c r="N171" s="838"/>
      <c r="O171" s="838"/>
      <c r="P171" s="952">
        <v>-98</v>
      </c>
      <c r="Q171" s="952">
        <v>-72</v>
      </c>
      <c r="R171" s="952">
        <v>9</v>
      </c>
      <c r="S171" s="952">
        <v>17</v>
      </c>
      <c r="T171" s="952">
        <v>17</v>
      </c>
      <c r="U171" s="952">
        <v>17</v>
      </c>
      <c r="V171" s="952">
        <v>17</v>
      </c>
      <c r="W171" s="952">
        <v>17</v>
      </c>
      <c r="X171" s="952">
        <v>17</v>
      </c>
      <c r="Y171" s="952">
        <v>17</v>
      </c>
      <c r="Z171" s="952">
        <v>17</v>
      </c>
      <c r="AA171" s="952">
        <v>20</v>
      </c>
      <c r="AB171" s="952">
        <v>0</v>
      </c>
      <c r="AC171" s="952">
        <v>0</v>
      </c>
      <c r="AD171" s="952">
        <v>0</v>
      </c>
      <c r="AE171" s="952">
        <v>0</v>
      </c>
      <c r="AF171" s="952">
        <v>0</v>
      </c>
      <c r="AG171" s="952">
        <v>0</v>
      </c>
      <c r="AH171" s="952">
        <v>0</v>
      </c>
      <c r="AI171" s="952">
        <v>0</v>
      </c>
      <c r="AJ171" s="952">
        <v>0</v>
      </c>
      <c r="AK171" s="952">
        <v>0</v>
      </c>
      <c r="AL171" s="952">
        <v>0</v>
      </c>
      <c r="AM171" s="952">
        <v>0</v>
      </c>
      <c r="AN171" s="952">
        <v>0</v>
      </c>
      <c r="AO171" s="953">
        <v>0</v>
      </c>
      <c r="AP171" s="951"/>
      <c r="AQ171" s="837"/>
      <c r="AR171" s="838"/>
      <c r="AS171" s="838"/>
      <c r="AT171" s="838"/>
      <c r="AU171" s="952">
        <v>-378034</v>
      </c>
      <c r="AV171" s="952">
        <v>-267762</v>
      </c>
      <c r="AW171" s="952">
        <v>23027</v>
      </c>
      <c r="AX171" s="952">
        <v>59819</v>
      </c>
      <c r="AY171" s="952">
        <v>59819</v>
      </c>
      <c r="AZ171" s="952">
        <v>59819</v>
      </c>
      <c r="BA171" s="952">
        <v>59819</v>
      </c>
      <c r="BB171" s="952">
        <v>59819</v>
      </c>
      <c r="BC171" s="952">
        <v>59819</v>
      </c>
      <c r="BD171" s="952">
        <v>59819</v>
      </c>
      <c r="BE171" s="952">
        <v>59819</v>
      </c>
      <c r="BF171" s="952">
        <v>70643</v>
      </c>
      <c r="BG171" s="952">
        <v>0</v>
      </c>
      <c r="BH171" s="952">
        <v>0</v>
      </c>
      <c r="BI171" s="952">
        <v>0</v>
      </c>
      <c r="BJ171" s="952">
        <v>0</v>
      </c>
      <c r="BK171" s="952">
        <v>0</v>
      </c>
      <c r="BL171" s="952">
        <v>0</v>
      </c>
      <c r="BM171" s="952">
        <v>0</v>
      </c>
      <c r="BN171" s="952">
        <v>0</v>
      </c>
      <c r="BO171" s="952">
        <v>0</v>
      </c>
      <c r="BP171" s="952">
        <v>0</v>
      </c>
      <c r="BQ171" s="952">
        <v>0</v>
      </c>
      <c r="BR171" s="952">
        <v>0</v>
      </c>
      <c r="BS171" s="952">
        <v>0</v>
      </c>
      <c r="BT171" s="953">
        <v>0</v>
      </c>
      <c r="BU171" s="954"/>
    </row>
    <row r="172" spans="1:73" ht="15.5">
      <c r="B172" s="928"/>
      <c r="C172" s="928" t="s">
        <v>809</v>
      </c>
      <c r="D172" s="929" t="s">
        <v>113</v>
      </c>
      <c r="E172" s="928" t="s">
        <v>757</v>
      </c>
      <c r="F172" s="928"/>
      <c r="G172" s="928"/>
      <c r="H172" s="928">
        <v>2016</v>
      </c>
      <c r="I172" s="930" t="s">
        <v>576</v>
      </c>
      <c r="J172" s="930" t="s">
        <v>581</v>
      </c>
      <c r="K172" s="633"/>
      <c r="L172" s="931"/>
      <c r="M172" s="932"/>
      <c r="N172" s="932"/>
      <c r="O172" s="932"/>
      <c r="P172" s="932"/>
      <c r="Q172" s="932">
        <v>95</v>
      </c>
      <c r="R172" s="932">
        <v>95</v>
      </c>
      <c r="S172" s="932">
        <v>95</v>
      </c>
      <c r="T172" s="932">
        <v>95</v>
      </c>
      <c r="U172" s="932">
        <v>95</v>
      </c>
      <c r="V172" s="932">
        <v>95</v>
      </c>
      <c r="W172" s="932">
        <v>95</v>
      </c>
      <c r="X172" s="932">
        <v>95</v>
      </c>
      <c r="Y172" s="932">
        <v>95</v>
      </c>
      <c r="Z172" s="932">
        <v>95</v>
      </c>
      <c r="AA172" s="932">
        <v>96</v>
      </c>
      <c r="AB172" s="932">
        <v>96</v>
      </c>
      <c r="AC172" s="932">
        <v>96</v>
      </c>
      <c r="AD172" s="932">
        <v>95</v>
      </c>
      <c r="AE172" s="932">
        <v>85</v>
      </c>
      <c r="AF172" s="932">
        <v>85</v>
      </c>
      <c r="AG172" s="932">
        <v>44</v>
      </c>
      <c r="AH172" s="932">
        <v>0</v>
      </c>
      <c r="AI172" s="932">
        <v>0</v>
      </c>
      <c r="AJ172" s="932">
        <v>0</v>
      </c>
      <c r="AK172" s="932">
        <v>0</v>
      </c>
      <c r="AL172" s="932">
        <v>0</v>
      </c>
      <c r="AM172" s="932">
        <v>0</v>
      </c>
      <c r="AN172" s="932">
        <v>0</v>
      </c>
      <c r="AO172" s="933">
        <v>0</v>
      </c>
      <c r="AP172" s="633"/>
      <c r="AQ172" s="931"/>
      <c r="AR172" s="932"/>
      <c r="AS172" s="932"/>
      <c r="AT172" s="932"/>
      <c r="AU172" s="932"/>
      <c r="AV172" s="932">
        <v>1498670</v>
      </c>
      <c r="AW172" s="932">
        <v>1498670</v>
      </c>
      <c r="AX172" s="932">
        <v>1498670</v>
      </c>
      <c r="AY172" s="932">
        <v>1498670</v>
      </c>
      <c r="AZ172" s="932">
        <v>1498670</v>
      </c>
      <c r="BA172" s="932">
        <v>1498670</v>
      </c>
      <c r="BB172" s="932">
        <v>1498670</v>
      </c>
      <c r="BC172" s="932">
        <v>1498564</v>
      </c>
      <c r="BD172" s="932">
        <v>1498564</v>
      </c>
      <c r="BE172" s="932">
        <v>1500392</v>
      </c>
      <c r="BF172" s="932">
        <v>1501178</v>
      </c>
      <c r="BG172" s="932">
        <v>1502342</v>
      </c>
      <c r="BH172" s="932">
        <v>1502342</v>
      </c>
      <c r="BI172" s="932">
        <v>1499068</v>
      </c>
      <c r="BJ172" s="932">
        <v>1334039</v>
      </c>
      <c r="BK172" s="932">
        <v>1334039</v>
      </c>
      <c r="BL172" s="932">
        <v>707047</v>
      </c>
      <c r="BM172" s="932">
        <v>0</v>
      </c>
      <c r="BN172" s="932">
        <v>0</v>
      </c>
      <c r="BO172" s="932">
        <v>0</v>
      </c>
      <c r="BP172" s="932">
        <v>0</v>
      </c>
      <c r="BQ172" s="932">
        <v>0</v>
      </c>
      <c r="BR172" s="932">
        <v>0</v>
      </c>
      <c r="BS172" s="932">
        <v>0</v>
      </c>
      <c r="BT172" s="933">
        <v>0</v>
      </c>
      <c r="BU172" s="163"/>
    </row>
    <row r="173" spans="1:73" ht="15.5">
      <c r="B173" s="845"/>
      <c r="C173" s="845" t="s">
        <v>809</v>
      </c>
      <c r="D173" s="846" t="s">
        <v>811</v>
      </c>
      <c r="E173" s="845" t="s">
        <v>757</v>
      </c>
      <c r="F173" s="845"/>
      <c r="G173" s="845"/>
      <c r="H173" s="845">
        <v>2016</v>
      </c>
      <c r="I173" s="847" t="s">
        <v>576</v>
      </c>
      <c r="J173" s="847" t="s">
        <v>581</v>
      </c>
      <c r="K173" s="633"/>
      <c r="L173" s="696"/>
      <c r="M173" s="697"/>
      <c r="N173" s="697"/>
      <c r="O173" s="697"/>
      <c r="P173" s="697"/>
      <c r="Q173" s="697">
        <v>4</v>
      </c>
      <c r="R173" s="697">
        <v>4</v>
      </c>
      <c r="S173" s="697">
        <v>4</v>
      </c>
      <c r="T173" s="697">
        <v>4</v>
      </c>
      <c r="U173" s="697">
        <v>4</v>
      </c>
      <c r="V173" s="697">
        <v>4</v>
      </c>
      <c r="W173" s="697">
        <v>4</v>
      </c>
      <c r="X173" s="697">
        <v>4</v>
      </c>
      <c r="Y173" s="697">
        <v>4</v>
      </c>
      <c r="Z173" s="697">
        <v>4</v>
      </c>
      <c r="AA173" s="697">
        <v>4</v>
      </c>
      <c r="AB173" s="697">
        <v>4</v>
      </c>
      <c r="AC173" s="697">
        <v>4</v>
      </c>
      <c r="AD173" s="697">
        <v>4</v>
      </c>
      <c r="AE173" s="697">
        <v>4</v>
      </c>
      <c r="AF173" s="697">
        <v>4</v>
      </c>
      <c r="AG173" s="697">
        <v>4</v>
      </c>
      <c r="AH173" s="697">
        <v>4</v>
      </c>
      <c r="AI173" s="697">
        <v>4</v>
      </c>
      <c r="AJ173" s="697">
        <v>0</v>
      </c>
      <c r="AK173" s="697">
        <v>0</v>
      </c>
      <c r="AL173" s="697">
        <v>0</v>
      </c>
      <c r="AM173" s="697">
        <v>0</v>
      </c>
      <c r="AN173" s="697">
        <v>0</v>
      </c>
      <c r="AO173" s="698">
        <v>0</v>
      </c>
      <c r="AP173" s="633"/>
      <c r="AQ173" s="696"/>
      <c r="AR173" s="697"/>
      <c r="AS173" s="697"/>
      <c r="AT173" s="697"/>
      <c r="AU173" s="697"/>
      <c r="AV173" s="697">
        <v>13713</v>
      </c>
      <c r="AW173" s="697">
        <v>13713</v>
      </c>
      <c r="AX173" s="697">
        <v>13713</v>
      </c>
      <c r="AY173" s="697">
        <v>13713</v>
      </c>
      <c r="AZ173" s="697">
        <v>13713</v>
      </c>
      <c r="BA173" s="697">
        <v>13713</v>
      </c>
      <c r="BB173" s="697">
        <v>13713</v>
      </c>
      <c r="BC173" s="697">
        <v>13713</v>
      </c>
      <c r="BD173" s="697">
        <v>13713</v>
      </c>
      <c r="BE173" s="697">
        <v>13713</v>
      </c>
      <c r="BF173" s="697">
        <v>13713</v>
      </c>
      <c r="BG173" s="697">
        <v>13713</v>
      </c>
      <c r="BH173" s="697">
        <v>13713</v>
      </c>
      <c r="BI173" s="697">
        <v>13713</v>
      </c>
      <c r="BJ173" s="697">
        <v>13713</v>
      </c>
      <c r="BK173" s="697">
        <v>13713</v>
      </c>
      <c r="BL173" s="697">
        <v>13713</v>
      </c>
      <c r="BM173" s="697">
        <v>13713</v>
      </c>
      <c r="BN173" s="697">
        <v>13395</v>
      </c>
      <c r="BO173" s="697">
        <v>0</v>
      </c>
      <c r="BP173" s="697">
        <v>0</v>
      </c>
      <c r="BQ173" s="697">
        <v>0</v>
      </c>
      <c r="BR173" s="697">
        <v>0</v>
      </c>
      <c r="BS173" s="697">
        <v>0</v>
      </c>
      <c r="BT173" s="698">
        <v>0</v>
      </c>
      <c r="BU173" s="163"/>
    </row>
    <row r="174" spans="1:73" ht="15.5">
      <c r="B174" s="845"/>
      <c r="C174" s="845" t="s">
        <v>809</v>
      </c>
      <c r="D174" s="846" t="s">
        <v>116</v>
      </c>
      <c r="E174" s="845" t="s">
        <v>757</v>
      </c>
      <c r="F174" s="845"/>
      <c r="G174" s="845"/>
      <c r="H174" s="845">
        <v>2016</v>
      </c>
      <c r="I174" s="847" t="s">
        <v>576</v>
      </c>
      <c r="J174" s="847" t="s">
        <v>581</v>
      </c>
      <c r="K174" s="633"/>
      <c r="L174" s="696"/>
      <c r="M174" s="697"/>
      <c r="N174" s="697"/>
      <c r="O174" s="697"/>
      <c r="P174" s="697"/>
      <c r="Q174" s="697">
        <v>24</v>
      </c>
      <c r="R174" s="697">
        <v>24</v>
      </c>
      <c r="S174" s="697">
        <v>24</v>
      </c>
      <c r="T174" s="697">
        <v>24</v>
      </c>
      <c r="U174" s="697">
        <v>24</v>
      </c>
      <c r="V174" s="697">
        <v>22</v>
      </c>
      <c r="W174" s="697">
        <v>22</v>
      </c>
      <c r="X174" s="697">
        <v>22</v>
      </c>
      <c r="Y174" s="697">
        <v>22</v>
      </c>
      <c r="Z174" s="697">
        <v>16</v>
      </c>
      <c r="AA174" s="697">
        <v>16</v>
      </c>
      <c r="AB174" s="697">
        <v>16</v>
      </c>
      <c r="AC174" s="697">
        <v>15</v>
      </c>
      <c r="AD174" s="697">
        <v>15</v>
      </c>
      <c r="AE174" s="697">
        <v>15</v>
      </c>
      <c r="AF174" s="697">
        <v>15</v>
      </c>
      <c r="AG174" s="697">
        <v>15</v>
      </c>
      <c r="AH174" s="697">
        <v>15</v>
      </c>
      <c r="AI174" s="697">
        <v>15</v>
      </c>
      <c r="AJ174" s="697">
        <v>15</v>
      </c>
      <c r="AK174" s="697">
        <v>0</v>
      </c>
      <c r="AL174" s="697">
        <v>0</v>
      </c>
      <c r="AM174" s="697">
        <v>0</v>
      </c>
      <c r="AN174" s="697">
        <v>0</v>
      </c>
      <c r="AO174" s="698">
        <v>0</v>
      </c>
      <c r="AP174" s="633"/>
      <c r="AQ174" s="696"/>
      <c r="AR174" s="697"/>
      <c r="AS174" s="697"/>
      <c r="AT174" s="697"/>
      <c r="AU174" s="697"/>
      <c r="AV174" s="697">
        <v>279990</v>
      </c>
      <c r="AW174" s="697">
        <v>279990</v>
      </c>
      <c r="AX174" s="697">
        <v>279990</v>
      </c>
      <c r="AY174" s="697">
        <v>279990</v>
      </c>
      <c r="AZ174" s="697">
        <v>279990</v>
      </c>
      <c r="BA174" s="697">
        <v>276499</v>
      </c>
      <c r="BB174" s="697">
        <v>276499</v>
      </c>
      <c r="BC174" s="697">
        <v>276499</v>
      </c>
      <c r="BD174" s="697">
        <v>276499</v>
      </c>
      <c r="BE174" s="697">
        <v>229983</v>
      </c>
      <c r="BF174" s="697">
        <v>229983</v>
      </c>
      <c r="BG174" s="697">
        <v>229983</v>
      </c>
      <c r="BH174" s="697">
        <v>225988</v>
      </c>
      <c r="BI174" s="697">
        <v>225988</v>
      </c>
      <c r="BJ174" s="697">
        <v>225988</v>
      </c>
      <c r="BK174" s="697">
        <v>225988</v>
      </c>
      <c r="BL174" s="697">
        <v>225988</v>
      </c>
      <c r="BM174" s="697">
        <v>225988</v>
      </c>
      <c r="BN174" s="697">
        <v>225988</v>
      </c>
      <c r="BO174" s="697">
        <v>225988</v>
      </c>
      <c r="BP174" s="697">
        <v>0</v>
      </c>
      <c r="BQ174" s="697">
        <v>0</v>
      </c>
      <c r="BR174" s="697">
        <v>0</v>
      </c>
      <c r="BS174" s="697">
        <v>0</v>
      </c>
      <c r="BT174" s="698">
        <v>0</v>
      </c>
      <c r="BU174" s="163"/>
    </row>
    <row r="175" spans="1:73" ht="15.5">
      <c r="B175" s="845"/>
      <c r="C175" s="845" t="s">
        <v>810</v>
      </c>
      <c r="D175" s="846" t="s">
        <v>118</v>
      </c>
      <c r="E175" s="845" t="s">
        <v>757</v>
      </c>
      <c r="F175" s="845"/>
      <c r="G175" s="845"/>
      <c r="H175" s="845">
        <v>2016</v>
      </c>
      <c r="I175" s="847" t="s">
        <v>576</v>
      </c>
      <c r="J175" s="847" t="s">
        <v>581</v>
      </c>
      <c r="K175" s="633"/>
      <c r="L175" s="696"/>
      <c r="M175" s="697"/>
      <c r="N175" s="697"/>
      <c r="O175" s="697"/>
      <c r="P175" s="697"/>
      <c r="Q175" s="697">
        <v>2073</v>
      </c>
      <c r="R175" s="697">
        <v>2100</v>
      </c>
      <c r="S175" s="697">
        <v>2576</v>
      </c>
      <c r="T175" s="697">
        <v>2576</v>
      </c>
      <c r="U175" s="697">
        <v>2576</v>
      </c>
      <c r="V175" s="697">
        <v>2563</v>
      </c>
      <c r="W175" s="697">
        <v>2563</v>
      </c>
      <c r="X175" s="697">
        <v>2563</v>
      </c>
      <c r="Y175" s="697">
        <v>2562</v>
      </c>
      <c r="Z175" s="697">
        <v>2562</v>
      </c>
      <c r="AA175" s="697">
        <v>2507</v>
      </c>
      <c r="AB175" s="697">
        <v>358</v>
      </c>
      <c r="AC175" s="697">
        <v>112</v>
      </c>
      <c r="AD175" s="697">
        <v>112</v>
      </c>
      <c r="AE175" s="697">
        <v>61</v>
      </c>
      <c r="AF175" s="697">
        <v>10</v>
      </c>
      <c r="AG175" s="697">
        <v>10</v>
      </c>
      <c r="AH175" s="697">
        <v>10</v>
      </c>
      <c r="AI175" s="697">
        <v>10</v>
      </c>
      <c r="AJ175" s="697">
        <v>10</v>
      </c>
      <c r="AK175" s="697">
        <v>0</v>
      </c>
      <c r="AL175" s="697">
        <v>0</v>
      </c>
      <c r="AM175" s="697">
        <v>0</v>
      </c>
      <c r="AN175" s="697">
        <v>0</v>
      </c>
      <c r="AO175" s="698">
        <v>0</v>
      </c>
      <c r="AP175" s="633"/>
      <c r="AQ175" s="696"/>
      <c r="AR175" s="697"/>
      <c r="AS175" s="697"/>
      <c r="AT175" s="697"/>
      <c r="AU175" s="697"/>
      <c r="AV175" s="697">
        <v>6615008</v>
      </c>
      <c r="AW175" s="697">
        <v>6770311</v>
      </c>
      <c r="AX175" s="697">
        <v>7973235</v>
      </c>
      <c r="AY175" s="697">
        <v>7973235</v>
      </c>
      <c r="AZ175" s="697">
        <v>7973235</v>
      </c>
      <c r="BA175" s="697">
        <v>7889841</v>
      </c>
      <c r="BB175" s="697">
        <v>7889841</v>
      </c>
      <c r="BC175" s="697">
        <v>7889841</v>
      </c>
      <c r="BD175" s="697">
        <v>7872557</v>
      </c>
      <c r="BE175" s="697">
        <v>7872557</v>
      </c>
      <c r="BF175" s="697">
        <v>7507872</v>
      </c>
      <c r="BG175" s="697">
        <v>2192391</v>
      </c>
      <c r="BH175" s="697">
        <v>484318</v>
      </c>
      <c r="BI175" s="697">
        <v>484318</v>
      </c>
      <c r="BJ175" s="697">
        <v>171523</v>
      </c>
      <c r="BK175" s="697">
        <v>6462</v>
      </c>
      <c r="BL175" s="697">
        <v>6462</v>
      </c>
      <c r="BM175" s="697">
        <v>6462</v>
      </c>
      <c r="BN175" s="697">
        <v>6462</v>
      </c>
      <c r="BO175" s="697">
        <v>6462</v>
      </c>
      <c r="BP175" s="697">
        <v>0</v>
      </c>
      <c r="BQ175" s="697">
        <v>0</v>
      </c>
      <c r="BR175" s="697">
        <v>0</v>
      </c>
      <c r="BS175" s="697">
        <v>0</v>
      </c>
      <c r="BT175" s="698">
        <v>0</v>
      </c>
      <c r="BU175" s="163"/>
    </row>
    <row r="176" spans="1:73" ht="15.5">
      <c r="B176" s="845"/>
      <c r="C176" s="845" t="s">
        <v>810</v>
      </c>
      <c r="D176" s="846" t="s">
        <v>122</v>
      </c>
      <c r="E176" s="845" t="s">
        <v>757</v>
      </c>
      <c r="F176" s="845"/>
      <c r="G176" s="845"/>
      <c r="H176" s="845">
        <v>2016</v>
      </c>
      <c r="I176" s="847" t="s">
        <v>576</v>
      </c>
      <c r="J176" s="847" t="s">
        <v>581</v>
      </c>
      <c r="K176" s="633"/>
      <c r="L176" s="696"/>
      <c r="M176" s="697"/>
      <c r="N176" s="697"/>
      <c r="O176" s="697"/>
      <c r="P176" s="697"/>
      <c r="Q176" s="697">
        <v>528</v>
      </c>
      <c r="R176" s="697">
        <v>528</v>
      </c>
      <c r="S176" s="697">
        <v>528</v>
      </c>
      <c r="T176" s="697">
        <v>528</v>
      </c>
      <c r="U176" s="697">
        <v>528</v>
      </c>
      <c r="V176" s="697">
        <v>528</v>
      </c>
      <c r="W176" s="697">
        <v>528</v>
      </c>
      <c r="X176" s="697">
        <v>528</v>
      </c>
      <c r="Y176" s="697">
        <v>528</v>
      </c>
      <c r="Z176" s="697">
        <v>528</v>
      </c>
      <c r="AA176" s="697">
        <v>0</v>
      </c>
      <c r="AB176" s="697">
        <v>0</v>
      </c>
      <c r="AC176" s="697">
        <v>0</v>
      </c>
      <c r="AD176" s="697">
        <v>0</v>
      </c>
      <c r="AE176" s="697">
        <v>0</v>
      </c>
      <c r="AF176" s="697">
        <v>0</v>
      </c>
      <c r="AG176" s="697">
        <v>0</v>
      </c>
      <c r="AH176" s="697">
        <v>0</v>
      </c>
      <c r="AI176" s="697">
        <v>0</v>
      </c>
      <c r="AJ176" s="697">
        <v>0</v>
      </c>
      <c r="AK176" s="697">
        <v>0</v>
      </c>
      <c r="AL176" s="697">
        <v>0</v>
      </c>
      <c r="AM176" s="697">
        <v>0</v>
      </c>
      <c r="AN176" s="697">
        <v>0</v>
      </c>
      <c r="AO176" s="698">
        <v>0</v>
      </c>
      <c r="AP176" s="633"/>
      <c r="AQ176" s="696"/>
      <c r="AR176" s="697"/>
      <c r="AS176" s="697"/>
      <c r="AT176" s="697"/>
      <c r="AU176" s="697"/>
      <c r="AV176" s="697">
        <v>1433063</v>
      </c>
      <c r="AW176" s="697">
        <v>1433063</v>
      </c>
      <c r="AX176" s="697">
        <v>1433063</v>
      </c>
      <c r="AY176" s="697">
        <v>1433063</v>
      </c>
      <c r="AZ176" s="697">
        <v>1433063</v>
      </c>
      <c r="BA176" s="697">
        <v>1433063</v>
      </c>
      <c r="BB176" s="697">
        <v>1433063</v>
      </c>
      <c r="BC176" s="697">
        <v>1433063</v>
      </c>
      <c r="BD176" s="697">
        <v>1433063</v>
      </c>
      <c r="BE176" s="697">
        <v>1433063</v>
      </c>
      <c r="BF176" s="697">
        <v>0</v>
      </c>
      <c r="BG176" s="697">
        <v>0</v>
      </c>
      <c r="BH176" s="697">
        <v>0</v>
      </c>
      <c r="BI176" s="697">
        <v>0</v>
      </c>
      <c r="BJ176" s="697">
        <v>0</v>
      </c>
      <c r="BK176" s="697">
        <v>0</v>
      </c>
      <c r="BL176" s="697">
        <v>0</v>
      </c>
      <c r="BM176" s="697">
        <v>0</v>
      </c>
      <c r="BN176" s="697">
        <v>0</v>
      </c>
      <c r="BO176" s="697">
        <v>0</v>
      </c>
      <c r="BP176" s="697">
        <v>0</v>
      </c>
      <c r="BQ176" s="697">
        <v>0</v>
      </c>
      <c r="BR176" s="697">
        <v>0</v>
      </c>
      <c r="BS176" s="697">
        <v>0</v>
      </c>
      <c r="BT176" s="698">
        <v>0</v>
      </c>
      <c r="BU176" s="163"/>
    </row>
    <row r="177" spans="2:73" s="955" customFormat="1" ht="16" thickBot="1">
      <c r="B177" s="833"/>
      <c r="C177" s="833" t="s">
        <v>810</v>
      </c>
      <c r="D177" s="834" t="s">
        <v>124</v>
      </c>
      <c r="E177" s="833" t="s">
        <v>757</v>
      </c>
      <c r="F177" s="833"/>
      <c r="G177" s="833"/>
      <c r="H177" s="833">
        <v>2016</v>
      </c>
      <c r="I177" s="835" t="s">
        <v>576</v>
      </c>
      <c r="J177" s="835" t="s">
        <v>581</v>
      </c>
      <c r="K177" s="951"/>
      <c r="L177" s="837"/>
      <c r="M177" s="838"/>
      <c r="N177" s="838"/>
      <c r="O177" s="838"/>
      <c r="P177" s="838"/>
      <c r="Q177" s="838">
        <v>98</v>
      </c>
      <c r="R177" s="838">
        <v>80</v>
      </c>
      <c r="S177" s="838">
        <v>80</v>
      </c>
      <c r="T177" s="838">
        <v>80</v>
      </c>
      <c r="U177" s="838">
        <v>80</v>
      </c>
      <c r="V177" s="838">
        <v>80</v>
      </c>
      <c r="W177" s="838">
        <v>80</v>
      </c>
      <c r="X177" s="838">
        <v>80</v>
      </c>
      <c r="Y177" s="838">
        <v>76</v>
      </c>
      <c r="Z177" s="838">
        <v>76</v>
      </c>
      <c r="AA177" s="838">
        <v>45</v>
      </c>
      <c r="AB177" s="838">
        <v>45</v>
      </c>
      <c r="AC177" s="838">
        <v>16</v>
      </c>
      <c r="AD177" s="838">
        <v>16</v>
      </c>
      <c r="AE177" s="838">
        <v>16</v>
      </c>
      <c r="AF177" s="838">
        <v>14</v>
      </c>
      <c r="AG177" s="838">
        <v>14</v>
      </c>
      <c r="AH177" s="838">
        <v>14</v>
      </c>
      <c r="AI177" s="838">
        <v>7</v>
      </c>
      <c r="AJ177" s="838">
        <v>7</v>
      </c>
      <c r="AK177" s="838">
        <v>0</v>
      </c>
      <c r="AL177" s="838">
        <v>0</v>
      </c>
      <c r="AM177" s="838">
        <v>0</v>
      </c>
      <c r="AN177" s="838">
        <v>0</v>
      </c>
      <c r="AO177" s="839">
        <v>0</v>
      </c>
      <c r="AP177" s="951"/>
      <c r="AQ177" s="837"/>
      <c r="AR177" s="838"/>
      <c r="AS177" s="838"/>
      <c r="AT177" s="838"/>
      <c r="AU177" s="838"/>
      <c r="AV177" s="838">
        <v>719196</v>
      </c>
      <c r="AW177" s="838">
        <v>569312</v>
      </c>
      <c r="AX177" s="838">
        <v>569312</v>
      </c>
      <c r="AY177" s="838">
        <v>569312</v>
      </c>
      <c r="AZ177" s="838">
        <v>569312</v>
      </c>
      <c r="BA177" s="838">
        <v>568476</v>
      </c>
      <c r="BB177" s="838">
        <v>568476</v>
      </c>
      <c r="BC177" s="838">
        <v>568476</v>
      </c>
      <c r="BD177" s="838">
        <v>535058</v>
      </c>
      <c r="BE177" s="838">
        <v>535058</v>
      </c>
      <c r="BF177" s="838">
        <v>272969</v>
      </c>
      <c r="BG177" s="838">
        <v>272969</v>
      </c>
      <c r="BH177" s="838">
        <v>122405</v>
      </c>
      <c r="BI177" s="838">
        <v>122405</v>
      </c>
      <c r="BJ177" s="838">
        <v>122405</v>
      </c>
      <c r="BK177" s="838">
        <v>100679</v>
      </c>
      <c r="BL177" s="838">
        <v>100679</v>
      </c>
      <c r="BM177" s="838">
        <v>100679</v>
      </c>
      <c r="BN177" s="838">
        <v>51642</v>
      </c>
      <c r="BO177" s="838">
        <v>51642</v>
      </c>
      <c r="BP177" s="838">
        <v>0</v>
      </c>
      <c r="BQ177" s="838">
        <v>0</v>
      </c>
      <c r="BR177" s="838">
        <v>0</v>
      </c>
      <c r="BS177" s="838">
        <v>0</v>
      </c>
      <c r="BT177" s="839">
        <v>0</v>
      </c>
      <c r="BU177" s="954"/>
    </row>
    <row r="178" spans="2:73" ht="15.5">
      <c r="B178" s="928"/>
      <c r="C178" s="928" t="s">
        <v>809</v>
      </c>
      <c r="D178" s="928" t="s">
        <v>113</v>
      </c>
      <c r="E178" s="928" t="s">
        <v>757</v>
      </c>
      <c r="F178" s="928"/>
      <c r="G178" s="928"/>
      <c r="H178" s="928">
        <v>2017</v>
      </c>
      <c r="I178" s="930" t="s">
        <v>576</v>
      </c>
      <c r="J178" s="930" t="s">
        <v>588</v>
      </c>
      <c r="K178" s="633"/>
      <c r="L178" s="931"/>
      <c r="M178" s="932"/>
      <c r="N178" s="932"/>
      <c r="O178" s="932"/>
      <c r="P178" s="932"/>
      <c r="Q178" s="932"/>
      <c r="R178" s="932">
        <v>858</v>
      </c>
      <c r="S178" s="932">
        <v>696</v>
      </c>
      <c r="T178" s="932">
        <v>696</v>
      </c>
      <c r="U178" s="932">
        <v>696</v>
      </c>
      <c r="V178" s="932">
        <v>696</v>
      </c>
      <c r="W178" s="932">
        <v>696</v>
      </c>
      <c r="X178" s="932">
        <v>696</v>
      </c>
      <c r="Y178" s="932">
        <v>696</v>
      </c>
      <c r="Z178" s="932">
        <v>696</v>
      </c>
      <c r="AA178" s="932">
        <v>695</v>
      </c>
      <c r="AB178" s="932">
        <v>652</v>
      </c>
      <c r="AC178" s="932">
        <v>652</v>
      </c>
      <c r="AD178" s="932">
        <v>652</v>
      </c>
      <c r="AE178" s="932">
        <v>652</v>
      </c>
      <c r="AF178" s="932">
        <v>554</v>
      </c>
      <c r="AG178" s="932">
        <v>554</v>
      </c>
      <c r="AH178" s="932">
        <v>66</v>
      </c>
      <c r="AI178" s="932">
        <v>0</v>
      </c>
      <c r="AJ178" s="932">
        <v>0</v>
      </c>
      <c r="AK178" s="932">
        <v>0</v>
      </c>
      <c r="AL178" s="932">
        <v>0</v>
      </c>
      <c r="AM178" s="932">
        <v>0</v>
      </c>
      <c r="AN178" s="932">
        <v>0</v>
      </c>
      <c r="AO178" s="933">
        <v>0</v>
      </c>
      <c r="AP178" s="633"/>
      <c r="AQ178" s="931"/>
      <c r="AR178" s="932"/>
      <c r="AS178" s="932"/>
      <c r="AT178" s="932"/>
      <c r="AU178" s="932"/>
      <c r="AV178" s="932"/>
      <c r="AW178" s="932">
        <v>12382795</v>
      </c>
      <c r="AX178" s="932">
        <v>9965298</v>
      </c>
      <c r="AY178" s="932">
        <v>9965298</v>
      </c>
      <c r="AZ178" s="932">
        <v>9965298</v>
      </c>
      <c r="BA178" s="932">
        <v>9965298</v>
      </c>
      <c r="BB178" s="932">
        <v>9965298</v>
      </c>
      <c r="BC178" s="932">
        <v>9965298</v>
      </c>
      <c r="BD178" s="932">
        <v>9965195</v>
      </c>
      <c r="BE178" s="932">
        <v>9965195</v>
      </c>
      <c r="BF178" s="932">
        <v>9940711</v>
      </c>
      <c r="BG178" s="932">
        <v>9732169</v>
      </c>
      <c r="BH178" s="932">
        <v>9730571</v>
      </c>
      <c r="BI178" s="932">
        <v>9730571</v>
      </c>
      <c r="BJ178" s="932">
        <v>9729809</v>
      </c>
      <c r="BK178" s="932">
        <v>8261515</v>
      </c>
      <c r="BL178" s="932">
        <v>8261515</v>
      </c>
      <c r="BM178" s="932">
        <v>984004</v>
      </c>
      <c r="BN178" s="932">
        <v>0</v>
      </c>
      <c r="BO178" s="932">
        <v>0</v>
      </c>
      <c r="BP178" s="932">
        <v>0</v>
      </c>
      <c r="BQ178" s="932">
        <v>0</v>
      </c>
      <c r="BR178" s="932">
        <v>0</v>
      </c>
      <c r="BS178" s="932">
        <v>0</v>
      </c>
      <c r="BT178" s="933">
        <v>0</v>
      </c>
      <c r="BU178" s="163"/>
    </row>
    <row r="179" spans="2:73" ht="15.5">
      <c r="B179" s="845"/>
      <c r="C179" s="845" t="s">
        <v>809</v>
      </c>
      <c r="D179" s="845" t="s">
        <v>777</v>
      </c>
      <c r="E179" s="845" t="s">
        <v>757</v>
      </c>
      <c r="F179" s="845"/>
      <c r="G179" s="845"/>
      <c r="H179" s="928">
        <v>2017</v>
      </c>
      <c r="I179" s="847" t="s">
        <v>576</v>
      </c>
      <c r="J179" s="847" t="s">
        <v>588</v>
      </c>
      <c r="K179" s="633"/>
      <c r="L179" s="696"/>
      <c r="M179" s="697"/>
      <c r="N179" s="697"/>
      <c r="O179" s="697"/>
      <c r="P179" s="697"/>
      <c r="Q179" s="697"/>
      <c r="R179" s="697">
        <v>793</v>
      </c>
      <c r="S179" s="697">
        <v>579</v>
      </c>
      <c r="T179" s="697">
        <v>579</v>
      </c>
      <c r="U179" s="697">
        <v>579</v>
      </c>
      <c r="V179" s="697">
        <v>579</v>
      </c>
      <c r="W179" s="697">
        <v>579</v>
      </c>
      <c r="X179" s="697">
        <v>579</v>
      </c>
      <c r="Y179" s="697">
        <v>579</v>
      </c>
      <c r="Z179" s="697">
        <v>579</v>
      </c>
      <c r="AA179" s="697">
        <v>579</v>
      </c>
      <c r="AB179" s="697">
        <v>548</v>
      </c>
      <c r="AC179" s="697">
        <v>548</v>
      </c>
      <c r="AD179" s="697">
        <v>548</v>
      </c>
      <c r="AE179" s="697">
        <v>465</v>
      </c>
      <c r="AF179" s="697">
        <v>465</v>
      </c>
      <c r="AG179" s="697">
        <v>360</v>
      </c>
      <c r="AH179" s="697">
        <v>285</v>
      </c>
      <c r="AI179" s="697">
        <v>0</v>
      </c>
      <c r="AJ179" s="697">
        <v>0</v>
      </c>
      <c r="AK179" s="697">
        <v>0</v>
      </c>
      <c r="AL179" s="697">
        <v>0</v>
      </c>
      <c r="AM179" s="697">
        <v>0</v>
      </c>
      <c r="AN179" s="697">
        <v>0</v>
      </c>
      <c r="AO179" s="698">
        <v>0</v>
      </c>
      <c r="AP179" s="633"/>
      <c r="AQ179" s="696"/>
      <c r="AR179" s="697"/>
      <c r="AS179" s="697"/>
      <c r="AT179" s="697"/>
      <c r="AU179" s="697"/>
      <c r="AV179" s="697"/>
      <c r="AW179" s="697">
        <v>11563559</v>
      </c>
      <c r="AX179" s="697">
        <v>8374196</v>
      </c>
      <c r="AY179" s="697">
        <v>8374196</v>
      </c>
      <c r="AZ179" s="697">
        <v>8374196</v>
      </c>
      <c r="BA179" s="697">
        <v>8374196</v>
      </c>
      <c r="BB179" s="697">
        <v>8374196</v>
      </c>
      <c r="BC179" s="697">
        <v>8374196</v>
      </c>
      <c r="BD179" s="697">
        <v>8374034</v>
      </c>
      <c r="BE179" s="697">
        <v>8374034</v>
      </c>
      <c r="BF179" s="697">
        <v>8374034</v>
      </c>
      <c r="BG179" s="697">
        <v>8221576</v>
      </c>
      <c r="BH179" s="697">
        <v>8207245</v>
      </c>
      <c r="BI179" s="697">
        <v>8207245</v>
      </c>
      <c r="BJ179" s="697">
        <v>6929912</v>
      </c>
      <c r="BK179" s="697">
        <v>6929912</v>
      </c>
      <c r="BL179" s="697">
        <v>5367531</v>
      </c>
      <c r="BM179" s="697">
        <v>4254156</v>
      </c>
      <c r="BN179" s="697">
        <v>0</v>
      </c>
      <c r="BO179" s="697">
        <v>0</v>
      </c>
      <c r="BP179" s="697">
        <v>0</v>
      </c>
      <c r="BQ179" s="697">
        <v>0</v>
      </c>
      <c r="BR179" s="697">
        <v>0</v>
      </c>
      <c r="BS179" s="697">
        <v>0</v>
      </c>
      <c r="BT179" s="698">
        <v>0</v>
      </c>
      <c r="BU179" s="163"/>
    </row>
    <row r="180" spans="2:73" ht="15.5">
      <c r="B180" s="845"/>
      <c r="C180" s="845" t="s">
        <v>809</v>
      </c>
      <c r="D180" s="845" t="s">
        <v>811</v>
      </c>
      <c r="E180" s="845" t="s">
        <v>757</v>
      </c>
      <c r="F180" s="845"/>
      <c r="G180" s="845"/>
      <c r="H180" s="928">
        <v>2017</v>
      </c>
      <c r="I180" s="847" t="s">
        <v>576</v>
      </c>
      <c r="J180" s="847" t="s">
        <v>588</v>
      </c>
      <c r="K180" s="633"/>
      <c r="L180" s="696"/>
      <c r="M180" s="697"/>
      <c r="N180" s="697"/>
      <c r="O180" s="697"/>
      <c r="P180" s="697"/>
      <c r="Q180" s="697"/>
      <c r="R180" s="697">
        <v>498</v>
      </c>
      <c r="S180" s="697">
        <v>498</v>
      </c>
      <c r="T180" s="697">
        <v>498</v>
      </c>
      <c r="U180" s="697">
        <v>498</v>
      </c>
      <c r="V180" s="697">
        <v>498</v>
      </c>
      <c r="W180" s="697">
        <v>498</v>
      </c>
      <c r="X180" s="697">
        <v>498</v>
      </c>
      <c r="Y180" s="697">
        <v>498</v>
      </c>
      <c r="Z180" s="697">
        <v>498</v>
      </c>
      <c r="AA180" s="697">
        <v>498</v>
      </c>
      <c r="AB180" s="697">
        <v>498</v>
      </c>
      <c r="AC180" s="697">
        <v>498</v>
      </c>
      <c r="AD180" s="697">
        <v>498</v>
      </c>
      <c r="AE180" s="697">
        <v>498</v>
      </c>
      <c r="AF180" s="697">
        <v>498</v>
      </c>
      <c r="AG180" s="697">
        <v>498</v>
      </c>
      <c r="AH180" s="697">
        <v>498</v>
      </c>
      <c r="AI180" s="697">
        <v>498</v>
      </c>
      <c r="AJ180" s="697">
        <v>441</v>
      </c>
      <c r="AK180" s="697">
        <v>0</v>
      </c>
      <c r="AL180" s="697">
        <v>0</v>
      </c>
      <c r="AM180" s="697">
        <v>0</v>
      </c>
      <c r="AN180" s="697">
        <v>0</v>
      </c>
      <c r="AO180" s="698">
        <v>0</v>
      </c>
      <c r="AP180" s="633"/>
      <c r="AQ180" s="696"/>
      <c r="AR180" s="697"/>
      <c r="AS180" s="697"/>
      <c r="AT180" s="697"/>
      <c r="AU180" s="697"/>
      <c r="AV180" s="697"/>
      <c r="AW180" s="697">
        <v>1696966</v>
      </c>
      <c r="AX180" s="697">
        <v>1696966</v>
      </c>
      <c r="AY180" s="697">
        <v>1696966</v>
      </c>
      <c r="AZ180" s="697">
        <v>1696966</v>
      </c>
      <c r="BA180" s="697">
        <v>1696966</v>
      </c>
      <c r="BB180" s="697">
        <v>1696966</v>
      </c>
      <c r="BC180" s="697">
        <v>1696966</v>
      </c>
      <c r="BD180" s="697">
        <v>1696966</v>
      </c>
      <c r="BE180" s="697">
        <v>1696966</v>
      </c>
      <c r="BF180" s="697">
        <v>1696966</v>
      </c>
      <c r="BG180" s="697">
        <v>1696966</v>
      </c>
      <c r="BH180" s="697">
        <v>1696966</v>
      </c>
      <c r="BI180" s="697">
        <v>1696966</v>
      </c>
      <c r="BJ180" s="697">
        <v>1696966</v>
      </c>
      <c r="BK180" s="697">
        <v>1696966</v>
      </c>
      <c r="BL180" s="697">
        <v>1696966</v>
      </c>
      <c r="BM180" s="697">
        <v>1696966</v>
      </c>
      <c r="BN180" s="697">
        <v>1696966</v>
      </c>
      <c r="BO180" s="697">
        <v>1634313</v>
      </c>
      <c r="BP180" s="697">
        <v>0</v>
      </c>
      <c r="BQ180" s="697">
        <v>0</v>
      </c>
      <c r="BR180" s="697">
        <v>0</v>
      </c>
      <c r="BS180" s="697">
        <v>0</v>
      </c>
      <c r="BT180" s="698">
        <v>0</v>
      </c>
      <c r="BU180" s="163"/>
    </row>
    <row r="181" spans="2:73" ht="15.5">
      <c r="B181" s="845"/>
      <c r="C181" s="845" t="s">
        <v>809</v>
      </c>
      <c r="D181" s="845" t="s">
        <v>116</v>
      </c>
      <c r="E181" s="845" t="s">
        <v>757</v>
      </c>
      <c r="F181" s="845"/>
      <c r="G181" s="845"/>
      <c r="H181" s="928">
        <v>2017</v>
      </c>
      <c r="I181" s="847" t="s">
        <v>576</v>
      </c>
      <c r="J181" s="847" t="s">
        <v>588</v>
      </c>
      <c r="K181" s="633"/>
      <c r="L181" s="696"/>
      <c r="M181" s="697"/>
      <c r="N181" s="697"/>
      <c r="O181" s="697"/>
      <c r="P181" s="697"/>
      <c r="Q181" s="697"/>
      <c r="R181" s="697">
        <v>76</v>
      </c>
      <c r="S181" s="697">
        <v>76</v>
      </c>
      <c r="T181" s="697">
        <v>76</v>
      </c>
      <c r="U181" s="697">
        <v>76</v>
      </c>
      <c r="V181" s="697">
        <v>76</v>
      </c>
      <c r="W181" s="697">
        <v>76</v>
      </c>
      <c r="X181" s="697">
        <v>76</v>
      </c>
      <c r="Y181" s="697">
        <v>76</v>
      </c>
      <c r="Z181" s="697">
        <v>76</v>
      </c>
      <c r="AA181" s="697">
        <v>69</v>
      </c>
      <c r="AB181" s="697">
        <v>69</v>
      </c>
      <c r="AC181" s="697">
        <v>69</v>
      </c>
      <c r="AD181" s="697">
        <v>65</v>
      </c>
      <c r="AE181" s="697">
        <v>65</v>
      </c>
      <c r="AF181" s="697">
        <v>60</v>
      </c>
      <c r="AG181" s="697">
        <v>60</v>
      </c>
      <c r="AH181" s="697">
        <v>60</v>
      </c>
      <c r="AI181" s="697">
        <v>60</v>
      </c>
      <c r="AJ181" s="697">
        <v>60</v>
      </c>
      <c r="AK181" s="697">
        <v>60</v>
      </c>
      <c r="AL181" s="697">
        <v>0</v>
      </c>
      <c r="AM181" s="697">
        <v>0</v>
      </c>
      <c r="AN181" s="697">
        <v>0</v>
      </c>
      <c r="AO181" s="698">
        <v>0</v>
      </c>
      <c r="AP181" s="633"/>
      <c r="AQ181" s="696"/>
      <c r="AR181" s="697"/>
      <c r="AS181" s="697"/>
      <c r="AT181" s="697"/>
      <c r="AU181" s="697"/>
      <c r="AV181" s="697"/>
      <c r="AW181" s="697">
        <v>961795</v>
      </c>
      <c r="AX181" s="697">
        <v>961795</v>
      </c>
      <c r="AY181" s="697">
        <v>961795</v>
      </c>
      <c r="AZ181" s="697">
        <v>961795</v>
      </c>
      <c r="BA181" s="697">
        <v>961795</v>
      </c>
      <c r="BB181" s="697">
        <v>961795</v>
      </c>
      <c r="BC181" s="697">
        <v>961795</v>
      </c>
      <c r="BD181" s="697">
        <v>961795</v>
      </c>
      <c r="BE181" s="697">
        <v>961795</v>
      </c>
      <c r="BF181" s="697">
        <v>955553</v>
      </c>
      <c r="BG181" s="697">
        <v>955553</v>
      </c>
      <c r="BH181" s="697">
        <v>955553</v>
      </c>
      <c r="BI181" s="697">
        <v>936042</v>
      </c>
      <c r="BJ181" s="697">
        <v>936042</v>
      </c>
      <c r="BK181" s="697">
        <v>899859</v>
      </c>
      <c r="BL181" s="697">
        <v>899859</v>
      </c>
      <c r="BM181" s="697">
        <v>899859</v>
      </c>
      <c r="BN181" s="697">
        <v>899859</v>
      </c>
      <c r="BO181" s="697">
        <v>899859</v>
      </c>
      <c r="BP181" s="697">
        <v>899859</v>
      </c>
      <c r="BQ181" s="697">
        <v>0</v>
      </c>
      <c r="BR181" s="697">
        <v>0</v>
      </c>
      <c r="BS181" s="697">
        <v>0</v>
      </c>
      <c r="BT181" s="698">
        <v>0</v>
      </c>
      <c r="BU181" s="163"/>
    </row>
    <row r="182" spans="2:73" ht="15.5">
      <c r="B182" s="845"/>
      <c r="C182" s="845" t="s">
        <v>810</v>
      </c>
      <c r="D182" s="845" t="s">
        <v>118</v>
      </c>
      <c r="E182" s="845" t="s">
        <v>757</v>
      </c>
      <c r="F182" s="845"/>
      <c r="G182" s="845"/>
      <c r="H182" s="928">
        <v>2017</v>
      </c>
      <c r="I182" s="847" t="s">
        <v>576</v>
      </c>
      <c r="J182" s="847" t="s">
        <v>588</v>
      </c>
      <c r="K182" s="633"/>
      <c r="L182" s="696"/>
      <c r="M182" s="697"/>
      <c r="N182" s="697"/>
      <c r="O182" s="697"/>
      <c r="P182" s="697"/>
      <c r="Q182" s="697"/>
      <c r="R182" s="697">
        <v>4292</v>
      </c>
      <c r="S182" s="697">
        <v>4741</v>
      </c>
      <c r="T182" s="697">
        <v>4741</v>
      </c>
      <c r="U182" s="697">
        <v>4741</v>
      </c>
      <c r="V182" s="697">
        <v>4741</v>
      </c>
      <c r="W182" s="697">
        <v>4559</v>
      </c>
      <c r="X182" s="697">
        <v>4559</v>
      </c>
      <c r="Y182" s="697">
        <v>4559</v>
      </c>
      <c r="Z182" s="697">
        <v>4534</v>
      </c>
      <c r="AA182" s="697">
        <v>4534</v>
      </c>
      <c r="AB182" s="697">
        <v>3881</v>
      </c>
      <c r="AC182" s="697">
        <v>2237</v>
      </c>
      <c r="AD182" s="697">
        <v>446</v>
      </c>
      <c r="AE182" s="697">
        <v>198</v>
      </c>
      <c r="AF182" s="697">
        <v>53</v>
      </c>
      <c r="AG182" s="697">
        <v>0</v>
      </c>
      <c r="AH182" s="697">
        <v>0</v>
      </c>
      <c r="AI182" s="697">
        <v>0</v>
      </c>
      <c r="AJ182" s="697">
        <v>0</v>
      </c>
      <c r="AK182" s="697">
        <v>0</v>
      </c>
      <c r="AL182" s="697">
        <v>0</v>
      </c>
      <c r="AM182" s="697">
        <v>0</v>
      </c>
      <c r="AN182" s="697">
        <v>0</v>
      </c>
      <c r="AO182" s="698">
        <v>0</v>
      </c>
      <c r="AP182" s="633"/>
      <c r="AQ182" s="696"/>
      <c r="AR182" s="697"/>
      <c r="AS182" s="697"/>
      <c r="AT182" s="697"/>
      <c r="AU182" s="697"/>
      <c r="AV182" s="697"/>
      <c r="AW182" s="697">
        <v>23461892</v>
      </c>
      <c r="AX182" s="697">
        <v>24773764</v>
      </c>
      <c r="AY182" s="697">
        <v>24773764</v>
      </c>
      <c r="AZ182" s="697">
        <v>24773764</v>
      </c>
      <c r="BA182" s="697">
        <v>24773764</v>
      </c>
      <c r="BB182" s="697">
        <v>23778339</v>
      </c>
      <c r="BC182" s="697">
        <v>23778339</v>
      </c>
      <c r="BD182" s="697">
        <v>23778339</v>
      </c>
      <c r="BE182" s="697">
        <v>23623192</v>
      </c>
      <c r="BF182" s="697">
        <v>23623192</v>
      </c>
      <c r="BG182" s="697">
        <v>20509797</v>
      </c>
      <c r="BH182" s="697">
        <v>16641398</v>
      </c>
      <c r="BI182" s="697">
        <v>2221567</v>
      </c>
      <c r="BJ182" s="697">
        <v>1252824</v>
      </c>
      <c r="BK182" s="697">
        <v>397885</v>
      </c>
      <c r="BL182" s="697">
        <v>0</v>
      </c>
      <c r="BM182" s="697">
        <v>0</v>
      </c>
      <c r="BN182" s="697">
        <v>0</v>
      </c>
      <c r="BO182" s="697">
        <v>0</v>
      </c>
      <c r="BP182" s="697">
        <v>0</v>
      </c>
      <c r="BQ182" s="697">
        <v>0</v>
      </c>
      <c r="BR182" s="697">
        <v>0</v>
      </c>
      <c r="BS182" s="697">
        <v>0</v>
      </c>
      <c r="BT182" s="698">
        <v>0</v>
      </c>
      <c r="BU182" s="163"/>
    </row>
    <row r="183" spans="2:73" ht="15.5">
      <c r="B183" s="845"/>
      <c r="C183" s="845" t="s">
        <v>810</v>
      </c>
      <c r="D183" s="845" t="s">
        <v>124</v>
      </c>
      <c r="E183" s="845" t="s">
        <v>757</v>
      </c>
      <c r="F183" s="845"/>
      <c r="G183" s="845"/>
      <c r="H183" s="928">
        <v>2017</v>
      </c>
      <c r="I183" s="847" t="s">
        <v>576</v>
      </c>
      <c r="J183" s="847" t="s">
        <v>588</v>
      </c>
      <c r="K183" s="633"/>
      <c r="L183" s="696"/>
      <c r="M183" s="697"/>
      <c r="N183" s="697"/>
      <c r="O183" s="697"/>
      <c r="P183" s="697"/>
      <c r="Q183" s="697"/>
      <c r="R183" s="697">
        <v>23</v>
      </c>
      <c r="S183" s="697">
        <v>21</v>
      </c>
      <c r="T183" s="697">
        <v>21</v>
      </c>
      <c r="U183" s="697">
        <v>11</v>
      </c>
      <c r="V183" s="697">
        <v>11</v>
      </c>
      <c r="W183" s="697">
        <v>11</v>
      </c>
      <c r="X183" s="697">
        <v>11</v>
      </c>
      <c r="Y183" s="697">
        <v>11</v>
      </c>
      <c r="Z183" s="697">
        <v>10</v>
      </c>
      <c r="AA183" s="697">
        <v>10</v>
      </c>
      <c r="AB183" s="697">
        <v>10</v>
      </c>
      <c r="AC183" s="697">
        <v>10</v>
      </c>
      <c r="AD183" s="697">
        <v>10</v>
      </c>
      <c r="AE183" s="697">
        <v>0</v>
      </c>
      <c r="AF183" s="697">
        <v>0</v>
      </c>
      <c r="AG183" s="697">
        <v>0</v>
      </c>
      <c r="AH183" s="697">
        <v>0</v>
      </c>
      <c r="AI183" s="697">
        <v>0</v>
      </c>
      <c r="AJ183" s="697">
        <v>0</v>
      </c>
      <c r="AK183" s="697">
        <v>0</v>
      </c>
      <c r="AL183" s="697">
        <v>0</v>
      </c>
      <c r="AM183" s="697">
        <v>0</v>
      </c>
      <c r="AN183" s="697">
        <v>0</v>
      </c>
      <c r="AO183" s="698">
        <v>0</v>
      </c>
      <c r="AP183" s="633"/>
      <c r="AQ183" s="696"/>
      <c r="AR183" s="697"/>
      <c r="AS183" s="697"/>
      <c r="AT183" s="697"/>
      <c r="AU183" s="697"/>
      <c r="AV183" s="697"/>
      <c r="AW183" s="697">
        <v>865629</v>
      </c>
      <c r="AX183" s="697">
        <v>853228</v>
      </c>
      <c r="AY183" s="697">
        <v>853228</v>
      </c>
      <c r="AZ183" s="697">
        <v>729065</v>
      </c>
      <c r="BA183" s="697">
        <v>729065</v>
      </c>
      <c r="BB183" s="697">
        <v>729065</v>
      </c>
      <c r="BC183" s="697">
        <v>729065</v>
      </c>
      <c r="BD183" s="697">
        <v>729065</v>
      </c>
      <c r="BE183" s="697">
        <v>604025</v>
      </c>
      <c r="BF183" s="697">
        <v>604025</v>
      </c>
      <c r="BG183" s="697">
        <v>41143</v>
      </c>
      <c r="BH183" s="697">
        <v>41143</v>
      </c>
      <c r="BI183" s="697">
        <v>39837</v>
      </c>
      <c r="BJ183" s="697">
        <v>0</v>
      </c>
      <c r="BK183" s="697">
        <v>0</v>
      </c>
      <c r="BL183" s="697">
        <v>0</v>
      </c>
      <c r="BM183" s="697">
        <v>0</v>
      </c>
      <c r="BN183" s="697">
        <v>0</v>
      </c>
      <c r="BO183" s="697">
        <v>0</v>
      </c>
      <c r="BP183" s="697">
        <v>0</v>
      </c>
      <c r="BQ183" s="697">
        <v>0</v>
      </c>
      <c r="BR183" s="697">
        <v>0</v>
      </c>
      <c r="BS183" s="697">
        <v>0</v>
      </c>
      <c r="BT183" s="698">
        <v>0</v>
      </c>
      <c r="BU183" s="163"/>
    </row>
    <row r="184" spans="2:73" ht="15.5">
      <c r="B184" s="845"/>
      <c r="C184" s="845" t="s">
        <v>815</v>
      </c>
      <c r="D184" s="845" t="s">
        <v>780</v>
      </c>
      <c r="E184" s="845" t="s">
        <v>757</v>
      </c>
      <c r="F184" s="845"/>
      <c r="G184" s="845"/>
      <c r="H184" s="928">
        <v>2017</v>
      </c>
      <c r="I184" s="847" t="s">
        <v>576</v>
      </c>
      <c r="J184" s="847" t="s">
        <v>588</v>
      </c>
      <c r="K184" s="633"/>
      <c r="L184" s="696"/>
      <c r="M184" s="697"/>
      <c r="N184" s="697"/>
      <c r="O184" s="697"/>
      <c r="P184" s="697"/>
      <c r="Q184" s="697"/>
      <c r="R184" s="697">
        <v>0</v>
      </c>
      <c r="S184" s="697">
        <v>0</v>
      </c>
      <c r="T184" s="697">
        <v>0</v>
      </c>
      <c r="U184" s="697">
        <v>0</v>
      </c>
      <c r="V184" s="697">
        <v>0</v>
      </c>
      <c r="W184" s="697">
        <v>0</v>
      </c>
      <c r="X184" s="697">
        <v>0</v>
      </c>
      <c r="Y184" s="697">
        <v>0</v>
      </c>
      <c r="Z184" s="697">
        <v>0</v>
      </c>
      <c r="AA184" s="697">
        <v>0</v>
      </c>
      <c r="AB184" s="697">
        <v>0</v>
      </c>
      <c r="AC184" s="697">
        <v>0</v>
      </c>
      <c r="AD184" s="697">
        <v>0</v>
      </c>
      <c r="AE184" s="697">
        <v>0</v>
      </c>
      <c r="AF184" s="697">
        <v>0</v>
      </c>
      <c r="AG184" s="697">
        <v>0</v>
      </c>
      <c r="AH184" s="697">
        <v>0</v>
      </c>
      <c r="AI184" s="697">
        <v>0</v>
      </c>
      <c r="AJ184" s="697">
        <v>0</v>
      </c>
      <c r="AK184" s="697">
        <v>0</v>
      </c>
      <c r="AL184" s="697">
        <v>0</v>
      </c>
      <c r="AM184" s="697">
        <v>0</v>
      </c>
      <c r="AN184" s="697">
        <v>0</v>
      </c>
      <c r="AO184" s="698">
        <v>0</v>
      </c>
      <c r="AP184" s="633"/>
      <c r="AQ184" s="696"/>
      <c r="AR184" s="697"/>
      <c r="AS184" s="697"/>
      <c r="AT184" s="697"/>
      <c r="AU184" s="697"/>
      <c r="AV184" s="697"/>
      <c r="AW184" s="697">
        <v>301753</v>
      </c>
      <c r="AX184" s="697">
        <v>301753</v>
      </c>
      <c r="AY184" s="697">
        <v>301753</v>
      </c>
      <c r="AZ184" s="697">
        <v>301753</v>
      </c>
      <c r="BA184" s="697">
        <v>301753</v>
      </c>
      <c r="BB184" s="697">
        <v>301753</v>
      </c>
      <c r="BC184" s="697">
        <v>301753</v>
      </c>
      <c r="BD184" s="697">
        <v>301753</v>
      </c>
      <c r="BE184" s="697">
        <v>0</v>
      </c>
      <c r="BF184" s="697">
        <v>0</v>
      </c>
      <c r="BG184" s="697">
        <v>0</v>
      </c>
      <c r="BH184" s="697">
        <v>0</v>
      </c>
      <c r="BI184" s="697">
        <v>0</v>
      </c>
      <c r="BJ184" s="697">
        <v>0</v>
      </c>
      <c r="BK184" s="697">
        <v>0</v>
      </c>
      <c r="BL184" s="697">
        <v>0</v>
      </c>
      <c r="BM184" s="697">
        <v>0</v>
      </c>
      <c r="BN184" s="697">
        <v>0</v>
      </c>
      <c r="BO184" s="697">
        <v>0</v>
      </c>
      <c r="BP184" s="697">
        <v>0</v>
      </c>
      <c r="BQ184" s="697">
        <v>0</v>
      </c>
      <c r="BR184" s="697">
        <v>0</v>
      </c>
      <c r="BS184" s="697">
        <v>0</v>
      </c>
      <c r="BT184" s="698">
        <v>0</v>
      </c>
      <c r="BU184" s="163"/>
    </row>
    <row r="185" spans="2:73" s="994" customFormat="1" ht="16" thickBot="1">
      <c r="B185" s="995"/>
      <c r="C185" s="995" t="s">
        <v>815</v>
      </c>
      <c r="D185" s="995" t="s">
        <v>781</v>
      </c>
      <c r="E185" s="995" t="s">
        <v>757</v>
      </c>
      <c r="F185" s="995"/>
      <c r="G185" s="995"/>
      <c r="H185" s="995">
        <v>2017</v>
      </c>
      <c r="I185" s="997" t="s">
        <v>576</v>
      </c>
      <c r="J185" s="997" t="s">
        <v>588</v>
      </c>
      <c r="K185" s="998"/>
      <c r="L185" s="999"/>
      <c r="M185" s="1000"/>
      <c r="N185" s="1000"/>
      <c r="O185" s="1000"/>
      <c r="P185" s="1000"/>
      <c r="Q185" s="1000"/>
      <c r="R185" s="1000">
        <v>92</v>
      </c>
      <c r="S185" s="1000">
        <v>92</v>
      </c>
      <c r="T185" s="1000">
        <v>92</v>
      </c>
      <c r="U185" s="1000">
        <v>92</v>
      </c>
      <c r="V185" s="1000">
        <v>92</v>
      </c>
      <c r="W185" s="1000">
        <v>91</v>
      </c>
      <c r="X185" s="1000">
        <v>91</v>
      </c>
      <c r="Y185" s="1000">
        <v>91</v>
      </c>
      <c r="Z185" s="1000">
        <v>91</v>
      </c>
      <c r="AA185" s="1000">
        <v>91</v>
      </c>
      <c r="AB185" s="1000">
        <v>91</v>
      </c>
      <c r="AC185" s="1000">
        <v>91</v>
      </c>
      <c r="AD185" s="1000">
        <v>91</v>
      </c>
      <c r="AE185" s="1000">
        <v>91</v>
      </c>
      <c r="AF185" s="1000">
        <v>91</v>
      </c>
      <c r="AG185" s="1000">
        <v>91</v>
      </c>
      <c r="AH185" s="1000">
        <v>91</v>
      </c>
      <c r="AI185" s="1000">
        <v>90</v>
      </c>
      <c r="AJ185" s="1000">
        <v>75</v>
      </c>
      <c r="AK185" s="1000">
        <v>50</v>
      </c>
      <c r="AL185" s="1000">
        <v>0</v>
      </c>
      <c r="AM185" s="1000">
        <v>0</v>
      </c>
      <c r="AN185" s="1000">
        <v>0</v>
      </c>
      <c r="AO185" s="1001">
        <v>0</v>
      </c>
      <c r="AP185" s="998"/>
      <c r="AQ185" s="999"/>
      <c r="AR185" s="1000"/>
      <c r="AS185" s="1000"/>
      <c r="AT185" s="1000"/>
      <c r="AU185" s="1000"/>
      <c r="AV185" s="1000"/>
      <c r="AW185" s="1000">
        <v>534761</v>
      </c>
      <c r="AX185" s="1000">
        <v>534761</v>
      </c>
      <c r="AY185" s="1000">
        <v>534761</v>
      </c>
      <c r="AZ185" s="1000">
        <v>534761</v>
      </c>
      <c r="BA185" s="1000">
        <v>532095</v>
      </c>
      <c r="BB185" s="1000">
        <v>525734</v>
      </c>
      <c r="BC185" s="1000">
        <v>525734</v>
      </c>
      <c r="BD185" s="1000">
        <v>525734</v>
      </c>
      <c r="BE185" s="1000">
        <v>525734</v>
      </c>
      <c r="BF185" s="1000">
        <v>525734</v>
      </c>
      <c r="BG185" s="1000">
        <v>525734</v>
      </c>
      <c r="BH185" s="1000">
        <v>525097</v>
      </c>
      <c r="BI185" s="1000">
        <v>525097</v>
      </c>
      <c r="BJ185" s="1000">
        <v>525097</v>
      </c>
      <c r="BK185" s="1000">
        <v>525097</v>
      </c>
      <c r="BL185" s="1000">
        <v>523246</v>
      </c>
      <c r="BM185" s="1000">
        <v>523246</v>
      </c>
      <c r="BN185" s="1000">
        <v>522459</v>
      </c>
      <c r="BO185" s="1000">
        <v>508462</v>
      </c>
      <c r="BP185" s="1000">
        <v>85507</v>
      </c>
      <c r="BQ185" s="1000">
        <v>176</v>
      </c>
      <c r="BR185" s="1000">
        <v>176</v>
      </c>
      <c r="BS185" s="1000">
        <v>0</v>
      </c>
      <c r="BT185" s="1001">
        <v>0</v>
      </c>
      <c r="BU185" s="1002"/>
    </row>
    <row r="186" spans="2:73" s="1003" customFormat="1" ht="16" thickTop="1">
      <c r="B186" s="1012" t="s">
        <v>819</v>
      </c>
      <c r="C186" s="1013" t="s">
        <v>810</v>
      </c>
      <c r="D186" s="1013" t="s">
        <v>118</v>
      </c>
      <c r="E186" s="1013" t="s">
        <v>757</v>
      </c>
      <c r="F186" s="1013"/>
      <c r="G186" s="1013"/>
      <c r="H186" s="1013">
        <v>2015</v>
      </c>
      <c r="I186" s="1014" t="s">
        <v>578</v>
      </c>
      <c r="J186" s="1014" t="s">
        <v>581</v>
      </c>
      <c r="K186" s="1015"/>
      <c r="L186" s="1016"/>
      <c r="M186" s="1017"/>
      <c r="N186" s="1017"/>
      <c r="O186" s="1017"/>
      <c r="P186" s="1028">
        <f>AU186*(P141+P147+P169)/(AU141+AU147+AU169)</f>
        <v>4.1536414845294845</v>
      </c>
      <c r="Q186" s="1028">
        <f t="shared" ref="Q186:U186" si="0">AV186*(Q141+Q147+Q169)/(AV141+AV147+AV169)</f>
        <v>4.1536414845294845</v>
      </c>
      <c r="R186" s="1028">
        <f t="shared" si="0"/>
        <v>4.1330998537388011</v>
      </c>
      <c r="S186" s="1028">
        <f t="shared" si="0"/>
        <v>4.1330450927906615</v>
      </c>
      <c r="T186" s="1028">
        <f t="shared" si="0"/>
        <v>4.1330450927906615</v>
      </c>
      <c r="U186" s="1028">
        <f t="shared" si="0"/>
        <v>4.1329346522651935</v>
      </c>
      <c r="V186" s="1028"/>
      <c r="W186" s="1028"/>
      <c r="X186" s="1028"/>
      <c r="Y186" s="1017"/>
      <c r="Z186" s="1017"/>
      <c r="AA186" s="1017"/>
      <c r="AB186" s="1017"/>
      <c r="AC186" s="1017"/>
      <c r="AD186" s="1017"/>
      <c r="AE186" s="1017"/>
      <c r="AF186" s="1017"/>
      <c r="AG186" s="1017"/>
      <c r="AH186" s="1017"/>
      <c r="AI186" s="1017"/>
      <c r="AJ186" s="1017"/>
      <c r="AK186" s="1017"/>
      <c r="AL186" s="1017"/>
      <c r="AM186" s="1017"/>
      <c r="AN186" s="1017"/>
      <c r="AO186" s="1018"/>
      <c r="AP186" s="1015"/>
      <c r="AQ186" s="1016"/>
      <c r="AR186" s="1017"/>
      <c r="AS186" s="1017"/>
      <c r="AT186" s="1017"/>
      <c r="AU186" s="1017">
        <v>28705.395931047486</v>
      </c>
      <c r="AV186" s="1027">
        <f>1*AU186</f>
        <v>28705.395931047486</v>
      </c>
      <c r="AW186" s="1027">
        <f>0.995054895861858*AU186</f>
        <v>28563.444758841859</v>
      </c>
      <c r="AX186" s="1027">
        <f>0.995054895861858*AU186</f>
        <v>28563.444758841859</v>
      </c>
      <c r="AY186" s="1027">
        <f>0.995054895861858*AU186</f>
        <v>28563.444758841859</v>
      </c>
      <c r="AZ186" s="1027">
        <f>0.995028306656296*AU186</f>
        <v>28562.681505168712</v>
      </c>
      <c r="BA186" s="1017"/>
      <c r="BB186" s="1017"/>
      <c r="BC186" s="1017"/>
      <c r="BD186" s="1017"/>
      <c r="BE186" s="1017"/>
      <c r="BF186" s="1017"/>
      <c r="BG186" s="1017"/>
      <c r="BH186" s="1017"/>
      <c r="BI186" s="1017"/>
      <c r="BJ186" s="1017"/>
      <c r="BK186" s="1017"/>
      <c r="BL186" s="1017"/>
      <c r="BM186" s="1017"/>
      <c r="BN186" s="1017"/>
      <c r="BO186" s="1017"/>
      <c r="BP186" s="1017"/>
      <c r="BQ186" s="1017"/>
      <c r="BR186" s="1017"/>
      <c r="BS186" s="1017"/>
      <c r="BT186" s="1018"/>
      <c r="BU186" s="1011"/>
    </row>
    <row r="187" spans="2:73" ht="15.5">
      <c r="B187" s="982" t="s">
        <v>819</v>
      </c>
      <c r="C187" s="983" t="s">
        <v>810</v>
      </c>
      <c r="D187" s="983" t="s">
        <v>118</v>
      </c>
      <c r="E187" s="983" t="s">
        <v>757</v>
      </c>
      <c r="F187" s="983"/>
      <c r="G187" s="983"/>
      <c r="H187" s="983">
        <v>2016</v>
      </c>
      <c r="I187" s="984" t="s">
        <v>578</v>
      </c>
      <c r="J187" s="984" t="s">
        <v>581</v>
      </c>
      <c r="K187" s="985"/>
      <c r="L187" s="986"/>
      <c r="M187" s="987"/>
      <c r="N187" s="987"/>
      <c r="O187" s="987"/>
      <c r="P187" s="1029"/>
      <c r="Q187" s="1029">
        <f>AV187*(Q161+Q175)/(AV161+AV175)</f>
        <v>168.67621910759252</v>
      </c>
      <c r="R187" s="1029">
        <f t="shared" ref="R187:V187" si="1">AW187*(R161+R175)/(AW161+AW175)</f>
        <v>168.67621155092647</v>
      </c>
      <c r="S187" s="1029">
        <f t="shared" si="1"/>
        <v>181.4059825153131</v>
      </c>
      <c r="T187" s="1029">
        <f t="shared" si="1"/>
        <v>181.4059825153131</v>
      </c>
      <c r="U187" s="1029">
        <f t="shared" si="1"/>
        <v>181.4059825153131</v>
      </c>
      <c r="V187" s="1029">
        <f t="shared" si="1"/>
        <v>181.76915886512631</v>
      </c>
      <c r="W187" s="1029"/>
      <c r="X187" s="1029"/>
      <c r="Y187" s="987"/>
      <c r="Z187" s="987"/>
      <c r="AA187" s="987"/>
      <c r="AB187" s="987"/>
      <c r="AC187" s="987"/>
      <c r="AD187" s="987"/>
      <c r="AE187" s="987"/>
      <c r="AF187" s="987"/>
      <c r="AG187" s="987"/>
      <c r="AH187" s="987"/>
      <c r="AI187" s="987"/>
      <c r="AJ187" s="987"/>
      <c r="AK187" s="987"/>
      <c r="AL187" s="987"/>
      <c r="AM187" s="987"/>
      <c r="AN187" s="987"/>
      <c r="AO187" s="988"/>
      <c r="AP187" s="985"/>
      <c r="AQ187" s="986"/>
      <c r="AR187" s="987"/>
      <c r="AS187" s="987"/>
      <c r="AT187" s="987"/>
      <c r="AU187" s="987"/>
      <c r="AV187" s="987">
        <v>1099943.98157311</v>
      </c>
      <c r="AW187" s="987">
        <f>1*AV187</f>
        <v>1099943.98157311</v>
      </c>
      <c r="AX187" s="987">
        <f>0.995054895861858*AV187</f>
        <v>1094504.6440381084</v>
      </c>
      <c r="AY187" s="987">
        <f>0.995054895861858*AV187</f>
        <v>1094504.6440381084</v>
      </c>
      <c r="AZ187" s="987">
        <f>0.995054895861858*AV187</f>
        <v>1094504.6440381084</v>
      </c>
      <c r="BA187" s="987">
        <f>0.995028306656296*AV187</f>
        <v>1094475.3974014758</v>
      </c>
      <c r="BB187" s="987"/>
      <c r="BC187" s="987"/>
      <c r="BD187" s="987"/>
      <c r="BE187" s="987"/>
      <c r="BF187" s="987"/>
      <c r="BG187" s="987"/>
      <c r="BH187" s="987"/>
      <c r="BI187" s="987"/>
      <c r="BJ187" s="987"/>
      <c r="BK187" s="987"/>
      <c r="BL187" s="987"/>
      <c r="BM187" s="987"/>
      <c r="BN187" s="987"/>
      <c r="BO187" s="987"/>
      <c r="BP187" s="987"/>
      <c r="BQ187" s="987"/>
      <c r="BR187" s="987"/>
      <c r="BS187" s="987"/>
      <c r="BT187" s="988"/>
      <c r="BU187" s="163"/>
    </row>
    <row r="188" spans="2:73" ht="15.5">
      <c r="B188" s="982" t="s">
        <v>819</v>
      </c>
      <c r="C188" s="983" t="s">
        <v>809</v>
      </c>
      <c r="D188" s="983" t="s">
        <v>113</v>
      </c>
      <c r="E188" s="983" t="s">
        <v>757</v>
      </c>
      <c r="F188" s="983"/>
      <c r="G188" s="983"/>
      <c r="H188" s="983">
        <v>2017</v>
      </c>
      <c r="I188" s="984" t="s">
        <v>578</v>
      </c>
      <c r="J188" s="984" t="s">
        <v>581</v>
      </c>
      <c r="K188" s="985"/>
      <c r="L188" s="986"/>
      <c r="M188" s="987"/>
      <c r="N188" s="987"/>
      <c r="O188" s="987"/>
      <c r="P188" s="1029"/>
      <c r="Q188" s="1029"/>
      <c r="R188" s="1029"/>
      <c r="S188" s="1029"/>
      <c r="T188" s="1029"/>
      <c r="U188" s="1029"/>
      <c r="V188" s="1029"/>
      <c r="W188" s="1029"/>
      <c r="X188" s="1029"/>
      <c r="Y188" s="987"/>
      <c r="Z188" s="987"/>
      <c r="AA188" s="987"/>
      <c r="AB188" s="987"/>
      <c r="AC188" s="987"/>
      <c r="AD188" s="987"/>
      <c r="AE188" s="987"/>
      <c r="AF188" s="987"/>
      <c r="AG188" s="987"/>
      <c r="AH188" s="987"/>
      <c r="AI188" s="987"/>
      <c r="AJ188" s="987"/>
      <c r="AK188" s="987"/>
      <c r="AL188" s="987"/>
      <c r="AM188" s="987"/>
      <c r="AN188" s="987"/>
      <c r="AO188" s="988"/>
      <c r="AP188" s="985"/>
      <c r="AQ188" s="986"/>
      <c r="AR188" s="987"/>
      <c r="AS188" s="987"/>
      <c r="AT188" s="987"/>
      <c r="AU188" s="987"/>
      <c r="AV188" s="987"/>
      <c r="AW188" s="987">
        <v>17220.640277569993</v>
      </c>
      <c r="AX188" s="987">
        <f>0.991779359792939*AW188</f>
        <v>17079.075589712866</v>
      </c>
      <c r="AY188" s="987">
        <f>0.991779359792939*AW188</f>
        <v>17079.075589712866</v>
      </c>
      <c r="AZ188" s="987">
        <f>0.991779359792939*$AW188</f>
        <v>17079.075589712866</v>
      </c>
      <c r="BA188" s="987">
        <f>0.991779359792939*$AW188</f>
        <v>17079.075589712866</v>
      </c>
      <c r="BB188" s="987">
        <f>0.991779359792939*$AW188</f>
        <v>17079.075589712866</v>
      </c>
      <c r="BC188" s="987"/>
      <c r="BD188" s="987"/>
      <c r="BE188" s="987"/>
      <c r="BF188" s="987"/>
      <c r="BG188" s="987"/>
      <c r="BH188" s="987"/>
      <c r="BI188" s="987"/>
      <c r="BJ188" s="987"/>
      <c r="BK188" s="987"/>
      <c r="BL188" s="987"/>
      <c r="BM188" s="987"/>
      <c r="BN188" s="987"/>
      <c r="BO188" s="987"/>
      <c r="BP188" s="987"/>
      <c r="BQ188" s="987"/>
      <c r="BR188" s="987"/>
      <c r="BS188" s="987"/>
      <c r="BT188" s="988"/>
      <c r="BU188" s="163"/>
    </row>
    <row r="189" spans="2:73" ht="15.5">
      <c r="B189" s="982" t="s">
        <v>819</v>
      </c>
      <c r="C189" s="983" t="s">
        <v>809</v>
      </c>
      <c r="D189" s="983" t="s">
        <v>811</v>
      </c>
      <c r="E189" s="983" t="s">
        <v>757</v>
      </c>
      <c r="F189" s="983"/>
      <c r="G189" s="983"/>
      <c r="H189" s="983">
        <v>2017</v>
      </c>
      <c r="I189" s="984" t="s">
        <v>578</v>
      </c>
      <c r="J189" s="984" t="s">
        <v>581</v>
      </c>
      <c r="K189" s="985"/>
      <c r="L189" s="986"/>
      <c r="M189" s="987"/>
      <c r="N189" s="987"/>
      <c r="O189" s="987"/>
      <c r="P189" s="1029"/>
      <c r="Q189" s="1029"/>
      <c r="R189" s="1029"/>
      <c r="S189" s="1029"/>
      <c r="T189" s="1029"/>
      <c r="U189" s="1029"/>
      <c r="V189" s="1029"/>
      <c r="W189" s="1029"/>
      <c r="X189" s="1029"/>
      <c r="Y189" s="987"/>
      <c r="Z189" s="987"/>
      <c r="AA189" s="987"/>
      <c r="AB189" s="987"/>
      <c r="AC189" s="987"/>
      <c r="AD189" s="987"/>
      <c r="AE189" s="987"/>
      <c r="AF189" s="987"/>
      <c r="AG189" s="987"/>
      <c r="AH189" s="987"/>
      <c r="AI189" s="987"/>
      <c r="AJ189" s="987"/>
      <c r="AK189" s="987"/>
      <c r="AL189" s="987"/>
      <c r="AM189" s="987"/>
      <c r="AN189" s="987"/>
      <c r="AO189" s="988"/>
      <c r="AP189" s="985"/>
      <c r="AQ189" s="986"/>
      <c r="AR189" s="987"/>
      <c r="AS189" s="987"/>
      <c r="AT189" s="987"/>
      <c r="AU189" s="987"/>
      <c r="AV189" s="987"/>
      <c r="AW189" s="987">
        <v>71392.506536026398</v>
      </c>
      <c r="AX189" s="987">
        <f>100%*$AW189</f>
        <v>71392.506536026398</v>
      </c>
      <c r="AY189" s="987">
        <f t="shared" ref="AY189:BB189" si="2">100%*$AW189</f>
        <v>71392.506536026398</v>
      </c>
      <c r="AZ189" s="987">
        <f t="shared" si="2"/>
        <v>71392.506536026398</v>
      </c>
      <c r="BA189" s="987">
        <f t="shared" si="2"/>
        <v>71392.506536026398</v>
      </c>
      <c r="BB189" s="987">
        <f t="shared" si="2"/>
        <v>71392.506536026398</v>
      </c>
      <c r="BC189" s="987"/>
      <c r="BD189" s="987"/>
      <c r="BE189" s="987"/>
      <c r="BF189" s="987"/>
      <c r="BG189" s="987"/>
      <c r="BH189" s="987"/>
      <c r="BI189" s="987"/>
      <c r="BJ189" s="987"/>
      <c r="BK189" s="987"/>
      <c r="BL189" s="987"/>
      <c r="BM189" s="987"/>
      <c r="BN189" s="987"/>
      <c r="BO189" s="987"/>
      <c r="BP189" s="987"/>
      <c r="BQ189" s="987"/>
      <c r="BR189" s="987"/>
      <c r="BS189" s="987"/>
      <c r="BT189" s="988"/>
      <c r="BU189" s="163"/>
    </row>
    <row r="190" spans="2:73" ht="15.5">
      <c r="B190" s="982" t="s">
        <v>819</v>
      </c>
      <c r="C190" s="989" t="s">
        <v>810</v>
      </c>
      <c r="D190" s="989" t="s">
        <v>118</v>
      </c>
      <c r="E190" s="983" t="s">
        <v>757</v>
      </c>
      <c r="F190" s="983"/>
      <c r="G190" s="983"/>
      <c r="H190" s="983">
        <v>2017</v>
      </c>
      <c r="I190" s="984" t="s">
        <v>578</v>
      </c>
      <c r="J190" s="984" t="s">
        <v>581</v>
      </c>
      <c r="K190" s="985"/>
      <c r="L190" s="986"/>
      <c r="M190" s="987"/>
      <c r="N190" s="987"/>
      <c r="O190" s="987"/>
      <c r="P190" s="1029"/>
      <c r="Q190" s="1029"/>
      <c r="R190" s="1029">
        <f>AW190*R182/AW182</f>
        <v>1055.9581678006382</v>
      </c>
      <c r="S190" s="1029">
        <f t="shared" ref="S190:W190" si="3">AX190*S182/AX182</f>
        <v>1104.6583788298112</v>
      </c>
      <c r="T190" s="1029">
        <f t="shared" si="3"/>
        <v>1099.1957281094267</v>
      </c>
      <c r="U190" s="1029">
        <f t="shared" si="3"/>
        <v>1099.1957281094267</v>
      </c>
      <c r="V190" s="1029">
        <f t="shared" si="3"/>
        <v>1099.1957281094267</v>
      </c>
      <c r="W190" s="1029">
        <f t="shared" si="3"/>
        <v>1101.2186183631356</v>
      </c>
      <c r="X190" s="1029"/>
      <c r="Y190" s="987"/>
      <c r="Z190" s="987"/>
      <c r="AA190" s="987"/>
      <c r="AB190" s="987"/>
      <c r="AC190" s="987"/>
      <c r="AD190" s="987"/>
      <c r="AE190" s="987"/>
      <c r="AF190" s="987"/>
      <c r="AG190" s="987"/>
      <c r="AH190" s="987"/>
      <c r="AI190" s="987"/>
      <c r="AJ190" s="987"/>
      <c r="AK190" s="987"/>
      <c r="AL190" s="987"/>
      <c r="AM190" s="987"/>
      <c r="AN190" s="987"/>
      <c r="AO190" s="988"/>
      <c r="AP190" s="985"/>
      <c r="AQ190" s="986"/>
      <c r="AR190" s="987"/>
      <c r="AS190" s="987"/>
      <c r="AT190" s="987"/>
      <c r="AU190" s="987"/>
      <c r="AV190" s="987"/>
      <c r="AW190" s="987">
        <v>5772315.1186990803</v>
      </c>
      <c r="AX190" s="987">
        <f>1*AW190</f>
        <v>5772315.1186990803</v>
      </c>
      <c r="AY190" s="987">
        <f>0.995054895861858*AW190</f>
        <v>5743770.4193189424</v>
      </c>
      <c r="AZ190" s="987">
        <f>0.995054895861858*AW190</f>
        <v>5743770.4193189424</v>
      </c>
      <c r="BA190" s="987">
        <f>0.995054895861858*AW190</f>
        <v>5743770.4193189424</v>
      </c>
      <c r="BB190" s="987">
        <f>0.995028306656296*AW190</f>
        <v>5743616.9380456824</v>
      </c>
      <c r="BC190" s="987"/>
      <c r="BD190" s="987"/>
      <c r="BE190" s="987"/>
      <c r="BF190" s="987"/>
      <c r="BG190" s="987"/>
      <c r="BH190" s="987"/>
      <c r="BI190" s="987"/>
      <c r="BJ190" s="987"/>
      <c r="BK190" s="987"/>
      <c r="BL190" s="987"/>
      <c r="BM190" s="987"/>
      <c r="BN190" s="987"/>
      <c r="BO190" s="987"/>
      <c r="BP190" s="987"/>
      <c r="BQ190" s="987"/>
      <c r="BR190" s="987"/>
      <c r="BS190" s="987"/>
      <c r="BT190" s="988"/>
      <c r="BU190" s="163"/>
    </row>
    <row r="191" spans="2:73" s="955" customFormat="1" ht="16" thickBot="1">
      <c r="B191" s="1019" t="s">
        <v>819</v>
      </c>
      <c r="C191" s="1020" t="s">
        <v>810</v>
      </c>
      <c r="D191" s="1020" t="s">
        <v>124</v>
      </c>
      <c r="E191" s="1020" t="s">
        <v>757</v>
      </c>
      <c r="F191" s="1020"/>
      <c r="G191" s="1020"/>
      <c r="H191" s="1020">
        <v>2017</v>
      </c>
      <c r="I191" s="1021" t="s">
        <v>578</v>
      </c>
      <c r="J191" s="1021" t="s">
        <v>581</v>
      </c>
      <c r="K191" s="1022"/>
      <c r="L191" s="1023"/>
      <c r="M191" s="1024"/>
      <c r="N191" s="1024"/>
      <c r="O191" s="1024"/>
      <c r="P191" s="1030"/>
      <c r="Q191" s="1030"/>
      <c r="R191" s="1030">
        <f>AW191*R183/AW183</f>
        <v>268.57725380824598</v>
      </c>
      <c r="S191" s="1030">
        <f t="shared" ref="S191:W191" si="4">AX191*S183/AX183</f>
        <v>248.78682981990752</v>
      </c>
      <c r="T191" s="1030">
        <f t="shared" si="4"/>
        <v>248.78682981990752</v>
      </c>
      <c r="U191" s="1030">
        <f t="shared" si="4"/>
        <v>152.5104582137252</v>
      </c>
      <c r="V191" s="1030">
        <f t="shared" si="4"/>
        <v>152.5104582137252</v>
      </c>
      <c r="W191" s="1030">
        <f t="shared" si="4"/>
        <v>152.5104582137252</v>
      </c>
      <c r="X191" s="1030"/>
      <c r="Y191" s="1024"/>
      <c r="Z191" s="1024"/>
      <c r="AA191" s="1024"/>
      <c r="AB191" s="1024"/>
      <c r="AC191" s="1024"/>
      <c r="AD191" s="1024"/>
      <c r="AE191" s="1024"/>
      <c r="AF191" s="1024"/>
      <c r="AG191" s="1024"/>
      <c r="AH191" s="1024"/>
      <c r="AI191" s="1024"/>
      <c r="AJ191" s="1024"/>
      <c r="AK191" s="1024"/>
      <c r="AL191" s="1024"/>
      <c r="AM191" s="1024"/>
      <c r="AN191" s="1024"/>
      <c r="AO191" s="1025"/>
      <c r="AP191" s="1022"/>
      <c r="AQ191" s="1023"/>
      <c r="AR191" s="1024"/>
      <c r="AS191" s="1024"/>
      <c r="AT191" s="1024"/>
      <c r="AU191" s="1024"/>
      <c r="AV191" s="1024"/>
      <c r="AW191" s="1024">
        <v>10108185.20159905</v>
      </c>
      <c r="AX191" s="1024">
        <f>100%*$AW191</f>
        <v>10108185.20159905</v>
      </c>
      <c r="AY191" s="1024">
        <f t="shared" ref="AY191:BB191" si="5">100%*$AW191</f>
        <v>10108185.20159905</v>
      </c>
      <c r="AZ191" s="1024">
        <f t="shared" si="5"/>
        <v>10108185.20159905</v>
      </c>
      <c r="BA191" s="1024">
        <f t="shared" si="5"/>
        <v>10108185.20159905</v>
      </c>
      <c r="BB191" s="1024">
        <f t="shared" si="5"/>
        <v>10108185.20159905</v>
      </c>
      <c r="BC191" s="1024"/>
      <c r="BD191" s="1024"/>
      <c r="BE191" s="1024"/>
      <c r="BF191" s="1024"/>
      <c r="BG191" s="1024"/>
      <c r="BH191" s="1024"/>
      <c r="BI191" s="1024"/>
      <c r="BJ191" s="1024"/>
      <c r="BK191" s="1024"/>
      <c r="BL191" s="1024"/>
      <c r="BM191" s="1024"/>
      <c r="BN191" s="1024"/>
      <c r="BO191" s="1024"/>
      <c r="BP191" s="1024"/>
      <c r="BQ191" s="1024"/>
      <c r="BR191" s="1024"/>
      <c r="BS191" s="1024"/>
      <c r="BT191" s="1025"/>
      <c r="BU191" s="954"/>
    </row>
    <row r="192" spans="2:73" s="1039" customFormat="1" ht="15.5">
      <c r="B192" s="1031"/>
      <c r="C192" s="1031"/>
      <c r="D192" s="1031"/>
      <c r="E192" s="1031"/>
      <c r="F192" s="1031"/>
      <c r="G192" s="1031"/>
      <c r="H192" s="1031"/>
      <c r="I192" s="1032"/>
      <c r="J192" s="1032"/>
      <c r="K192" s="1033"/>
      <c r="L192" s="1034"/>
      <c r="M192" s="1035"/>
      <c r="N192" s="1035"/>
      <c r="O192" s="1035"/>
      <c r="P192" s="1035"/>
      <c r="Q192" s="1035"/>
      <c r="R192" s="1035"/>
      <c r="S192" s="1035"/>
      <c r="T192" s="1035"/>
      <c r="U192" s="1035"/>
      <c r="V192" s="1035"/>
      <c r="W192" s="1035"/>
      <c r="X192" s="1035"/>
      <c r="Y192" s="1035"/>
      <c r="Z192" s="1035"/>
      <c r="AA192" s="1035"/>
      <c r="AB192" s="1035"/>
      <c r="AC192" s="1035"/>
      <c r="AD192" s="1035"/>
      <c r="AE192" s="1035"/>
      <c r="AF192" s="1035"/>
      <c r="AG192" s="1035"/>
      <c r="AH192" s="1035"/>
      <c r="AI192" s="1035"/>
      <c r="AJ192" s="1035"/>
      <c r="AK192" s="1035"/>
      <c r="AL192" s="1035"/>
      <c r="AM192" s="1035"/>
      <c r="AN192" s="1035"/>
      <c r="AO192" s="1036"/>
      <c r="AP192" s="1033"/>
      <c r="AQ192" s="1034"/>
      <c r="AR192" s="1035"/>
      <c r="AS192" s="1035"/>
      <c r="AT192" s="1035"/>
      <c r="AU192" s="1035"/>
      <c r="AV192" s="1035"/>
      <c r="AW192" s="1035"/>
      <c r="AX192" s="1040"/>
      <c r="AY192" s="1040"/>
      <c r="AZ192" s="1040"/>
      <c r="BA192" s="1040"/>
      <c r="BB192" s="1040"/>
      <c r="BC192" s="1040"/>
      <c r="BD192" s="1035"/>
      <c r="BE192" s="1035"/>
      <c r="BF192" s="1035"/>
      <c r="BG192" s="1035"/>
      <c r="BH192" s="1035"/>
      <c r="BI192" s="1035"/>
      <c r="BJ192" s="1035"/>
      <c r="BK192" s="1035"/>
      <c r="BL192" s="1035"/>
      <c r="BM192" s="1035"/>
      <c r="BN192" s="1035"/>
      <c r="BO192" s="1035"/>
      <c r="BP192" s="1035"/>
      <c r="BQ192" s="1035"/>
      <c r="BR192" s="1035"/>
      <c r="BS192" s="1035"/>
      <c r="BT192" s="1036"/>
      <c r="BU192" s="1038"/>
    </row>
    <row r="193" spans="2:73" s="1039" customFormat="1" ht="15.5">
      <c r="B193" s="1031"/>
      <c r="C193" s="1031"/>
      <c r="D193" s="1031"/>
      <c r="E193" s="1031"/>
      <c r="F193" s="1031"/>
      <c r="G193" s="1031"/>
      <c r="H193" s="1031"/>
      <c r="I193" s="1032"/>
      <c r="J193" s="1032"/>
      <c r="K193" s="1033"/>
      <c r="L193" s="1034"/>
      <c r="M193" s="1035"/>
      <c r="N193" s="1035"/>
      <c r="O193" s="1035"/>
      <c r="P193" s="1035"/>
      <c r="Q193" s="1035"/>
      <c r="R193" s="1035"/>
      <c r="S193" s="1035"/>
      <c r="T193" s="1035"/>
      <c r="U193" s="1035"/>
      <c r="V193" s="1035"/>
      <c r="W193" s="1035"/>
      <c r="X193" s="1035"/>
      <c r="Y193" s="1035"/>
      <c r="Z193" s="1035"/>
      <c r="AA193" s="1035"/>
      <c r="AB193" s="1035"/>
      <c r="AC193" s="1035"/>
      <c r="AD193" s="1035"/>
      <c r="AE193" s="1035"/>
      <c r="AF193" s="1035"/>
      <c r="AG193" s="1035"/>
      <c r="AH193" s="1035"/>
      <c r="AI193" s="1035"/>
      <c r="AJ193" s="1035"/>
      <c r="AK193" s="1035"/>
      <c r="AL193" s="1035"/>
      <c r="AM193" s="1035"/>
      <c r="AN193" s="1035"/>
      <c r="AO193" s="1036"/>
      <c r="AP193" s="1033"/>
      <c r="AQ193" s="1034"/>
      <c r="AR193" s="1035"/>
      <c r="AS193" s="1035"/>
      <c r="AT193" s="1035"/>
      <c r="AU193" s="1035"/>
      <c r="AV193" s="1035"/>
      <c r="AW193" s="1035"/>
      <c r="AX193" s="1040"/>
      <c r="AY193" s="1040"/>
      <c r="AZ193" s="1040"/>
      <c r="BA193" s="1040"/>
      <c r="BB193" s="1040"/>
      <c r="BC193" s="1040"/>
      <c r="BD193" s="1035"/>
      <c r="BE193" s="1035"/>
      <c r="BF193" s="1035"/>
      <c r="BG193" s="1035"/>
      <c r="BH193" s="1035"/>
      <c r="BI193" s="1035"/>
      <c r="BJ193" s="1035"/>
      <c r="BK193" s="1035"/>
      <c r="BL193" s="1035"/>
      <c r="BM193" s="1035"/>
      <c r="BN193" s="1035"/>
      <c r="BO193" s="1035"/>
      <c r="BP193" s="1035"/>
      <c r="BQ193" s="1035"/>
      <c r="BR193" s="1035"/>
      <c r="BS193" s="1035"/>
      <c r="BT193" s="1036"/>
      <c r="BU193" s="1038"/>
    </row>
    <row r="194" spans="2:73" s="1039" customFormat="1" ht="15.5">
      <c r="B194" s="1031"/>
      <c r="C194" s="1031"/>
      <c r="D194" s="1031"/>
      <c r="E194" s="1031"/>
      <c r="F194" s="1031"/>
      <c r="G194" s="1031"/>
      <c r="H194" s="1031"/>
      <c r="I194" s="1032"/>
      <c r="J194" s="1032"/>
      <c r="K194" s="1033"/>
      <c r="L194" s="1034"/>
      <c r="M194" s="1035"/>
      <c r="N194" s="1035"/>
      <c r="O194" s="1035"/>
      <c r="P194" s="1035"/>
      <c r="Q194" s="1035"/>
      <c r="R194" s="1035"/>
      <c r="S194" s="1035"/>
      <c r="T194" s="1035"/>
      <c r="U194" s="1035"/>
      <c r="V194" s="1035"/>
      <c r="W194" s="1035"/>
      <c r="X194" s="1035"/>
      <c r="Y194" s="1035"/>
      <c r="Z194" s="1035"/>
      <c r="AA194" s="1035"/>
      <c r="AB194" s="1035"/>
      <c r="AC194" s="1035"/>
      <c r="AD194" s="1035"/>
      <c r="AE194" s="1035"/>
      <c r="AF194" s="1035"/>
      <c r="AG194" s="1035"/>
      <c r="AH194" s="1035"/>
      <c r="AI194" s="1035"/>
      <c r="AJ194" s="1035"/>
      <c r="AK194" s="1035"/>
      <c r="AL194" s="1035"/>
      <c r="AM194" s="1035"/>
      <c r="AN194" s="1035"/>
      <c r="AO194" s="1036"/>
      <c r="AP194" s="1033"/>
      <c r="AQ194" s="1034"/>
      <c r="AR194" s="1035"/>
      <c r="AS194" s="1035"/>
      <c r="AT194" s="1035"/>
      <c r="AU194" s="1035"/>
      <c r="AV194" s="1035"/>
      <c r="AW194" s="1035"/>
      <c r="AX194" s="1040"/>
      <c r="AY194" s="1040"/>
      <c r="AZ194" s="1040"/>
      <c r="BA194" s="1040"/>
      <c r="BB194" s="1040"/>
      <c r="BC194" s="1040"/>
      <c r="BD194" s="1035"/>
      <c r="BE194" s="1035"/>
      <c r="BF194" s="1035"/>
      <c r="BG194" s="1035"/>
      <c r="BH194" s="1035"/>
      <c r="BI194" s="1035"/>
      <c r="BJ194" s="1035"/>
      <c r="BK194" s="1035"/>
      <c r="BL194" s="1035"/>
      <c r="BM194" s="1035"/>
      <c r="BN194" s="1035"/>
      <c r="BO194" s="1035"/>
      <c r="BP194" s="1035"/>
      <c r="BQ194" s="1035"/>
      <c r="BR194" s="1035"/>
      <c r="BS194" s="1035"/>
      <c r="BT194" s="1036"/>
      <c r="BU194" s="1038"/>
    </row>
    <row r="195" spans="2:73" s="1039" customFormat="1" ht="15.5">
      <c r="B195" s="1031"/>
      <c r="C195" s="1031"/>
      <c r="D195" s="1031"/>
      <c r="E195" s="1031"/>
      <c r="F195" s="1031"/>
      <c r="G195" s="1031"/>
      <c r="H195" s="1031"/>
      <c r="I195" s="1032"/>
      <c r="J195" s="1032"/>
      <c r="K195" s="1033"/>
      <c r="L195" s="1034"/>
      <c r="M195" s="1035"/>
      <c r="N195" s="1035"/>
      <c r="O195" s="1035"/>
      <c r="P195" s="1035"/>
      <c r="Q195" s="1035"/>
      <c r="R195" s="1035"/>
      <c r="S195" s="1035"/>
      <c r="T195" s="1035"/>
      <c r="U195" s="1035"/>
      <c r="V195" s="1035"/>
      <c r="W195" s="1035"/>
      <c r="X195" s="1035"/>
      <c r="Y195" s="1035"/>
      <c r="Z195" s="1035"/>
      <c r="AA195" s="1035"/>
      <c r="AB195" s="1035"/>
      <c r="AC195" s="1035"/>
      <c r="AD195" s="1035"/>
      <c r="AE195" s="1035"/>
      <c r="AF195" s="1035"/>
      <c r="AG195" s="1035"/>
      <c r="AH195" s="1035"/>
      <c r="AI195" s="1035"/>
      <c r="AJ195" s="1035"/>
      <c r="AK195" s="1035"/>
      <c r="AL195" s="1035"/>
      <c r="AM195" s="1035"/>
      <c r="AN195" s="1035"/>
      <c r="AO195" s="1036"/>
      <c r="AP195" s="1033"/>
      <c r="AQ195" s="1034"/>
      <c r="AR195" s="1035"/>
      <c r="AS195" s="1035"/>
      <c r="AT195" s="1035"/>
      <c r="AU195" s="1035"/>
      <c r="AV195" s="1035"/>
      <c r="AW195" s="1035"/>
      <c r="AX195" s="1040"/>
      <c r="AY195" s="1040"/>
      <c r="AZ195" s="1040"/>
      <c r="BA195" s="1040"/>
      <c r="BB195" s="1040"/>
      <c r="BC195" s="1040"/>
      <c r="BD195" s="1035"/>
      <c r="BE195" s="1035"/>
      <c r="BF195" s="1035"/>
      <c r="BG195" s="1035"/>
      <c r="BH195" s="1035"/>
      <c r="BI195" s="1035"/>
      <c r="BJ195" s="1035"/>
      <c r="BK195" s="1035"/>
      <c r="BL195" s="1035"/>
      <c r="BM195" s="1035"/>
      <c r="BN195" s="1035"/>
      <c r="BO195" s="1035"/>
      <c r="BP195" s="1035"/>
      <c r="BQ195" s="1035"/>
      <c r="BR195" s="1035"/>
      <c r="BS195" s="1035"/>
      <c r="BT195" s="1036"/>
      <c r="BU195" s="1038"/>
    </row>
    <row r="196" spans="2:73" s="1039" customFormat="1" ht="15.5">
      <c r="B196" s="1031"/>
      <c r="C196" s="1031"/>
      <c r="D196" s="1031"/>
      <c r="E196" s="1031"/>
      <c r="F196" s="1031"/>
      <c r="G196" s="1031"/>
      <c r="H196" s="1031"/>
      <c r="I196" s="1032"/>
      <c r="J196" s="1032"/>
      <c r="K196" s="1033"/>
      <c r="L196" s="1034"/>
      <c r="M196" s="1035"/>
      <c r="N196" s="1035"/>
      <c r="O196" s="1035"/>
      <c r="P196" s="1035"/>
      <c r="Q196" s="1035"/>
      <c r="R196" s="1035"/>
      <c r="S196" s="1035"/>
      <c r="T196" s="1035"/>
      <c r="U196" s="1035"/>
      <c r="V196" s="1035"/>
      <c r="W196" s="1035"/>
      <c r="X196" s="1035"/>
      <c r="Y196" s="1035"/>
      <c r="Z196" s="1035"/>
      <c r="AA196" s="1035"/>
      <c r="AB196" s="1035"/>
      <c r="AC196" s="1035"/>
      <c r="AD196" s="1035"/>
      <c r="AE196" s="1035"/>
      <c r="AF196" s="1035"/>
      <c r="AG196" s="1035"/>
      <c r="AH196" s="1035"/>
      <c r="AI196" s="1035"/>
      <c r="AJ196" s="1035"/>
      <c r="AK196" s="1035"/>
      <c r="AL196" s="1035"/>
      <c r="AM196" s="1035"/>
      <c r="AN196" s="1035"/>
      <c r="AO196" s="1036"/>
      <c r="AP196" s="1033"/>
      <c r="AQ196" s="1034"/>
      <c r="AR196" s="1035"/>
      <c r="AS196" s="1035"/>
      <c r="AT196" s="1035"/>
      <c r="AU196" s="1035"/>
      <c r="AV196" s="1035"/>
      <c r="AW196" s="1035"/>
      <c r="AX196" s="1040"/>
      <c r="AY196" s="1040"/>
      <c r="AZ196" s="1040"/>
      <c r="BA196" s="1040"/>
      <c r="BB196" s="1040"/>
      <c r="BC196" s="1040"/>
      <c r="BD196" s="1035"/>
      <c r="BE196" s="1035"/>
      <c r="BF196" s="1035"/>
      <c r="BG196" s="1035"/>
      <c r="BH196" s="1035"/>
      <c r="BI196" s="1035"/>
      <c r="BJ196" s="1035"/>
      <c r="BK196" s="1035"/>
      <c r="BL196" s="1035"/>
      <c r="BM196" s="1035"/>
      <c r="BN196" s="1035"/>
      <c r="BO196" s="1035"/>
      <c r="BP196" s="1035"/>
      <c r="BQ196" s="1035"/>
      <c r="BR196" s="1035"/>
      <c r="BS196" s="1035"/>
      <c r="BT196" s="1036"/>
      <c r="BU196" s="1038"/>
    </row>
    <row r="197" spans="2:73" s="1039" customFormat="1" ht="15.5">
      <c r="B197" s="1031"/>
      <c r="C197" s="1031"/>
      <c r="D197" s="1031"/>
      <c r="E197" s="1031"/>
      <c r="F197" s="1031"/>
      <c r="G197" s="1031"/>
      <c r="H197" s="1031"/>
      <c r="I197" s="1032"/>
      <c r="J197" s="1032"/>
      <c r="K197" s="1033"/>
      <c r="L197" s="1034"/>
      <c r="M197" s="1035"/>
      <c r="N197" s="1035"/>
      <c r="O197" s="1035"/>
      <c r="P197" s="1035"/>
      <c r="Q197" s="1035"/>
      <c r="R197" s="1035"/>
      <c r="S197" s="1035"/>
      <c r="T197" s="1035"/>
      <c r="U197" s="1035"/>
      <c r="V197" s="1035"/>
      <c r="W197" s="1035"/>
      <c r="X197" s="1035"/>
      <c r="Y197" s="1035"/>
      <c r="Z197" s="1035"/>
      <c r="AA197" s="1035"/>
      <c r="AB197" s="1035"/>
      <c r="AC197" s="1035"/>
      <c r="AD197" s="1035"/>
      <c r="AE197" s="1035"/>
      <c r="AF197" s="1035"/>
      <c r="AG197" s="1035"/>
      <c r="AH197" s="1035"/>
      <c r="AI197" s="1035"/>
      <c r="AJ197" s="1035"/>
      <c r="AK197" s="1035"/>
      <c r="AL197" s="1035"/>
      <c r="AM197" s="1035"/>
      <c r="AN197" s="1035"/>
      <c r="AO197" s="1036"/>
      <c r="AP197" s="1033"/>
      <c r="AQ197" s="1034"/>
      <c r="AR197" s="1035"/>
      <c r="AS197" s="1035"/>
      <c r="AT197" s="1035"/>
      <c r="AU197" s="1035"/>
      <c r="AV197" s="1035"/>
      <c r="AW197" s="1035"/>
      <c r="AX197" s="1040"/>
      <c r="AY197" s="1040"/>
      <c r="AZ197" s="1040"/>
      <c r="BA197" s="1040"/>
      <c r="BB197" s="1040"/>
      <c r="BC197" s="1040"/>
      <c r="BD197" s="1035"/>
      <c r="BE197" s="1035"/>
      <c r="BF197" s="1035"/>
      <c r="BG197" s="1035"/>
      <c r="BH197" s="1035"/>
      <c r="BI197" s="1035"/>
      <c r="BJ197" s="1035"/>
      <c r="BK197" s="1035"/>
      <c r="BL197" s="1035"/>
      <c r="BM197" s="1035"/>
      <c r="BN197" s="1035"/>
      <c r="BO197" s="1035"/>
      <c r="BP197" s="1035"/>
      <c r="BQ197" s="1035"/>
      <c r="BR197" s="1035"/>
      <c r="BS197" s="1035"/>
      <c r="BT197" s="1036"/>
      <c r="BU197" s="1038"/>
    </row>
    <row r="198" spans="2:73" s="1039" customFormat="1" ht="15.5">
      <c r="B198" s="1031"/>
      <c r="C198" s="1031"/>
      <c r="D198" s="1031"/>
      <c r="E198" s="1031"/>
      <c r="F198" s="1031"/>
      <c r="G198" s="1031"/>
      <c r="H198" s="1031"/>
      <c r="I198" s="1032"/>
      <c r="J198" s="1032"/>
      <c r="K198" s="1033"/>
      <c r="L198" s="1034"/>
      <c r="M198" s="1035"/>
      <c r="N198" s="1035"/>
      <c r="O198" s="1035"/>
      <c r="P198" s="1035"/>
      <c r="Q198" s="1035"/>
      <c r="R198" s="1035"/>
      <c r="S198" s="1035"/>
      <c r="T198" s="1035"/>
      <c r="U198" s="1035"/>
      <c r="V198" s="1035"/>
      <c r="W198" s="1035"/>
      <c r="X198" s="1035"/>
      <c r="Y198" s="1035"/>
      <c r="Z198" s="1035"/>
      <c r="AA198" s="1035"/>
      <c r="AB198" s="1035"/>
      <c r="AC198" s="1035"/>
      <c r="AD198" s="1035"/>
      <c r="AE198" s="1035"/>
      <c r="AF198" s="1035"/>
      <c r="AG198" s="1035"/>
      <c r="AH198" s="1035"/>
      <c r="AI198" s="1035"/>
      <c r="AJ198" s="1035"/>
      <c r="AK198" s="1035"/>
      <c r="AL198" s="1035"/>
      <c r="AM198" s="1035"/>
      <c r="AN198" s="1035"/>
      <c r="AO198" s="1036"/>
      <c r="AP198" s="1033"/>
      <c r="AQ198" s="1034"/>
      <c r="AR198" s="1035"/>
      <c r="AS198" s="1035"/>
      <c r="AT198" s="1035"/>
      <c r="AU198" s="1035"/>
      <c r="AV198" s="1035"/>
      <c r="AW198" s="1035"/>
      <c r="AX198" s="1040"/>
      <c r="AY198" s="1040"/>
      <c r="AZ198" s="1040"/>
      <c r="BA198" s="1040"/>
      <c r="BB198" s="1040"/>
      <c r="BC198" s="1040"/>
      <c r="BD198" s="1035"/>
      <c r="BE198" s="1035"/>
      <c r="BF198" s="1035"/>
      <c r="BG198" s="1035"/>
      <c r="BH198" s="1035"/>
      <c r="BI198" s="1035"/>
      <c r="BJ198" s="1035"/>
      <c r="BK198" s="1035"/>
      <c r="BL198" s="1035"/>
      <c r="BM198" s="1035"/>
      <c r="BN198" s="1035"/>
      <c r="BO198" s="1035"/>
      <c r="BP198" s="1035"/>
      <c r="BQ198" s="1035"/>
      <c r="BR198" s="1035"/>
      <c r="BS198" s="1035"/>
      <c r="BT198" s="1036"/>
      <c r="BU198" s="1038"/>
    </row>
    <row r="199" spans="2:73" s="1039" customFormat="1" ht="15.5">
      <c r="B199" s="1031"/>
      <c r="C199" s="1031"/>
      <c r="D199" s="1031"/>
      <c r="E199" s="1031"/>
      <c r="F199" s="1031"/>
      <c r="G199" s="1031"/>
      <c r="H199" s="1031"/>
      <c r="I199" s="1032"/>
      <c r="J199" s="1032"/>
      <c r="K199" s="1033"/>
      <c r="L199" s="1034"/>
      <c r="M199" s="1035"/>
      <c r="N199" s="1035"/>
      <c r="O199" s="1035"/>
      <c r="P199" s="1035"/>
      <c r="Q199" s="1035"/>
      <c r="R199" s="1035"/>
      <c r="S199" s="1035"/>
      <c r="T199" s="1035"/>
      <c r="U199" s="1035"/>
      <c r="V199" s="1035"/>
      <c r="W199" s="1035"/>
      <c r="X199" s="1035"/>
      <c r="Y199" s="1035"/>
      <c r="Z199" s="1035"/>
      <c r="AA199" s="1035"/>
      <c r="AB199" s="1035"/>
      <c r="AC199" s="1035"/>
      <c r="AD199" s="1035"/>
      <c r="AE199" s="1035"/>
      <c r="AF199" s="1035"/>
      <c r="AG199" s="1035"/>
      <c r="AH199" s="1035"/>
      <c r="AI199" s="1035"/>
      <c r="AJ199" s="1035"/>
      <c r="AK199" s="1035"/>
      <c r="AL199" s="1035"/>
      <c r="AM199" s="1035"/>
      <c r="AN199" s="1035"/>
      <c r="AO199" s="1036"/>
      <c r="AP199" s="1033"/>
      <c r="AQ199" s="1034"/>
      <c r="AR199" s="1035"/>
      <c r="AS199" s="1035"/>
      <c r="AT199" s="1035"/>
      <c r="AU199" s="1035"/>
      <c r="AV199" s="1035"/>
      <c r="AW199" s="1035"/>
      <c r="AX199" s="1040"/>
      <c r="AY199" s="1040"/>
      <c r="AZ199" s="1040"/>
      <c r="BA199" s="1040"/>
      <c r="BB199" s="1040"/>
      <c r="BC199" s="1040"/>
      <c r="BD199" s="1037"/>
      <c r="BE199" s="1035"/>
      <c r="BF199" s="1035"/>
      <c r="BG199" s="1035"/>
      <c r="BH199" s="1035"/>
      <c r="BI199" s="1035"/>
      <c r="BJ199" s="1035"/>
      <c r="BK199" s="1035"/>
      <c r="BL199" s="1035"/>
      <c r="BM199" s="1035"/>
      <c r="BN199" s="1035"/>
      <c r="BO199" s="1035"/>
      <c r="BP199" s="1035"/>
      <c r="BQ199" s="1035"/>
      <c r="BR199" s="1035"/>
      <c r="BS199" s="1035"/>
      <c r="BT199" s="1036"/>
      <c r="BU199" s="1038"/>
    </row>
    <row r="200" spans="2:73" ht="15.5">
      <c r="B200" s="928"/>
      <c r="C200" s="983"/>
      <c r="D200" s="983"/>
      <c r="E200" s="983"/>
      <c r="F200" s="983"/>
      <c r="G200" s="983"/>
      <c r="H200" s="983"/>
      <c r="I200" s="984"/>
      <c r="J200" s="984"/>
      <c r="K200" s="985"/>
      <c r="L200" s="986"/>
      <c r="M200" s="987"/>
      <c r="N200" s="987"/>
      <c r="O200" s="987"/>
      <c r="P200" s="987"/>
      <c r="Q200" s="987"/>
      <c r="R200" s="987"/>
      <c r="S200" s="987"/>
      <c r="T200" s="987"/>
      <c r="U200" s="987"/>
      <c r="V200" s="987"/>
      <c r="W200" s="987"/>
      <c r="X200" s="987"/>
      <c r="Y200" s="987"/>
      <c r="Z200" s="987"/>
      <c r="AA200" s="987"/>
      <c r="AB200" s="987"/>
      <c r="AC200" s="987"/>
      <c r="AD200" s="987"/>
      <c r="AE200" s="987"/>
      <c r="AF200" s="987"/>
      <c r="AG200" s="987"/>
      <c r="AH200" s="987"/>
      <c r="AI200" s="987"/>
      <c r="AJ200" s="987"/>
      <c r="AK200" s="987"/>
      <c r="AL200" s="987"/>
      <c r="AM200" s="987"/>
      <c r="AN200" s="987"/>
      <c r="AO200" s="988"/>
      <c r="AP200" s="985"/>
      <c r="AQ200" s="986"/>
      <c r="AR200" s="987"/>
      <c r="AS200" s="987"/>
      <c r="AT200" s="987"/>
      <c r="AU200" s="987"/>
      <c r="AV200" s="987"/>
      <c r="AW200" s="987"/>
      <c r="AX200" s="987"/>
      <c r="AY200" s="987"/>
      <c r="AZ200" s="987"/>
      <c r="BA200" s="987"/>
      <c r="BB200" s="987"/>
      <c r="BC200" s="987"/>
      <c r="BD200" s="987"/>
      <c r="BE200" s="987"/>
      <c r="BF200" s="987"/>
      <c r="BG200" s="987"/>
      <c r="BH200" s="987"/>
      <c r="BI200" s="987"/>
      <c r="BJ200" s="987"/>
      <c r="BK200" s="987"/>
      <c r="BL200" s="987"/>
      <c r="BM200" s="987"/>
      <c r="BN200" s="987"/>
      <c r="BO200" s="987"/>
      <c r="BP200" s="987"/>
      <c r="BQ200" s="987"/>
      <c r="BR200" s="987"/>
      <c r="BS200" s="987"/>
      <c r="BT200" s="988"/>
      <c r="BU200" s="163"/>
    </row>
    <row r="201" spans="2:73" ht="15.5">
      <c r="B201" s="928"/>
      <c r="C201" s="983"/>
      <c r="D201" s="983"/>
      <c r="E201" s="983"/>
      <c r="F201" s="983"/>
      <c r="G201" s="983"/>
      <c r="H201" s="983"/>
      <c r="I201" s="984"/>
      <c r="J201" s="984"/>
      <c r="K201" s="985"/>
      <c r="L201" s="986"/>
      <c r="M201" s="987"/>
      <c r="N201" s="987"/>
      <c r="O201" s="987"/>
      <c r="P201" s="987"/>
      <c r="Q201" s="987"/>
      <c r="R201" s="987"/>
      <c r="S201" s="987"/>
      <c r="T201" s="987"/>
      <c r="U201" s="987"/>
      <c r="V201" s="987"/>
      <c r="W201" s="987"/>
      <c r="X201" s="987"/>
      <c r="Y201" s="987"/>
      <c r="Z201" s="987"/>
      <c r="AA201" s="987"/>
      <c r="AB201" s="987"/>
      <c r="AC201" s="987"/>
      <c r="AD201" s="987"/>
      <c r="AE201" s="987"/>
      <c r="AF201" s="987"/>
      <c r="AG201" s="987"/>
      <c r="AH201" s="987"/>
      <c r="AI201" s="987"/>
      <c r="AJ201" s="987"/>
      <c r="AK201" s="987"/>
      <c r="AL201" s="987"/>
      <c r="AM201" s="987"/>
      <c r="AN201" s="987"/>
      <c r="AO201" s="988"/>
      <c r="AP201" s="985"/>
      <c r="AQ201" s="986"/>
      <c r="AR201" s="987"/>
      <c r="AS201" s="987"/>
      <c r="AT201" s="987"/>
      <c r="AU201" s="987"/>
      <c r="AV201" s="1026"/>
      <c r="AW201" s="1026"/>
      <c r="AX201" s="1026"/>
      <c r="AY201" s="1026"/>
      <c r="AZ201" s="1026"/>
      <c r="BA201" s="1026"/>
      <c r="BB201" s="1026"/>
      <c r="BC201" s="1026"/>
      <c r="BD201" s="1026"/>
      <c r="BE201" s="987"/>
      <c r="BF201" s="987"/>
      <c r="BG201" s="987"/>
      <c r="BH201" s="987"/>
      <c r="BI201" s="987"/>
      <c r="BJ201" s="987"/>
      <c r="BK201" s="987"/>
      <c r="BL201" s="987"/>
      <c r="BM201" s="987"/>
      <c r="BN201" s="987"/>
      <c r="BO201" s="987"/>
      <c r="BP201" s="987"/>
      <c r="BQ201" s="987"/>
      <c r="BR201" s="987"/>
      <c r="BS201" s="987"/>
      <c r="BT201" s="988"/>
      <c r="BU201" s="163"/>
    </row>
    <row r="202" spans="2:73" ht="15.5">
      <c r="B202" s="928"/>
      <c r="C202" s="983"/>
      <c r="D202" s="983"/>
      <c r="E202" s="983"/>
      <c r="F202" s="983"/>
      <c r="G202" s="983"/>
      <c r="H202" s="983"/>
      <c r="I202" s="984"/>
      <c r="J202" s="984"/>
      <c r="K202" s="985"/>
      <c r="L202" s="986"/>
      <c r="M202" s="987"/>
      <c r="N202" s="987"/>
      <c r="O202" s="987"/>
      <c r="P202" s="987"/>
      <c r="Q202" s="987"/>
      <c r="R202" s="987"/>
      <c r="S202" s="987"/>
      <c r="T202" s="987"/>
      <c r="U202" s="987"/>
      <c r="V202" s="987"/>
      <c r="W202" s="987"/>
      <c r="X202" s="987"/>
      <c r="Y202" s="987"/>
      <c r="Z202" s="987"/>
      <c r="AA202" s="987"/>
      <c r="AB202" s="987"/>
      <c r="AC202" s="987"/>
      <c r="AD202" s="987"/>
      <c r="AE202" s="987"/>
      <c r="AF202" s="987"/>
      <c r="AG202" s="987"/>
      <c r="AH202" s="987"/>
      <c r="AI202" s="987"/>
      <c r="AJ202" s="987"/>
      <c r="AK202" s="987"/>
      <c r="AL202" s="987"/>
      <c r="AM202" s="987"/>
      <c r="AN202" s="987"/>
      <c r="AO202" s="988"/>
      <c r="AP202" s="985"/>
      <c r="AQ202" s="986"/>
      <c r="AR202" s="987"/>
      <c r="AS202" s="987"/>
      <c r="AT202" s="987"/>
      <c r="AU202" s="987"/>
      <c r="AV202" s="1026"/>
      <c r="AW202" s="1026"/>
      <c r="AX202" s="1026"/>
      <c r="AY202" s="1026"/>
      <c r="AZ202" s="1026"/>
      <c r="BA202" s="1026"/>
      <c r="BB202" s="1026"/>
      <c r="BC202" s="1026"/>
      <c r="BD202" s="1026"/>
      <c r="BE202" s="987"/>
      <c r="BF202" s="987"/>
      <c r="BG202" s="987"/>
      <c r="BH202" s="987"/>
      <c r="BI202" s="987"/>
      <c r="BJ202" s="987"/>
      <c r="BK202" s="987"/>
      <c r="BL202" s="987"/>
      <c r="BM202" s="987"/>
      <c r="BN202" s="987"/>
      <c r="BO202" s="987"/>
      <c r="BP202" s="987"/>
      <c r="BQ202" s="987"/>
      <c r="BR202" s="987"/>
      <c r="BS202" s="987"/>
      <c r="BT202" s="988"/>
      <c r="BU202" s="163"/>
    </row>
    <row r="203" spans="2:73" ht="15.5">
      <c r="B203" s="928"/>
      <c r="C203" s="983"/>
      <c r="D203" s="983"/>
      <c r="E203" s="983"/>
      <c r="F203" s="983"/>
      <c r="G203" s="983"/>
      <c r="H203" s="983"/>
      <c r="I203" s="984"/>
      <c r="J203" s="984"/>
      <c r="K203" s="985"/>
      <c r="L203" s="986"/>
      <c r="M203" s="987"/>
      <c r="N203" s="987"/>
      <c r="O203" s="987"/>
      <c r="P203" s="987"/>
      <c r="Q203" s="987"/>
      <c r="R203" s="987"/>
      <c r="S203" s="987"/>
      <c r="T203" s="987"/>
      <c r="U203" s="987"/>
      <c r="V203" s="987"/>
      <c r="W203" s="987"/>
      <c r="X203" s="987"/>
      <c r="Y203" s="987"/>
      <c r="Z203" s="987"/>
      <c r="AA203" s="987"/>
      <c r="AB203" s="987"/>
      <c r="AC203" s="987"/>
      <c r="AD203" s="987"/>
      <c r="AE203" s="987"/>
      <c r="AF203" s="987"/>
      <c r="AG203" s="987"/>
      <c r="AH203" s="987"/>
      <c r="AI203" s="987"/>
      <c r="AJ203" s="987"/>
      <c r="AK203" s="987"/>
      <c r="AL203" s="987"/>
      <c r="AM203" s="987"/>
      <c r="AN203" s="987"/>
      <c r="AO203" s="988"/>
      <c r="AP203" s="985"/>
      <c r="AQ203" s="986"/>
      <c r="AR203" s="987"/>
      <c r="AS203" s="987"/>
      <c r="AT203" s="987"/>
      <c r="AU203" s="1026"/>
      <c r="AV203" s="1026"/>
      <c r="AW203" s="1026"/>
      <c r="AX203" s="1026"/>
      <c r="AY203" s="1026"/>
      <c r="AZ203" s="1026"/>
      <c r="BA203" s="987"/>
      <c r="BB203" s="987"/>
      <c r="BC203" s="987"/>
      <c r="BD203" s="987"/>
      <c r="BE203" s="987"/>
      <c r="BF203" s="987"/>
      <c r="BG203" s="987"/>
      <c r="BH203" s="987"/>
      <c r="BI203" s="987"/>
      <c r="BJ203" s="987"/>
      <c r="BK203" s="987"/>
      <c r="BL203" s="987"/>
      <c r="BM203" s="987"/>
      <c r="BN203" s="987"/>
      <c r="BO203" s="987"/>
      <c r="BP203" s="987"/>
      <c r="BQ203" s="987"/>
      <c r="BR203" s="987"/>
      <c r="BS203" s="987"/>
      <c r="BT203" s="988"/>
      <c r="BU203" s="163"/>
    </row>
    <row r="204" spans="2:73" ht="15.5">
      <c r="B204" s="928"/>
      <c r="C204" s="983"/>
      <c r="D204" s="983"/>
      <c r="E204" s="983"/>
      <c r="F204" s="983"/>
      <c r="G204" s="983"/>
      <c r="H204" s="983"/>
      <c r="I204" s="984"/>
      <c r="J204" s="984"/>
      <c r="K204" s="985"/>
      <c r="L204" s="986"/>
      <c r="M204" s="987"/>
      <c r="N204" s="987"/>
      <c r="O204" s="987"/>
      <c r="P204" s="987"/>
      <c r="Q204" s="987"/>
      <c r="R204" s="987"/>
      <c r="S204" s="987"/>
      <c r="T204" s="987"/>
      <c r="U204" s="987"/>
      <c r="V204" s="987"/>
      <c r="W204" s="987"/>
      <c r="X204" s="987"/>
      <c r="Y204" s="987"/>
      <c r="Z204" s="987"/>
      <c r="AA204" s="987"/>
      <c r="AB204" s="987"/>
      <c r="AC204" s="987"/>
      <c r="AD204" s="987"/>
      <c r="AE204" s="987"/>
      <c r="AF204" s="987"/>
      <c r="AG204" s="987"/>
      <c r="AH204" s="987"/>
      <c r="AI204" s="987"/>
      <c r="AJ204" s="987"/>
      <c r="AK204" s="987"/>
      <c r="AL204" s="987"/>
      <c r="AM204" s="987"/>
      <c r="AN204" s="987"/>
      <c r="AO204" s="988"/>
      <c r="AP204" s="985"/>
      <c r="AQ204" s="986"/>
      <c r="AR204" s="987"/>
      <c r="AS204" s="987"/>
      <c r="AT204" s="987"/>
      <c r="AU204" s="987"/>
      <c r="AV204" s="987"/>
      <c r="AW204" s="987"/>
      <c r="AX204" s="987"/>
      <c r="AY204" s="987"/>
      <c r="AZ204" s="987"/>
      <c r="BA204" s="987"/>
      <c r="BB204" s="987"/>
      <c r="BC204" s="987"/>
      <c r="BD204" s="987"/>
      <c r="BE204" s="987"/>
      <c r="BF204" s="987"/>
      <c r="BG204" s="987"/>
      <c r="BH204" s="987"/>
      <c r="BI204" s="987"/>
      <c r="BJ204" s="987"/>
      <c r="BK204" s="987"/>
      <c r="BL204" s="987"/>
      <c r="BM204" s="987"/>
      <c r="BN204" s="987"/>
      <c r="BO204" s="987"/>
      <c r="BP204" s="987"/>
      <c r="BQ204" s="987"/>
      <c r="BR204" s="987"/>
      <c r="BS204" s="987"/>
      <c r="BT204" s="988"/>
      <c r="BU204" s="163"/>
    </row>
    <row r="205" spans="2:73" ht="15.5">
      <c r="B205" s="928"/>
      <c r="C205" s="983"/>
      <c r="D205" s="983"/>
      <c r="E205" s="983"/>
      <c r="F205" s="983"/>
      <c r="G205" s="983"/>
      <c r="H205" s="983"/>
      <c r="I205" s="984"/>
      <c r="J205" s="984"/>
      <c r="K205" s="985"/>
      <c r="L205" s="986"/>
      <c r="M205" s="987"/>
      <c r="N205" s="987"/>
      <c r="O205" s="987"/>
      <c r="P205" s="987"/>
      <c r="Q205" s="987"/>
      <c r="R205" s="987"/>
      <c r="S205" s="987"/>
      <c r="T205" s="987"/>
      <c r="U205" s="987"/>
      <c r="V205" s="987"/>
      <c r="W205" s="987"/>
      <c r="X205" s="987"/>
      <c r="Y205" s="987"/>
      <c r="Z205" s="987"/>
      <c r="AA205" s="987"/>
      <c r="AB205" s="987"/>
      <c r="AC205" s="987"/>
      <c r="AD205" s="987"/>
      <c r="AE205" s="987"/>
      <c r="AF205" s="987"/>
      <c r="AG205" s="987"/>
      <c r="AH205" s="987"/>
      <c r="AI205" s="987"/>
      <c r="AJ205" s="987"/>
      <c r="AK205" s="987"/>
      <c r="AL205" s="987"/>
      <c r="AM205" s="987"/>
      <c r="AN205" s="987"/>
      <c r="AO205" s="988"/>
      <c r="AP205" s="985"/>
      <c r="AQ205" s="986"/>
      <c r="AR205" s="987"/>
      <c r="AS205" s="987"/>
      <c r="AT205" s="987"/>
      <c r="AU205" s="987"/>
      <c r="AV205" s="987"/>
      <c r="AW205" s="987"/>
      <c r="AX205" s="987"/>
      <c r="AY205" s="987"/>
      <c r="AZ205" s="987"/>
      <c r="BA205" s="987"/>
      <c r="BB205" s="987"/>
      <c r="BC205" s="987"/>
      <c r="BD205" s="987"/>
      <c r="BE205" s="987"/>
      <c r="BF205" s="987"/>
      <c r="BG205" s="987"/>
      <c r="BH205" s="987"/>
      <c r="BI205" s="987"/>
      <c r="BJ205" s="987"/>
      <c r="BK205" s="987"/>
      <c r="BL205" s="987"/>
      <c r="BM205" s="987"/>
      <c r="BN205" s="987"/>
      <c r="BO205" s="987"/>
      <c r="BP205" s="987"/>
      <c r="BQ205" s="987"/>
      <c r="BR205" s="987"/>
      <c r="BS205" s="987"/>
      <c r="BT205" s="988"/>
      <c r="BU205" s="163"/>
    </row>
    <row r="206" spans="2:73" ht="15.5">
      <c r="B206" s="928"/>
      <c r="C206" s="983"/>
      <c r="D206" s="983"/>
      <c r="E206" s="983"/>
      <c r="F206" s="983"/>
      <c r="G206" s="983"/>
      <c r="H206" s="983"/>
      <c r="I206" s="984"/>
      <c r="J206" s="984"/>
      <c r="K206" s="985"/>
      <c r="L206" s="986"/>
      <c r="M206" s="987"/>
      <c r="N206" s="987"/>
      <c r="O206" s="987"/>
      <c r="P206" s="987"/>
      <c r="Q206" s="987"/>
      <c r="R206" s="987"/>
      <c r="S206" s="987"/>
      <c r="T206" s="987"/>
      <c r="U206" s="987"/>
      <c r="V206" s="987"/>
      <c r="W206" s="987"/>
      <c r="X206" s="987"/>
      <c r="Y206" s="987"/>
      <c r="Z206" s="987"/>
      <c r="AA206" s="987"/>
      <c r="AB206" s="987"/>
      <c r="AC206" s="987"/>
      <c r="AD206" s="987"/>
      <c r="AE206" s="987"/>
      <c r="AF206" s="987"/>
      <c r="AG206" s="987"/>
      <c r="AH206" s="987"/>
      <c r="AI206" s="987"/>
      <c r="AJ206" s="987"/>
      <c r="AK206" s="987"/>
      <c r="AL206" s="987"/>
      <c r="AM206" s="987"/>
      <c r="AN206" s="987"/>
      <c r="AO206" s="988"/>
      <c r="AP206" s="985"/>
      <c r="AQ206" s="986"/>
      <c r="AR206" s="987"/>
      <c r="AS206" s="987"/>
      <c r="AT206" s="987"/>
      <c r="AU206" s="987"/>
      <c r="AV206" s="987"/>
      <c r="AW206" s="987"/>
      <c r="AX206" s="987"/>
      <c r="AY206" s="987"/>
      <c r="AZ206" s="987"/>
      <c r="BA206" s="987"/>
      <c r="BB206" s="987"/>
      <c r="BC206" s="987"/>
      <c r="BD206" s="987"/>
      <c r="BE206" s="987"/>
      <c r="BF206" s="987"/>
      <c r="BG206" s="987"/>
      <c r="BH206" s="987"/>
      <c r="BI206" s="987"/>
      <c r="BJ206" s="987"/>
      <c r="BK206" s="987"/>
      <c r="BL206" s="987"/>
      <c r="BM206" s="987"/>
      <c r="BN206" s="987"/>
      <c r="BO206" s="987"/>
      <c r="BP206" s="987"/>
      <c r="BQ206" s="987"/>
      <c r="BR206" s="987"/>
      <c r="BS206" s="987"/>
      <c r="BT206" s="988"/>
      <c r="BU206" s="163"/>
    </row>
    <row r="207" spans="2:73" ht="15.5">
      <c r="B207" s="845"/>
      <c r="C207" s="989"/>
      <c r="D207" s="989"/>
      <c r="E207" s="989"/>
      <c r="F207" s="989"/>
      <c r="G207" s="989"/>
      <c r="H207" s="989"/>
      <c r="I207" s="990"/>
      <c r="J207" s="990"/>
      <c r="K207" s="985"/>
      <c r="L207" s="991"/>
      <c r="M207" s="992"/>
      <c r="N207" s="992"/>
      <c r="O207" s="992"/>
      <c r="P207" s="992"/>
      <c r="Q207" s="992"/>
      <c r="R207" s="992"/>
      <c r="S207" s="992"/>
      <c r="T207" s="992"/>
      <c r="U207" s="992"/>
      <c r="V207" s="992"/>
      <c r="W207" s="992"/>
      <c r="X207" s="992"/>
      <c r="Y207" s="992"/>
      <c r="Z207" s="992"/>
      <c r="AA207" s="992"/>
      <c r="AB207" s="992"/>
      <c r="AC207" s="992"/>
      <c r="AD207" s="992"/>
      <c r="AE207" s="992"/>
      <c r="AF207" s="992"/>
      <c r="AG207" s="992"/>
      <c r="AH207" s="992"/>
      <c r="AI207" s="992"/>
      <c r="AJ207" s="992"/>
      <c r="AK207" s="992"/>
      <c r="AL207" s="992"/>
      <c r="AM207" s="992"/>
      <c r="AN207" s="992"/>
      <c r="AO207" s="993"/>
      <c r="AP207" s="985"/>
      <c r="AQ207" s="991"/>
      <c r="AR207" s="992"/>
      <c r="AS207" s="992"/>
      <c r="AT207" s="992"/>
      <c r="AU207" s="992"/>
      <c r="AV207" s="992"/>
      <c r="AW207" s="992"/>
      <c r="AX207" s="992"/>
      <c r="AY207" s="992"/>
      <c r="AZ207" s="992"/>
      <c r="BA207" s="992"/>
      <c r="BB207" s="992"/>
      <c r="BC207" s="992"/>
      <c r="BD207" s="992"/>
      <c r="BE207" s="992"/>
      <c r="BF207" s="992"/>
      <c r="BG207" s="992"/>
      <c r="BH207" s="992"/>
      <c r="BI207" s="992"/>
      <c r="BJ207" s="992"/>
      <c r="BK207" s="992"/>
      <c r="BL207" s="992"/>
      <c r="BM207" s="992"/>
      <c r="BN207" s="992"/>
      <c r="BO207" s="992"/>
      <c r="BP207" s="992"/>
      <c r="BQ207" s="992"/>
      <c r="BR207" s="992"/>
      <c r="BS207" s="992"/>
      <c r="BT207" s="993"/>
      <c r="BU207" s="163"/>
    </row>
  </sheetData>
  <autoFilter ref="C26:BT26">
    <sortState ref="C26:BT42">
      <sortCondition ref="H25"/>
    </sortState>
  </autoFilter>
  <mergeCells count="1">
    <mergeCell ref="C24:G24"/>
  </mergeCells>
  <conditionalFormatting sqref="AQ29:BT39">
    <cfRule type="cellIs" dxfId="11" priority="8" operator="equal">
      <formula>0</formula>
    </cfRule>
  </conditionalFormatting>
  <conditionalFormatting sqref="L27:AO40 AQ37:BT40">
    <cfRule type="cellIs" dxfId="10" priority="12" operator="equal">
      <formula>0</formula>
    </cfRule>
  </conditionalFormatting>
  <conditionalFormatting sqref="L27:AO32">
    <cfRule type="cellIs" dxfId="9" priority="11" operator="equal">
      <formula>0</formula>
    </cfRule>
  </conditionalFormatting>
  <conditionalFormatting sqref="L88:AO102">
    <cfRule type="cellIs" dxfId="8" priority="3" operator="equal">
      <formula>0</formula>
    </cfRule>
  </conditionalFormatting>
  <conditionalFormatting sqref="L84:AO87">
    <cfRule type="cellIs" dxfId="7" priority="1" operator="equal">
      <formula>0</formula>
    </cfRule>
  </conditionalFormatting>
  <conditionalFormatting sqref="AQ40:BT40">
    <cfRule type="cellIs" dxfId="6" priority="10" operator="equal">
      <formula>0</formula>
    </cfRule>
  </conditionalFormatting>
  <conditionalFormatting sqref="AQ27:BT28">
    <cfRule type="cellIs" dxfId="5" priority="9" operator="equal">
      <formula>0</formula>
    </cfRule>
  </conditionalFormatting>
  <conditionalFormatting sqref="L41:AO62 AQ41:BT62">
    <cfRule type="cellIs" dxfId="4" priority="7" operator="equal">
      <formula>0</formula>
    </cfRule>
  </conditionalFormatting>
  <conditionalFormatting sqref="AQ41:BT42">
    <cfRule type="cellIs" dxfId="3" priority="6" operator="equal">
      <formula>0</formula>
    </cfRule>
  </conditionalFormatting>
  <conditionalFormatting sqref="L63:AO67 AQ63:BT207 L103:AO207">
    <cfRule type="cellIs" dxfId="2" priority="5" operator="equal">
      <formula>0</formula>
    </cfRule>
  </conditionalFormatting>
  <conditionalFormatting sqref="L72:AO83">
    <cfRule type="cellIs" dxfId="1" priority="4" operator="equal">
      <formula>0</formula>
    </cfRule>
  </conditionalFormatting>
  <conditionalFormatting sqref="L68:AO71">
    <cfRule type="cellIs" dxfId="0" priority="2" operator="equal">
      <formula>0</formula>
    </cfRule>
  </conditionalFormatting>
  <pageMargins left="0.7" right="0.7" top="0.75" bottom="0.75" header="0.3" footer="0.3"/>
  <pageSetup scale="15"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7" zoomScale="40" zoomScaleNormal="40" workbookViewId="0">
      <selection activeCell="M21" sqref="M21"/>
    </sheetView>
  </sheetViews>
  <sheetFormatPr defaultColWidth="9" defaultRowHeight="14.5"/>
  <cols>
    <col min="1" max="1" width="9" style="12"/>
    <col min="2" max="2" width="10" style="12" customWidth="1"/>
    <col min="3" max="3" width="11.26953125" style="12" customWidth="1"/>
    <col min="4" max="4" width="13.26953125" style="12" customWidth="1"/>
    <col min="5" max="5" width="12.81640625" style="12" customWidth="1"/>
    <col min="6" max="6" width="12" style="12" customWidth="1"/>
    <col min="7" max="7" width="9" style="12"/>
    <col min="8" max="8" width="24.54296875" style="12" customWidth="1"/>
    <col min="9" max="9" width="11" style="12" customWidth="1"/>
    <col min="10" max="10" width="9" style="12"/>
    <col min="11" max="11" width="11.54296875" style="12" customWidth="1"/>
    <col min="12" max="12" width="9" style="12"/>
    <col min="13" max="13" width="26" style="12" customWidth="1"/>
    <col min="14" max="14" width="10" style="12" customWidth="1"/>
    <col min="15" max="15" width="9" style="12"/>
    <col min="16" max="16" width="9.81640625" style="12" customWidth="1"/>
    <col min="17" max="16384" width="9" style="12"/>
  </cols>
  <sheetData>
    <row r="12" spans="1:17" ht="24" customHeight="1" thickBot="1"/>
    <row r="13" spans="1:17" s="9" customFormat="1" ht="23.5"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5">
      <c r="B15" s="588" t="s">
        <v>504</v>
      </c>
    </row>
    <row r="16" spans="1:17" ht="15.5">
      <c r="B16" s="588"/>
    </row>
    <row r="17" spans="2:21" s="668" customFormat="1" ht="20.5" customHeight="1">
      <c r="B17" s="666" t="s">
        <v>663</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1112" t="s">
        <v>716</v>
      </c>
      <c r="C18" s="1112"/>
      <c r="D18" s="1112"/>
      <c r="E18" s="1112"/>
      <c r="F18" s="1112"/>
      <c r="G18" s="1112"/>
      <c r="H18" s="1112"/>
      <c r="I18" s="1112"/>
      <c r="J18" s="1112"/>
      <c r="K18" s="1112"/>
      <c r="L18" s="1112"/>
      <c r="M18" s="1112"/>
      <c r="N18" s="1112"/>
      <c r="O18" s="1112"/>
      <c r="P18" s="1112"/>
      <c r="Q18" s="1112"/>
      <c r="R18" s="1112"/>
      <c r="S18" s="1112"/>
      <c r="T18" s="1112"/>
      <c r="U18" s="1112"/>
    </row>
    <row r="21" spans="2:21" ht="21">
      <c r="B21" s="744" t="s">
        <v>700</v>
      </c>
    </row>
    <row r="23" spans="2:21" ht="21">
      <c r="B23" s="744" t="s">
        <v>701</v>
      </c>
      <c r="C23" s="745"/>
      <c r="E23" s="745"/>
      <c r="F23" s="745"/>
      <c r="H23" s="744" t="s">
        <v>702</v>
      </c>
    </row>
    <row r="24" spans="2:21" ht="18.75" customHeight="1">
      <c r="B24" s="1111" t="s">
        <v>679</v>
      </c>
      <c r="C24" s="1111"/>
      <c r="D24" s="1111"/>
      <c r="E24" s="1111"/>
      <c r="F24" s="1111"/>
      <c r="H24" s="12" t="s">
        <v>687</v>
      </c>
      <c r="M24" s="12" t="s">
        <v>688</v>
      </c>
    </row>
    <row r="25" spans="2:21" ht="43.5">
      <c r="B25" s="741" t="s">
        <v>62</v>
      </c>
      <c r="C25" s="741" t="s">
        <v>680</v>
      </c>
      <c r="D25" s="741" t="s">
        <v>681</v>
      </c>
      <c r="E25" s="741" t="s">
        <v>683</v>
      </c>
      <c r="F25" s="741" t="s">
        <v>682</v>
      </c>
      <c r="H25" s="741" t="s">
        <v>684</v>
      </c>
      <c r="I25" s="741" t="s">
        <v>685</v>
      </c>
      <c r="J25" s="741" t="s">
        <v>686</v>
      </c>
      <c r="K25" s="741" t="s">
        <v>680</v>
      </c>
      <c r="M25" s="741" t="s">
        <v>684</v>
      </c>
      <c r="N25" s="741" t="s">
        <v>685</v>
      </c>
      <c r="O25" s="741" t="s">
        <v>686</v>
      </c>
      <c r="P25" s="741" t="s">
        <v>680</v>
      </c>
    </row>
    <row r="26" spans="2:21" ht="16.5">
      <c r="B26" s="748"/>
      <c r="C26" s="748" t="s">
        <v>690</v>
      </c>
      <c r="D26" s="748" t="s">
        <v>691</v>
      </c>
      <c r="E26" s="748" t="s">
        <v>692</v>
      </c>
      <c r="F26" s="748" t="s">
        <v>693</v>
      </c>
      <c r="H26" s="748"/>
      <c r="I26" s="748" t="s">
        <v>694</v>
      </c>
      <c r="J26" s="748" t="s">
        <v>695</v>
      </c>
      <c r="K26" s="748" t="s">
        <v>696</v>
      </c>
      <c r="M26" s="748"/>
      <c r="N26" s="748" t="s">
        <v>697</v>
      </c>
      <c r="O26" s="748" t="s">
        <v>698</v>
      </c>
      <c r="P26" s="748" t="s">
        <v>699</v>
      </c>
    </row>
    <row r="27" spans="2:21" ht="15.75" customHeight="1">
      <c r="B27" s="743" t="s">
        <v>704</v>
      </c>
      <c r="C27" s="751">
        <f>K49</f>
        <v>0</v>
      </c>
      <c r="D27" s="749"/>
      <c r="E27" s="742"/>
      <c r="F27" s="742"/>
      <c r="H27" s="742"/>
      <c r="I27" s="742"/>
      <c r="J27" s="742"/>
      <c r="K27" s="742">
        <f>I27*J27</f>
        <v>0</v>
      </c>
      <c r="M27" s="742"/>
      <c r="N27" s="742"/>
      <c r="O27" s="742"/>
      <c r="P27" s="742">
        <f>N27*O27</f>
        <v>0</v>
      </c>
    </row>
    <row r="28" spans="2:21" ht="15.75" customHeight="1">
      <c r="B28" s="743" t="s">
        <v>705</v>
      </c>
      <c r="C28" s="752">
        <f>P49</f>
        <v>0</v>
      </c>
      <c r="D28" s="753">
        <f>C28-C27</f>
        <v>0</v>
      </c>
      <c r="E28" s="742"/>
      <c r="F28" s="750">
        <f>D28*E28</f>
        <v>0</v>
      </c>
      <c r="H28" s="742"/>
      <c r="I28" s="742"/>
      <c r="J28" s="742"/>
      <c r="K28" s="742"/>
      <c r="M28" s="742"/>
      <c r="N28" s="742"/>
      <c r="O28" s="742"/>
      <c r="P28" s="742"/>
    </row>
    <row r="29" spans="2:21" ht="15.75" customHeight="1">
      <c r="B29" s="743" t="s">
        <v>706</v>
      </c>
      <c r="C29" s="742"/>
      <c r="D29" s="742"/>
      <c r="E29" s="742"/>
      <c r="F29" s="742"/>
      <c r="H29" s="742"/>
      <c r="I29" s="742"/>
      <c r="J29" s="742"/>
      <c r="K29" s="742"/>
      <c r="M29" s="742"/>
      <c r="N29" s="742"/>
      <c r="O29" s="742"/>
      <c r="P29" s="742"/>
    </row>
    <row r="30" spans="2:21" ht="15.75" customHeight="1">
      <c r="B30" s="743" t="s">
        <v>707</v>
      </c>
      <c r="C30" s="742"/>
      <c r="D30" s="742"/>
      <c r="E30" s="742"/>
      <c r="F30" s="742"/>
      <c r="H30" s="742"/>
      <c r="I30" s="742"/>
      <c r="J30" s="742"/>
      <c r="K30" s="742"/>
      <c r="M30" s="742"/>
      <c r="N30" s="742"/>
      <c r="O30" s="742"/>
      <c r="P30" s="742"/>
    </row>
    <row r="31" spans="2:21" ht="15.75" customHeight="1">
      <c r="B31" s="743" t="s">
        <v>708</v>
      </c>
      <c r="C31" s="742"/>
      <c r="D31" s="742"/>
      <c r="E31" s="742"/>
      <c r="F31" s="742"/>
      <c r="H31" s="742"/>
      <c r="I31" s="742"/>
      <c r="J31" s="742"/>
      <c r="K31" s="742"/>
      <c r="M31" s="742"/>
      <c r="N31" s="742"/>
      <c r="O31" s="742"/>
      <c r="P31" s="742"/>
    </row>
    <row r="32" spans="2:21" ht="15.75" customHeight="1">
      <c r="B32" s="743" t="s">
        <v>709</v>
      </c>
      <c r="C32" s="742"/>
      <c r="D32" s="742"/>
      <c r="E32" s="742"/>
      <c r="F32" s="742"/>
      <c r="H32" s="742"/>
      <c r="I32" s="742"/>
      <c r="J32" s="742"/>
      <c r="K32" s="742"/>
      <c r="M32" s="742"/>
      <c r="N32" s="742"/>
      <c r="O32" s="742"/>
      <c r="P32" s="742"/>
    </row>
    <row r="33" spans="2:16" ht="15.75" customHeight="1">
      <c r="B33" s="743" t="s">
        <v>710</v>
      </c>
      <c r="C33" s="742"/>
      <c r="D33" s="742"/>
      <c r="E33" s="742"/>
      <c r="F33" s="742"/>
      <c r="H33" s="742"/>
      <c r="I33" s="742"/>
      <c r="J33" s="742"/>
      <c r="K33" s="742"/>
      <c r="M33" s="742"/>
      <c r="N33" s="742"/>
      <c r="O33" s="742"/>
      <c r="P33" s="742"/>
    </row>
    <row r="34" spans="2:16" ht="15.75" customHeight="1">
      <c r="B34" s="743" t="s">
        <v>711</v>
      </c>
      <c r="C34" s="742"/>
      <c r="D34" s="742"/>
      <c r="E34" s="742"/>
      <c r="F34" s="742"/>
      <c r="H34" s="742"/>
      <c r="I34" s="742"/>
      <c r="J34" s="742"/>
      <c r="K34" s="742"/>
      <c r="M34" s="742"/>
      <c r="N34" s="742"/>
      <c r="O34" s="742"/>
      <c r="P34" s="742"/>
    </row>
    <row r="35" spans="2:16" ht="15.75" customHeight="1">
      <c r="B35" s="743" t="s">
        <v>712</v>
      </c>
      <c r="C35" s="742"/>
      <c r="D35" s="742"/>
      <c r="E35" s="742"/>
      <c r="F35" s="742"/>
      <c r="H35" s="742"/>
      <c r="I35" s="742"/>
      <c r="J35" s="742"/>
      <c r="K35" s="742"/>
      <c r="M35" s="742"/>
      <c r="N35" s="742"/>
      <c r="O35" s="742"/>
      <c r="P35" s="742"/>
    </row>
    <row r="36" spans="2:16" ht="15.75" customHeight="1">
      <c r="B36" s="743" t="s">
        <v>713</v>
      </c>
      <c r="C36" s="742"/>
      <c r="D36" s="742"/>
      <c r="E36" s="742"/>
      <c r="F36" s="742"/>
      <c r="H36" s="742"/>
      <c r="I36" s="742"/>
      <c r="J36" s="742"/>
      <c r="K36" s="742"/>
      <c r="M36" s="742"/>
      <c r="N36" s="742"/>
      <c r="O36" s="742"/>
      <c r="P36" s="742"/>
    </row>
    <row r="37" spans="2:16" ht="15.75" customHeight="1">
      <c r="B37" s="743" t="s">
        <v>714</v>
      </c>
      <c r="C37" s="742"/>
      <c r="D37" s="742"/>
      <c r="E37" s="742"/>
      <c r="F37" s="742"/>
      <c r="H37" s="742"/>
      <c r="I37" s="742"/>
      <c r="J37" s="742"/>
      <c r="K37" s="742"/>
      <c r="M37" s="742"/>
      <c r="N37" s="742"/>
      <c r="O37" s="742"/>
      <c r="P37" s="742"/>
    </row>
    <row r="38" spans="2:16" ht="15.75" customHeight="1">
      <c r="B38" s="743" t="s">
        <v>715</v>
      </c>
      <c r="C38" s="742"/>
      <c r="D38" s="742"/>
      <c r="E38" s="742"/>
      <c r="F38" s="742"/>
      <c r="H38" s="742"/>
      <c r="I38" s="742"/>
      <c r="J38" s="742"/>
      <c r="K38" s="742"/>
      <c r="M38" s="742"/>
      <c r="N38" s="742"/>
      <c r="O38" s="742"/>
      <c r="P38" s="742"/>
    </row>
    <row r="39" spans="2:16" ht="16.399999999999999" customHeight="1">
      <c r="B39" s="754" t="s">
        <v>26</v>
      </c>
      <c r="C39" s="755"/>
      <c r="D39" s="755"/>
      <c r="E39" s="755"/>
      <c r="F39" s="756">
        <f>SUM(F28:F38)</f>
        <v>0</v>
      </c>
      <c r="H39" s="742"/>
      <c r="I39" s="742"/>
      <c r="J39" s="742"/>
      <c r="K39" s="742"/>
      <c r="M39" s="742"/>
      <c r="N39" s="742"/>
      <c r="O39" s="742"/>
      <c r="P39" s="742"/>
    </row>
    <row r="40" spans="2:16">
      <c r="B40" s="743" t="s">
        <v>703</v>
      </c>
      <c r="C40" s="742"/>
      <c r="D40" s="742"/>
      <c r="E40" s="742"/>
      <c r="F40" s="742"/>
      <c r="H40" s="742"/>
      <c r="I40" s="742"/>
      <c r="J40" s="742"/>
      <c r="K40" s="742"/>
      <c r="M40" s="742"/>
      <c r="N40" s="742"/>
      <c r="O40" s="742"/>
      <c r="P40" s="742"/>
    </row>
    <row r="41" spans="2:16">
      <c r="B41" s="743" t="s">
        <v>703</v>
      </c>
      <c r="C41" s="742"/>
      <c r="D41" s="742"/>
      <c r="E41" s="742"/>
      <c r="F41" s="742"/>
      <c r="H41" s="742"/>
      <c r="I41" s="742"/>
      <c r="J41" s="742"/>
      <c r="K41" s="742"/>
      <c r="M41" s="742"/>
      <c r="N41" s="742"/>
      <c r="O41" s="742"/>
      <c r="P41" s="742"/>
    </row>
    <row r="42" spans="2:16">
      <c r="B42" s="743" t="s">
        <v>703</v>
      </c>
      <c r="C42" s="742"/>
      <c r="D42" s="742"/>
      <c r="E42" s="742"/>
      <c r="F42" s="742"/>
      <c r="H42" s="742"/>
      <c r="I42" s="742"/>
      <c r="J42" s="742"/>
      <c r="K42" s="742"/>
      <c r="M42" s="742"/>
      <c r="N42" s="742"/>
      <c r="O42" s="742"/>
      <c r="P42" s="742"/>
    </row>
    <row r="43" spans="2:16">
      <c r="B43" s="743" t="s">
        <v>703</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0</v>
      </c>
      <c r="M49" s="754" t="s">
        <v>26</v>
      </c>
      <c r="N49" s="755"/>
      <c r="O49" s="755"/>
      <c r="P49" s="752">
        <f>SUM(P27:P48)</f>
        <v>0</v>
      </c>
    </row>
  </sheetData>
  <mergeCells count="2">
    <mergeCell ref="B24:F24"/>
    <mergeCell ref="B18:U18"/>
  </mergeCells>
  <pageMargins left="0.7" right="0.7" top="0.75" bottom="0.75" header="0.3" footer="0.3"/>
  <pageSetup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55" zoomScaleNormal="55" workbookViewId="0">
      <pane ySplit="16" topLeftCell="A41" activePane="bottomLeft" state="frozen"/>
      <selection pane="bottomLeft" activeCell="B21" sqref="B21"/>
    </sheetView>
  </sheetViews>
  <sheetFormatPr defaultColWidth="9" defaultRowHeight="14.5"/>
  <cols>
    <col min="1" max="1" width="9" style="12"/>
    <col min="2" max="2" width="37" style="704" customWidth="1"/>
    <col min="3" max="3" width="9" style="10"/>
    <col min="4" max="16384" width="9" style="12"/>
  </cols>
  <sheetData>
    <row r="16" spans="2:21" ht="26.25" customHeight="1">
      <c r="B16" s="705" t="s">
        <v>560</v>
      </c>
      <c r="C16" s="1046" t="s">
        <v>504</v>
      </c>
      <c r="D16" s="1047"/>
      <c r="E16" s="1047"/>
      <c r="F16" s="1047"/>
      <c r="G16" s="1047"/>
      <c r="H16" s="1047"/>
      <c r="I16" s="1047"/>
      <c r="J16" s="1047"/>
      <c r="K16" s="1047"/>
      <c r="L16" s="1047"/>
      <c r="M16" s="1047"/>
      <c r="N16" s="1047"/>
      <c r="O16" s="1047"/>
      <c r="P16" s="1047"/>
      <c r="Q16" s="1047"/>
      <c r="R16" s="1047"/>
      <c r="S16" s="1047"/>
      <c r="T16" s="1047"/>
      <c r="U16" s="1047"/>
    </row>
    <row r="17" spans="2:21" ht="55.5" customHeight="1">
      <c r="B17" s="706" t="s">
        <v>633</v>
      </c>
      <c r="C17" s="1048" t="s">
        <v>739</v>
      </c>
      <c r="D17" s="1048"/>
      <c r="E17" s="1048"/>
      <c r="F17" s="1048"/>
      <c r="G17" s="1048"/>
      <c r="H17" s="1048"/>
      <c r="I17" s="1048"/>
      <c r="J17" s="1048"/>
      <c r="K17" s="1048"/>
      <c r="L17" s="1048"/>
      <c r="M17" s="1048"/>
      <c r="N17" s="1048"/>
      <c r="O17" s="1048"/>
      <c r="P17" s="1048"/>
      <c r="Q17" s="1048"/>
      <c r="R17" s="1048"/>
      <c r="S17" s="1048"/>
      <c r="T17" s="1048"/>
      <c r="U17" s="1049"/>
    </row>
    <row r="18" spans="2:21" ht="15.5">
      <c r="B18" s="707"/>
      <c r="C18" s="708"/>
      <c r="D18" s="709"/>
      <c r="E18" s="709"/>
      <c r="F18" s="709"/>
      <c r="G18" s="709"/>
      <c r="H18" s="709"/>
      <c r="I18" s="709"/>
      <c r="J18" s="709"/>
      <c r="K18" s="709"/>
      <c r="L18" s="709"/>
      <c r="M18" s="709"/>
      <c r="N18" s="709"/>
      <c r="O18" s="709"/>
      <c r="P18" s="709"/>
      <c r="Q18" s="709"/>
      <c r="R18" s="709"/>
      <c r="S18" s="709"/>
      <c r="T18" s="709"/>
      <c r="U18" s="710"/>
    </row>
    <row r="19" spans="2:21" ht="15.5">
      <c r="B19" s="707"/>
      <c r="C19" s="708" t="s">
        <v>637</v>
      </c>
      <c r="D19" s="709"/>
      <c r="E19" s="709"/>
      <c r="F19" s="709"/>
      <c r="G19" s="709"/>
      <c r="H19" s="709"/>
      <c r="I19" s="709"/>
      <c r="J19" s="709"/>
      <c r="K19" s="709"/>
      <c r="L19" s="709"/>
      <c r="M19" s="709"/>
      <c r="N19" s="709"/>
      <c r="O19" s="709"/>
      <c r="P19" s="709"/>
      <c r="Q19" s="709"/>
      <c r="R19" s="709"/>
      <c r="S19" s="709"/>
      <c r="T19" s="709"/>
      <c r="U19" s="710"/>
    </row>
    <row r="20" spans="2:21" ht="15.5">
      <c r="B20" s="707"/>
      <c r="C20" s="708"/>
      <c r="D20" s="709"/>
      <c r="E20" s="709"/>
      <c r="F20" s="709"/>
      <c r="G20" s="709"/>
      <c r="H20" s="709"/>
      <c r="I20" s="709"/>
      <c r="J20" s="709"/>
      <c r="K20" s="709"/>
      <c r="L20" s="709"/>
      <c r="M20" s="709"/>
      <c r="N20" s="709"/>
      <c r="O20" s="709"/>
      <c r="P20" s="709"/>
      <c r="Q20" s="709"/>
      <c r="R20" s="709"/>
      <c r="S20" s="709"/>
      <c r="T20" s="709"/>
      <c r="U20" s="710"/>
    </row>
    <row r="21" spans="2:21" ht="15.5">
      <c r="B21" s="707"/>
      <c r="C21" s="708" t="s">
        <v>634</v>
      </c>
      <c r="D21" s="709"/>
      <c r="E21" s="709"/>
      <c r="F21" s="709"/>
      <c r="G21" s="709"/>
      <c r="H21" s="709"/>
      <c r="I21" s="709"/>
      <c r="J21" s="709"/>
      <c r="K21" s="709"/>
      <c r="L21" s="709"/>
      <c r="M21" s="709"/>
      <c r="N21" s="709"/>
      <c r="O21" s="709"/>
      <c r="P21" s="709"/>
      <c r="Q21" s="709"/>
      <c r="R21" s="709"/>
      <c r="S21" s="709"/>
      <c r="T21" s="709"/>
      <c r="U21" s="710"/>
    </row>
    <row r="22" spans="2:21" ht="15.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1045" t="s">
        <v>635</v>
      </c>
      <c r="D23" s="1045"/>
      <c r="E23" s="1045"/>
      <c r="F23" s="1045"/>
      <c r="G23" s="1045"/>
      <c r="H23" s="1045"/>
      <c r="I23" s="1045"/>
      <c r="J23" s="1045"/>
      <c r="K23" s="1045"/>
      <c r="L23" s="1045"/>
      <c r="M23" s="1045"/>
      <c r="N23" s="1045"/>
      <c r="O23" s="1045"/>
      <c r="P23" s="1045"/>
      <c r="Q23" s="1045"/>
      <c r="R23" s="1045"/>
      <c r="S23" s="1045"/>
      <c r="T23" s="709"/>
      <c r="U23" s="710"/>
    </row>
    <row r="24" spans="2:21" ht="15.5">
      <c r="B24" s="707"/>
      <c r="C24" s="708"/>
      <c r="D24" s="709"/>
      <c r="E24" s="709"/>
      <c r="F24" s="709"/>
      <c r="G24" s="709"/>
      <c r="H24" s="709"/>
      <c r="I24" s="709"/>
      <c r="J24" s="709"/>
      <c r="K24" s="709"/>
      <c r="L24" s="709"/>
      <c r="M24" s="709"/>
      <c r="N24" s="709"/>
      <c r="O24" s="709"/>
      <c r="P24" s="709"/>
      <c r="Q24" s="709"/>
      <c r="R24" s="709"/>
      <c r="S24" s="709"/>
      <c r="T24" s="709"/>
      <c r="U24" s="710"/>
    </row>
    <row r="25" spans="2:21" ht="15.5">
      <c r="B25" s="707"/>
      <c r="C25" s="708" t="s">
        <v>638</v>
      </c>
      <c r="D25" s="709"/>
      <c r="E25" s="709"/>
      <c r="F25" s="709"/>
      <c r="G25" s="709"/>
      <c r="H25" s="709"/>
      <c r="I25" s="709"/>
      <c r="J25" s="709"/>
      <c r="K25" s="709"/>
      <c r="L25" s="709"/>
      <c r="M25" s="709"/>
      <c r="N25" s="709"/>
      <c r="O25" s="709"/>
      <c r="P25" s="709"/>
      <c r="Q25" s="709"/>
      <c r="R25" s="709"/>
      <c r="S25" s="709"/>
      <c r="T25" s="709"/>
      <c r="U25" s="710"/>
    </row>
    <row r="26" spans="2:21" ht="15.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1045" t="s">
        <v>636</v>
      </c>
      <c r="D27" s="1045"/>
      <c r="E27" s="1045"/>
      <c r="F27" s="1045"/>
      <c r="G27" s="1045"/>
      <c r="H27" s="1045"/>
      <c r="I27" s="1045"/>
      <c r="J27" s="1045"/>
      <c r="K27" s="1045"/>
      <c r="L27" s="1045"/>
      <c r="M27" s="1045"/>
      <c r="N27" s="1045"/>
      <c r="O27" s="1045"/>
      <c r="P27" s="1045"/>
      <c r="Q27" s="1045"/>
      <c r="R27" s="1045"/>
      <c r="S27" s="1045"/>
      <c r="T27" s="1045"/>
      <c r="U27" s="1050"/>
    </row>
    <row r="28" spans="2:21" ht="15.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1045" t="s">
        <v>639</v>
      </c>
      <c r="D29" s="1045"/>
      <c r="E29" s="1045"/>
      <c r="F29" s="1045"/>
      <c r="G29" s="1045"/>
      <c r="H29" s="1045"/>
      <c r="I29" s="1045"/>
      <c r="J29" s="1045"/>
      <c r="K29" s="1045"/>
      <c r="L29" s="1045"/>
      <c r="M29" s="1045"/>
      <c r="N29" s="1045"/>
      <c r="O29" s="1045"/>
      <c r="P29" s="1045"/>
      <c r="Q29" s="1045"/>
      <c r="R29" s="1045"/>
      <c r="S29" s="1045"/>
      <c r="T29" s="1045"/>
      <c r="U29" s="1050"/>
    </row>
    <row r="30" spans="2:21" ht="15.5">
      <c r="B30" s="707"/>
      <c r="C30" s="708"/>
      <c r="D30" s="709"/>
      <c r="E30" s="709"/>
      <c r="F30" s="709"/>
      <c r="G30" s="709"/>
      <c r="H30" s="709"/>
      <c r="I30" s="709"/>
      <c r="J30" s="709"/>
      <c r="K30" s="709"/>
      <c r="L30" s="709"/>
      <c r="M30" s="709"/>
      <c r="N30" s="709"/>
      <c r="O30" s="709"/>
      <c r="P30" s="709"/>
      <c r="Q30" s="709"/>
      <c r="R30" s="709"/>
      <c r="S30" s="709"/>
      <c r="T30" s="709"/>
      <c r="U30" s="710"/>
    </row>
    <row r="31" spans="2:21" ht="15.5">
      <c r="B31" s="707"/>
      <c r="C31" s="708" t="s">
        <v>640</v>
      </c>
      <c r="D31" s="709"/>
      <c r="E31" s="709"/>
      <c r="F31" s="709"/>
      <c r="G31" s="709"/>
      <c r="H31" s="709"/>
      <c r="I31" s="709"/>
      <c r="J31" s="709"/>
      <c r="K31" s="709"/>
      <c r="L31" s="709"/>
      <c r="M31" s="709"/>
      <c r="N31" s="709"/>
      <c r="O31" s="709"/>
      <c r="P31" s="709"/>
      <c r="Q31" s="709"/>
      <c r="R31" s="709"/>
      <c r="S31" s="709"/>
      <c r="T31" s="709"/>
      <c r="U31" s="710"/>
    </row>
    <row r="32" spans="2:21" ht="15.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641</v>
      </c>
      <c r="C33" s="1051" t="s">
        <v>642</v>
      </c>
      <c r="D33" s="1051"/>
      <c r="E33" s="1051"/>
      <c r="F33" s="1051"/>
      <c r="G33" s="1051"/>
      <c r="H33" s="1051"/>
      <c r="I33" s="1051"/>
      <c r="J33" s="1051"/>
      <c r="K33" s="1051"/>
      <c r="L33" s="1051"/>
      <c r="M33" s="1051"/>
      <c r="N33" s="1051"/>
      <c r="O33" s="1051"/>
      <c r="P33" s="1051"/>
      <c r="Q33" s="1051"/>
      <c r="R33" s="1051"/>
      <c r="S33" s="1051"/>
      <c r="T33" s="1051"/>
      <c r="U33" s="1052"/>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5">
      <c r="B35" s="719" t="s">
        <v>643</v>
      </c>
      <c r="C35" s="720" t="s">
        <v>644</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645</v>
      </c>
      <c r="C37" s="1053" t="s">
        <v>646</v>
      </c>
      <c r="D37" s="1053"/>
      <c r="E37" s="1053"/>
      <c r="F37" s="1053"/>
      <c r="G37" s="1053"/>
      <c r="H37" s="1053"/>
      <c r="I37" s="1053"/>
      <c r="J37" s="1053"/>
      <c r="K37" s="1053"/>
      <c r="L37" s="1053"/>
      <c r="M37" s="1053"/>
      <c r="N37" s="1053"/>
      <c r="O37" s="1053"/>
      <c r="P37" s="1053"/>
      <c r="Q37" s="1053"/>
      <c r="R37" s="1053"/>
      <c r="S37" s="1053"/>
      <c r="T37" s="1053"/>
      <c r="U37" s="1054"/>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5">
      <c r="B39" s="706" t="s">
        <v>647</v>
      </c>
      <c r="C39" s="722" t="s">
        <v>648</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649</v>
      </c>
      <c r="C41" s="1055" t="s">
        <v>650</v>
      </c>
      <c r="D41" s="1055"/>
      <c r="E41" s="1055"/>
      <c r="F41" s="1055"/>
      <c r="G41" s="1055"/>
      <c r="H41" s="1055"/>
      <c r="I41" s="1055"/>
      <c r="J41" s="1055"/>
      <c r="K41" s="1055"/>
      <c r="L41" s="1055"/>
      <c r="M41" s="1055"/>
      <c r="N41" s="1055"/>
      <c r="O41" s="1055"/>
      <c r="P41" s="1055"/>
      <c r="Q41" s="1055"/>
      <c r="R41" s="1055"/>
      <c r="S41" s="1055"/>
      <c r="T41" s="1055"/>
      <c r="U41" s="1056"/>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5">
      <c r="B43" s="719" t="s">
        <v>651</v>
      </c>
      <c r="C43" s="720" t="s">
        <v>652</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1043" t="s">
        <v>668</v>
      </c>
      <c r="D45" s="1043"/>
      <c r="E45" s="1043"/>
      <c r="F45" s="1043"/>
      <c r="G45" s="1043"/>
      <c r="H45" s="1043"/>
      <c r="I45" s="1043"/>
      <c r="J45" s="1043"/>
      <c r="K45" s="1043"/>
      <c r="L45" s="1043"/>
      <c r="M45" s="1043"/>
      <c r="N45" s="1043"/>
      <c r="O45" s="1043"/>
      <c r="P45" s="1043"/>
      <c r="Q45" s="1043"/>
      <c r="R45" s="1043"/>
      <c r="S45" s="1043"/>
      <c r="T45" s="1043"/>
      <c r="U45" s="1044"/>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1043" t="s">
        <v>653</v>
      </c>
      <c r="D47" s="1043"/>
      <c r="E47" s="1043"/>
      <c r="F47" s="1043"/>
      <c r="G47" s="1043"/>
      <c r="H47" s="1043"/>
      <c r="I47" s="1043"/>
      <c r="J47" s="1043"/>
      <c r="K47" s="1043"/>
      <c r="L47" s="1043"/>
      <c r="M47" s="1043"/>
      <c r="N47" s="1043"/>
      <c r="O47" s="1043"/>
      <c r="P47" s="1043"/>
      <c r="Q47" s="1043"/>
      <c r="R47" s="1043"/>
      <c r="S47" s="1043"/>
      <c r="T47" s="1043"/>
      <c r="U47" s="1044"/>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1043" t="s">
        <v>654</v>
      </c>
      <c r="D49" s="1043"/>
      <c r="E49" s="1043"/>
      <c r="F49" s="1043"/>
      <c r="G49" s="1043"/>
      <c r="H49" s="1043"/>
      <c r="I49" s="1043"/>
      <c r="J49" s="1043"/>
      <c r="K49" s="1043"/>
      <c r="L49" s="1043"/>
      <c r="M49" s="1043"/>
      <c r="N49" s="1043"/>
      <c r="O49" s="1043"/>
      <c r="P49" s="1043"/>
      <c r="Q49" s="1043"/>
      <c r="R49" s="1043"/>
      <c r="S49" s="1043"/>
      <c r="T49" s="1043"/>
      <c r="U49" s="1044"/>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1043" t="s">
        <v>655</v>
      </c>
      <c r="D51" s="1043"/>
      <c r="E51" s="1043"/>
      <c r="F51" s="1043"/>
      <c r="G51" s="1043"/>
      <c r="H51" s="1043"/>
      <c r="I51" s="1043"/>
      <c r="J51" s="1043"/>
      <c r="K51" s="1043"/>
      <c r="L51" s="1043"/>
      <c r="M51" s="1043"/>
      <c r="N51" s="1043"/>
      <c r="O51" s="1043"/>
      <c r="P51" s="1043"/>
      <c r="Q51" s="1043"/>
      <c r="R51" s="1043"/>
      <c r="S51" s="1043"/>
      <c r="T51" s="1043"/>
      <c r="U51" s="1044"/>
    </row>
    <row r="52" spans="2:21" ht="15.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1045" t="s">
        <v>667</v>
      </c>
      <c r="D53" s="1045"/>
      <c r="E53" s="1045"/>
      <c r="F53" s="1045"/>
      <c r="G53" s="1045"/>
      <c r="H53" s="1045"/>
      <c r="I53" s="1045"/>
      <c r="J53" s="1045"/>
      <c r="K53" s="1045"/>
      <c r="L53" s="1045"/>
      <c r="M53" s="1045"/>
      <c r="N53" s="1045"/>
      <c r="O53" s="1045"/>
      <c r="P53" s="1045"/>
      <c r="Q53" s="1045"/>
      <c r="R53" s="1045"/>
      <c r="S53" s="1045"/>
      <c r="T53" s="1045"/>
      <c r="U53" s="1050"/>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656</v>
      </c>
      <c r="C55" s="1053" t="s">
        <v>657</v>
      </c>
      <c r="D55" s="1053"/>
      <c r="E55" s="1053"/>
      <c r="F55" s="1053"/>
      <c r="G55" s="1053"/>
      <c r="H55" s="1053"/>
      <c r="I55" s="1053"/>
      <c r="J55" s="1053"/>
      <c r="K55" s="1053"/>
      <c r="L55" s="1053"/>
      <c r="M55" s="1053"/>
      <c r="N55" s="1053"/>
      <c r="O55" s="1053"/>
      <c r="P55" s="1053"/>
      <c r="Q55" s="1053"/>
      <c r="R55" s="1053"/>
      <c r="S55" s="1053"/>
      <c r="T55" s="1053"/>
      <c r="U55" s="1054"/>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658</v>
      </c>
      <c r="C57" s="1053" t="s">
        <v>659</v>
      </c>
      <c r="D57" s="1053"/>
      <c r="E57" s="1053"/>
      <c r="F57" s="1053"/>
      <c r="G57" s="1053"/>
      <c r="H57" s="1053"/>
      <c r="I57" s="1053"/>
      <c r="J57" s="1053"/>
      <c r="K57" s="1053"/>
      <c r="L57" s="1053"/>
      <c r="M57" s="1053"/>
      <c r="N57" s="1053"/>
      <c r="O57" s="1053"/>
      <c r="P57" s="1053"/>
      <c r="Q57" s="1053"/>
      <c r="R57" s="1053"/>
      <c r="S57" s="1053"/>
      <c r="T57" s="1053"/>
      <c r="U57" s="1054"/>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660</v>
      </c>
      <c r="C59" s="727" t="s">
        <v>661</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7" zoomScale="55" zoomScaleNormal="55" workbookViewId="0">
      <selection activeCell="C24" sqref="C24"/>
    </sheetView>
  </sheetViews>
  <sheetFormatPr defaultColWidth="9" defaultRowHeight="15.5"/>
  <cols>
    <col min="1" max="1" width="3" style="12" customWidth="1"/>
    <col min="2" max="2" width="61.54296875" style="10" customWidth="1"/>
    <col min="3" max="3" width="58.54296875" style="12" customWidth="1"/>
    <col min="4" max="4" width="62.54296875" style="12" customWidth="1"/>
    <col min="5" max="5" width="42" style="12" customWidth="1"/>
    <col min="6" max="6" width="44.1796875" style="12" customWidth="1"/>
    <col min="7" max="7" width="9" style="16"/>
    <col min="8" max="10" width="9" style="12"/>
    <col min="11" max="11" width="26" style="12" customWidth="1"/>
    <col min="12" max="12" width="60" style="17" customWidth="1"/>
    <col min="13" max="13" width="14.54296875" style="25" customWidth="1"/>
    <col min="14" max="14" width="29.54296875" style="17" customWidth="1"/>
    <col min="15" max="16384" width="9" style="12"/>
  </cols>
  <sheetData>
    <row r="1" spans="2:20" ht="146.25" customHeight="1"/>
    <row r="3" spans="2:20" ht="25.5" customHeight="1">
      <c r="B3" s="1058" t="s">
        <v>734</v>
      </c>
      <c r="C3" s="1059"/>
      <c r="D3" s="1059"/>
      <c r="E3" s="1059"/>
      <c r="F3" s="1060"/>
      <c r="G3" s="122"/>
    </row>
    <row r="4" spans="2:20" ht="16.5" customHeight="1">
      <c r="B4" s="1061"/>
      <c r="C4" s="1062"/>
      <c r="D4" s="1062"/>
      <c r="E4" s="1062"/>
      <c r="F4" s="1063"/>
      <c r="G4" s="122"/>
    </row>
    <row r="5" spans="2:20" ht="71.25" customHeight="1">
      <c r="B5" s="1061"/>
      <c r="C5" s="1062"/>
      <c r="D5" s="1062"/>
      <c r="E5" s="1062"/>
      <c r="F5" s="1063"/>
      <c r="G5" s="122"/>
    </row>
    <row r="6" spans="2:20" ht="21.75" customHeight="1">
      <c r="B6" s="1064"/>
      <c r="C6" s="1065"/>
      <c r="D6" s="1065"/>
      <c r="E6" s="1065"/>
      <c r="F6" s="1066"/>
      <c r="G6" s="122"/>
    </row>
    <row r="8" spans="2:20" ht="20">
      <c r="B8" s="1057" t="s">
        <v>480</v>
      </c>
      <c r="C8" s="1057"/>
      <c r="D8" s="1057"/>
      <c r="E8" s="1057"/>
      <c r="F8" s="1057"/>
      <c r="G8" s="105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415</v>
      </c>
      <c r="C13" s="124" t="s">
        <v>626</v>
      </c>
      <c r="G13" s="109"/>
      <c r="L13" s="33"/>
      <c r="M13" s="33"/>
      <c r="N13" s="33"/>
      <c r="O13" s="33"/>
      <c r="P13" s="33"/>
      <c r="Q13" s="68"/>
      <c r="S13" s="8"/>
      <c r="T13" s="8"/>
    </row>
    <row r="14" spans="2:20" s="9" customFormat="1" ht="26.25" customHeight="1" thickBot="1">
      <c r="B14" s="102" t="s">
        <v>415</v>
      </c>
      <c r="C14" s="172" t="s">
        <v>621</v>
      </c>
      <c r="G14" s="123"/>
      <c r="L14" s="33"/>
      <c r="M14" s="33"/>
      <c r="N14" s="33"/>
      <c r="O14" s="33"/>
      <c r="P14" s="33"/>
      <c r="Q14" s="68"/>
      <c r="S14" s="8"/>
      <c r="T14" s="8"/>
    </row>
    <row r="15" spans="2:20" s="9" customFormat="1" ht="26.25" customHeight="1" thickBot="1">
      <c r="B15" s="102" t="s">
        <v>415</v>
      </c>
      <c r="C15" s="172" t="s">
        <v>622</v>
      </c>
      <c r="G15" s="123"/>
      <c r="L15" s="33"/>
      <c r="M15" s="33"/>
      <c r="N15" s="33"/>
      <c r="O15" s="33"/>
      <c r="P15" s="33"/>
      <c r="Q15" s="68"/>
      <c r="S15" s="8"/>
      <c r="T15" s="8"/>
    </row>
    <row r="16" spans="2:20" s="9" customFormat="1" ht="26.25" customHeight="1" thickBot="1">
      <c r="B16" s="102" t="s">
        <v>415</v>
      </c>
      <c r="C16" s="172" t="s">
        <v>623</v>
      </c>
      <c r="G16" s="123"/>
      <c r="L16" s="33"/>
      <c r="M16" s="33"/>
      <c r="N16" s="33"/>
      <c r="O16" s="33"/>
      <c r="P16" s="33"/>
      <c r="Q16" s="68"/>
      <c r="S16" s="8"/>
      <c r="T16" s="8"/>
    </row>
    <row r="17" spans="2:20" s="9" customFormat="1" ht="26.25" customHeight="1" thickBot="1">
      <c r="B17" s="102" t="s">
        <v>415</v>
      </c>
      <c r="C17" s="124" t="s">
        <v>624</v>
      </c>
      <c r="G17" s="109"/>
      <c r="L17" s="33"/>
      <c r="M17" s="33"/>
      <c r="N17" s="33"/>
      <c r="O17" s="33"/>
      <c r="P17" s="33"/>
      <c r="Q17" s="68"/>
      <c r="S17" s="8"/>
      <c r="T17" s="8"/>
    </row>
    <row r="18" spans="2:20" s="9" customFormat="1" ht="26.25" customHeight="1" thickBot="1">
      <c r="B18" s="102" t="s">
        <v>417</v>
      </c>
      <c r="C18" s="124" t="s">
        <v>625</v>
      </c>
      <c r="G18" s="123"/>
      <c r="L18" s="33"/>
      <c r="M18" s="33"/>
      <c r="N18" s="33"/>
      <c r="O18" s="33"/>
      <c r="P18" s="33"/>
      <c r="Q18" s="68"/>
      <c r="S18" s="8"/>
      <c r="T18" s="8"/>
    </row>
    <row r="19" spans="2:20" s="9" customFormat="1" ht="26.25" customHeight="1" thickBot="1">
      <c r="B19" s="102" t="s">
        <v>415</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586</v>
      </c>
      <c r="F22" s="656" t="s">
        <v>447</v>
      </c>
      <c r="G22" s="174"/>
      <c r="M22" s="645"/>
      <c r="T22" s="645"/>
    </row>
    <row r="23" spans="2:20" s="103" customFormat="1" ht="35.25" customHeight="1">
      <c r="B23" s="648" t="s">
        <v>457</v>
      </c>
      <c r="C23" s="654" t="s">
        <v>437</v>
      </c>
      <c r="D23" s="657" t="s">
        <v>443</v>
      </c>
      <c r="E23" s="661" t="s">
        <v>586</v>
      </c>
      <c r="F23" s="657" t="s">
        <v>447</v>
      </c>
      <c r="G23" s="174"/>
      <c r="M23" s="645"/>
      <c r="T23" s="645"/>
    </row>
    <row r="24" spans="2:20" s="103" customFormat="1" ht="34.5" customHeight="1">
      <c r="B24" s="648" t="s">
        <v>454</v>
      </c>
      <c r="C24" s="654" t="s">
        <v>437</v>
      </c>
      <c r="D24" s="657" t="s">
        <v>444</v>
      </c>
      <c r="E24" s="661" t="s">
        <v>586</v>
      </c>
      <c r="F24" s="657" t="s">
        <v>447</v>
      </c>
      <c r="G24" s="174"/>
      <c r="M24" s="645"/>
      <c r="T24" s="645"/>
    </row>
    <row r="25" spans="2:20" s="103" customFormat="1" ht="32.25" customHeight="1">
      <c r="B25" s="649" t="s">
        <v>455</v>
      </c>
      <c r="C25" s="654" t="s">
        <v>436</v>
      </c>
      <c r="D25" s="657" t="s">
        <v>445</v>
      </c>
      <c r="E25" s="662" t="s">
        <v>605</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4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4.5"/>
  <cols>
    <col min="1" max="1" width="61" style="12" bestFit="1" customWidth="1"/>
    <col min="2" max="2" width="13.54296875" style="12" customWidth="1"/>
    <col min="3" max="3" width="9" style="10"/>
    <col min="4" max="4" width="15" style="12" customWidth="1"/>
    <col min="5" max="5" width="11.54296875" style="10" customWidth="1"/>
    <col min="6" max="6" width="24" style="12" customWidth="1"/>
    <col min="7" max="7" width="32" style="12" customWidth="1"/>
    <col min="8" max="8" width="14.54296875" style="12" customWidth="1"/>
    <col min="9" max="16384" width="9" style="12"/>
  </cols>
  <sheetData>
    <row r="1" spans="1:8">
      <c r="A1" s="8" t="s">
        <v>410</v>
      </c>
      <c r="B1" s="8" t="s">
        <v>41</v>
      </c>
      <c r="C1" s="120" t="s">
        <v>234</v>
      </c>
      <c r="D1" s="8" t="s">
        <v>414</v>
      </c>
      <c r="E1" s="120" t="s">
        <v>449</v>
      </c>
      <c r="F1" s="120" t="s">
        <v>548</v>
      </c>
      <c r="G1" s="120" t="s">
        <v>569</v>
      </c>
      <c r="H1" s="120" t="s">
        <v>580</v>
      </c>
    </row>
    <row r="2" spans="1:8">
      <c r="A2" s="12" t="s">
        <v>29</v>
      </c>
      <c r="B2" s="12" t="s">
        <v>27</v>
      </c>
      <c r="C2" s="10">
        <v>2006</v>
      </c>
      <c r="D2" s="12" t="s">
        <v>415</v>
      </c>
      <c r="E2" s="10">
        <f>'2. LRAMVA Threshold'!D9</f>
        <v>2013</v>
      </c>
      <c r="F2" s="26" t="s">
        <v>170</v>
      </c>
      <c r="G2" s="12" t="s">
        <v>570</v>
      </c>
      <c r="H2" s="12" t="s">
        <v>588</v>
      </c>
    </row>
    <row r="3" spans="1:8">
      <c r="A3" s="12" t="s">
        <v>371</v>
      </c>
      <c r="B3" s="12" t="s">
        <v>27</v>
      </c>
      <c r="C3" s="10">
        <v>2007</v>
      </c>
      <c r="D3" s="12" t="s">
        <v>416</v>
      </c>
      <c r="E3" s="10">
        <f>'2. LRAMVA Threshold'!D24</f>
        <v>2017</v>
      </c>
      <c r="F3" s="12" t="s">
        <v>549</v>
      </c>
      <c r="G3" s="12" t="s">
        <v>571</v>
      </c>
      <c r="H3" s="12" t="s">
        <v>581</v>
      </c>
    </row>
    <row r="4" spans="1:8">
      <c r="A4" s="12" t="s">
        <v>372</v>
      </c>
      <c r="B4" s="12" t="s">
        <v>28</v>
      </c>
      <c r="C4" s="10">
        <v>2008</v>
      </c>
      <c r="D4" s="12" t="s">
        <v>417</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557</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topLeftCell="B28" zoomScale="40" zoomScaleNormal="40" workbookViewId="0">
      <selection activeCell="G112" sqref="G112"/>
    </sheetView>
  </sheetViews>
  <sheetFormatPr defaultColWidth="9" defaultRowHeight="15.5"/>
  <cols>
    <col min="1" max="1" width="2.5429687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9" style="9" customWidth="1"/>
    <col min="9" max="9" width="23" style="9" customWidth="1"/>
    <col min="10" max="10" width="22" style="9" customWidth="1"/>
    <col min="11" max="11" width="19.54296875" style="9" customWidth="1"/>
    <col min="12" max="12" width="21.54296875" style="9" customWidth="1"/>
    <col min="13" max="14" width="24" style="9" customWidth="1"/>
    <col min="15" max="15" width="21.453125" style="9" customWidth="1"/>
    <col min="16" max="16" width="22" style="9" customWidth="1"/>
    <col min="17" max="17" width="16.453125" style="9" customWidth="1"/>
    <col min="18" max="18" width="18.26953125" style="9" customWidth="1"/>
    <col min="19" max="19" width="17" style="9" customWidth="1"/>
    <col min="20" max="20" width="13.54296875" style="8" customWidth="1"/>
    <col min="21" max="21" width="6.26953125" style="8" customWidth="1"/>
    <col min="22" max="22" width="13.54296875" style="9" customWidth="1"/>
    <col min="23" max="23" width="15.2695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757</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767</v>
      </c>
      <c r="E14" s="130"/>
      <c r="F14" s="124" t="s">
        <v>547</v>
      </c>
      <c r="H14" s="542" t="s">
        <v>758</v>
      </c>
      <c r="J14" s="124" t="s">
        <v>514</v>
      </c>
      <c r="L14" s="132"/>
      <c r="N14" s="103"/>
      <c r="Q14" s="99"/>
      <c r="R14" s="96"/>
    </row>
    <row r="15" spans="2:22" ht="26.25" customHeight="1" thickBot="1">
      <c r="B15" s="124" t="s">
        <v>423</v>
      </c>
      <c r="C15" s="106"/>
      <c r="D15" s="542" t="s">
        <v>818</v>
      </c>
      <c r="F15" s="124" t="s">
        <v>413</v>
      </c>
      <c r="G15" s="127"/>
      <c r="H15" s="542" t="s">
        <v>756</v>
      </c>
      <c r="I15" s="17"/>
      <c r="J15" s="124" t="s">
        <v>515</v>
      </c>
      <c r="L15" s="132"/>
      <c r="M15" s="103"/>
      <c r="Q15" s="108"/>
      <c r="R15" s="96"/>
    </row>
    <row r="16" spans="2:22" ht="28.5" customHeight="1" thickBot="1">
      <c r="B16" s="124" t="s">
        <v>453</v>
      </c>
      <c r="C16" s="106"/>
      <c r="D16" s="543">
        <v>2016</v>
      </c>
      <c r="E16" s="103"/>
      <c r="F16" s="124" t="s">
        <v>433</v>
      </c>
      <c r="G16" s="125"/>
      <c r="H16" s="543">
        <v>2017</v>
      </c>
      <c r="I16" s="103"/>
      <c r="K16" s="195"/>
      <c r="L16" s="195"/>
      <c r="M16" s="195"/>
      <c r="N16" s="195"/>
      <c r="Q16" s="115"/>
      <c r="R16" s="96"/>
    </row>
    <row r="17" spans="1:21" ht="29.25" customHeight="1">
      <c r="B17" s="124" t="s">
        <v>420</v>
      </c>
      <c r="C17" s="106"/>
      <c r="D17" s="733">
        <v>853739.86</v>
      </c>
      <c r="E17" s="121"/>
      <c r="F17" s="740" t="s">
        <v>671</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1496096.5411679328</v>
      </c>
      <c r="I19" s="17"/>
      <c r="J19" s="115"/>
      <c r="K19" s="115"/>
      <c r="L19" s="115"/>
      <c r="M19" s="115"/>
      <c r="N19" s="115"/>
      <c r="P19" s="115"/>
      <c r="Q19" s="115"/>
      <c r="R19" s="96"/>
    </row>
    <row r="20" spans="1:21" ht="27.75" customHeight="1" thickBot="1">
      <c r="E20" s="9"/>
      <c r="F20" s="124" t="s">
        <v>435</v>
      </c>
      <c r="G20" s="603" t="s">
        <v>364</v>
      </c>
      <c r="H20" s="131">
        <f>-SUM(R55,R58,R61,R64,R67,R70,R73,R76,R79)</f>
        <v>644390.11192399997</v>
      </c>
      <c r="I20" s="17"/>
      <c r="J20" s="115"/>
      <c r="P20" s="115"/>
      <c r="Q20" s="115"/>
      <c r="R20" s="96"/>
    </row>
    <row r="21" spans="1:21" ht="27.75" customHeight="1" thickBot="1">
      <c r="C21" s="32"/>
      <c r="D21" s="32"/>
      <c r="E21" s="32"/>
      <c r="F21" s="124" t="s">
        <v>408</v>
      </c>
      <c r="G21" s="603" t="s">
        <v>365</v>
      </c>
      <c r="H21" s="188">
        <f>R84</f>
        <v>53338.115131401268</v>
      </c>
      <c r="I21" s="103"/>
      <c r="P21" s="115"/>
      <c r="Q21" s="115"/>
      <c r="R21" s="96"/>
    </row>
    <row r="22" spans="1:21" ht="27.75" customHeight="1">
      <c r="C22" s="32"/>
      <c r="D22" s="32"/>
      <c r="E22" s="32"/>
      <c r="F22" s="124" t="s">
        <v>509</v>
      </c>
      <c r="G22" s="603" t="s">
        <v>448</v>
      </c>
      <c r="H22" s="188">
        <f>H19-H20+H21</f>
        <v>905044.54437533405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1069" t="s">
        <v>678</v>
      </c>
      <c r="C26" s="1069"/>
      <c r="D26" s="1069"/>
      <c r="E26" s="1069"/>
      <c r="F26" s="1069"/>
      <c r="G26" s="1069"/>
    </row>
    <row r="27" spans="1:21" ht="14.25" customHeight="1">
      <c r="A27" s="28"/>
      <c r="B27" s="548"/>
      <c r="C27" s="548"/>
      <c r="D27" s="538"/>
      <c r="E27" s="538"/>
      <c r="F27" s="538"/>
      <c r="G27" s="548"/>
    </row>
    <row r="28" spans="1:21" s="17" customFormat="1" ht="27" customHeight="1">
      <c r="B28" s="1070" t="s">
        <v>506</v>
      </c>
      <c r="C28" s="1071"/>
      <c r="D28" s="133" t="s">
        <v>41</v>
      </c>
      <c r="E28" s="134" t="s">
        <v>669</v>
      </c>
      <c r="F28" s="134" t="s">
        <v>408</v>
      </c>
      <c r="G28" s="135" t="s">
        <v>409</v>
      </c>
      <c r="T28" s="136"/>
      <c r="U28" s="136"/>
    </row>
    <row r="29" spans="1:21" ht="20.25" customHeight="1">
      <c r="B29" s="1067" t="s">
        <v>29</v>
      </c>
      <c r="C29" s="1068"/>
      <c r="D29" s="638" t="s">
        <v>27</v>
      </c>
      <c r="E29" s="138">
        <f>SUM(D54:D80)</f>
        <v>524833.96620748646</v>
      </c>
      <c r="F29" s="139">
        <f>D84</f>
        <v>32867.727133743821</v>
      </c>
      <c r="G29" s="138">
        <f>E29+F29</f>
        <v>557701.69334123028</v>
      </c>
    </row>
    <row r="30" spans="1:21" ht="20.25" customHeight="1">
      <c r="B30" s="1067" t="s">
        <v>371</v>
      </c>
      <c r="C30" s="1068"/>
      <c r="D30" s="638" t="s">
        <v>27</v>
      </c>
      <c r="E30" s="140">
        <f>SUM(E54:E80)</f>
        <v>74494.099528806168</v>
      </c>
      <c r="F30" s="141">
        <f>E84</f>
        <v>4665.1929829914907</v>
      </c>
      <c r="G30" s="140">
        <f>E30+F30</f>
        <v>79159.292511797656</v>
      </c>
    </row>
    <row r="31" spans="1:21" ht="20.25" customHeight="1">
      <c r="B31" s="1067" t="s">
        <v>759</v>
      </c>
      <c r="C31" s="1068"/>
      <c r="D31" s="638" t="s">
        <v>28</v>
      </c>
      <c r="E31" s="140">
        <f>SUM(F54:F80)</f>
        <v>457439.49873824738</v>
      </c>
      <c r="F31" s="141">
        <f>F84</f>
        <v>28647.148608482745</v>
      </c>
      <c r="G31" s="140">
        <f t="shared" ref="G31:G34" si="0">E31+F31</f>
        <v>486086.64734673011</v>
      </c>
    </row>
    <row r="32" spans="1:21" ht="20.25" customHeight="1">
      <c r="B32" s="1067" t="s">
        <v>760</v>
      </c>
      <c r="C32" s="1068"/>
      <c r="D32" s="638" t="s">
        <v>28</v>
      </c>
      <c r="E32" s="140">
        <f>SUM(G54:G80)</f>
        <v>26029.666913392663</v>
      </c>
      <c r="F32" s="141">
        <f>G84</f>
        <v>1630.1078904512153</v>
      </c>
      <c r="G32" s="140">
        <f t="shared" si="0"/>
        <v>27659.774803843877</v>
      </c>
    </row>
    <row r="33" spans="2:22" ht="20.25" customHeight="1">
      <c r="B33" s="1067" t="s">
        <v>761</v>
      </c>
      <c r="C33" s="1068"/>
      <c r="D33" s="638" t="s">
        <v>28</v>
      </c>
      <c r="E33" s="140">
        <f>SUM(H54:H80)</f>
        <v>-100757.07414399998</v>
      </c>
      <c r="F33" s="141">
        <f>H84</f>
        <v>-6309.9117682679971</v>
      </c>
      <c r="G33" s="140">
        <f>E33+F33</f>
        <v>-107066.98591226798</v>
      </c>
    </row>
    <row r="34" spans="2:22" ht="20.25" customHeight="1">
      <c r="B34" s="1067" t="s">
        <v>31</v>
      </c>
      <c r="C34" s="1068"/>
      <c r="D34" s="638" t="s">
        <v>28</v>
      </c>
      <c r="E34" s="140">
        <f>SUM(I54:I80)</f>
        <v>-130333.72799999999</v>
      </c>
      <c r="F34" s="141">
        <f>I84</f>
        <v>-8162.1497159999972</v>
      </c>
      <c r="G34" s="140">
        <f t="shared" si="0"/>
        <v>-138495.87771599999</v>
      </c>
    </row>
    <row r="35" spans="2:22" ht="20.25" customHeight="1">
      <c r="B35" s="1067" t="s">
        <v>30</v>
      </c>
      <c r="C35" s="1068"/>
      <c r="D35" s="638" t="s">
        <v>28</v>
      </c>
      <c r="E35" s="140">
        <f>SUM(J54:J80)</f>
        <v>0</v>
      </c>
      <c r="F35" s="141">
        <f>J84</f>
        <v>0</v>
      </c>
      <c r="G35" s="140">
        <f>E35+F35</f>
        <v>0</v>
      </c>
    </row>
    <row r="36" spans="2:22" ht="20.25" customHeight="1">
      <c r="B36" s="1067" t="s">
        <v>32</v>
      </c>
      <c r="C36" s="1068"/>
      <c r="D36" s="638" t="s">
        <v>27</v>
      </c>
      <c r="E36" s="140">
        <f>SUM(K54:K80)</f>
        <v>0</v>
      </c>
      <c r="F36" s="141">
        <f>K84</f>
        <v>0</v>
      </c>
      <c r="G36" s="140">
        <f t="shared" ref="G36:G42" si="1">E36+F36</f>
        <v>0</v>
      </c>
    </row>
    <row r="37" spans="2:22" ht="20.25" customHeight="1">
      <c r="B37" s="1067"/>
      <c r="C37" s="1068"/>
      <c r="D37" s="638"/>
      <c r="E37" s="140">
        <f>SUM(L54:L80)</f>
        <v>0</v>
      </c>
      <c r="F37" s="141">
        <f>L84</f>
        <v>0</v>
      </c>
      <c r="G37" s="140">
        <f t="shared" si="1"/>
        <v>0</v>
      </c>
    </row>
    <row r="38" spans="2:22" ht="20.25" customHeight="1">
      <c r="B38" s="1067"/>
      <c r="C38" s="1068"/>
      <c r="D38" s="638"/>
      <c r="E38" s="140">
        <f>SUM(M54:M80)</f>
        <v>0</v>
      </c>
      <c r="F38" s="141">
        <f>M84</f>
        <v>0</v>
      </c>
      <c r="G38" s="140">
        <f t="shared" si="1"/>
        <v>0</v>
      </c>
    </row>
    <row r="39" spans="2:22" ht="20.25" customHeight="1">
      <c r="B39" s="1067"/>
      <c r="C39" s="1068"/>
      <c r="D39" s="638"/>
      <c r="E39" s="140">
        <f>SUM(N54:N80)</f>
        <v>0</v>
      </c>
      <c r="F39" s="141">
        <f>N84</f>
        <v>0</v>
      </c>
      <c r="G39" s="140">
        <f t="shared" si="1"/>
        <v>0</v>
      </c>
    </row>
    <row r="40" spans="2:22" ht="20.25" customHeight="1">
      <c r="B40" s="1067"/>
      <c r="C40" s="1068"/>
      <c r="D40" s="638"/>
      <c r="E40" s="140">
        <f>SUM(O54:O80)</f>
        <v>0</v>
      </c>
      <c r="F40" s="141">
        <f>O84</f>
        <v>0</v>
      </c>
      <c r="G40" s="140">
        <f t="shared" si="1"/>
        <v>0</v>
      </c>
    </row>
    <row r="41" spans="2:22" ht="20.25" customHeight="1">
      <c r="B41" s="1067"/>
      <c r="C41" s="1068"/>
      <c r="D41" s="638"/>
      <c r="E41" s="140">
        <f>SUM(P54:P80)</f>
        <v>0</v>
      </c>
      <c r="F41" s="141">
        <f>P84</f>
        <v>0</v>
      </c>
      <c r="G41" s="140">
        <f t="shared" si="1"/>
        <v>0</v>
      </c>
    </row>
    <row r="42" spans="2:22" ht="20.25" customHeight="1">
      <c r="B42" s="1067"/>
      <c r="C42" s="1068"/>
      <c r="D42" s="639"/>
      <c r="E42" s="142">
        <f>SUM(Q54:Q80)</f>
        <v>0</v>
      </c>
      <c r="F42" s="143">
        <f>Q84</f>
        <v>0</v>
      </c>
      <c r="G42" s="142">
        <f t="shared" si="1"/>
        <v>0</v>
      </c>
    </row>
    <row r="43" spans="2:22" s="8" customFormat="1" ht="21" customHeight="1">
      <c r="B43" s="1072" t="s">
        <v>26</v>
      </c>
      <c r="C43" s="1073"/>
      <c r="D43" s="137"/>
      <c r="E43" s="144">
        <f>SUM(E29:E42)</f>
        <v>851706.42924393283</v>
      </c>
      <c r="F43" s="144">
        <f>SUM(F29:F42)</f>
        <v>53338.115131401268</v>
      </c>
      <c r="G43" s="144">
        <f>SUM(G29:G42)</f>
        <v>905044.54437533382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1069" t="s">
        <v>608</v>
      </c>
      <c r="C48" s="1069"/>
      <c r="D48" s="1069"/>
      <c r="E48" s="1069"/>
      <c r="F48" s="1069"/>
      <c r="G48" s="1069"/>
      <c r="H48" s="1069"/>
      <c r="I48" s="1069"/>
      <c r="J48" s="1069"/>
      <c r="K48" s="1069"/>
      <c r="L48" s="1069"/>
      <c r="M48" s="617"/>
      <c r="N48" s="105"/>
      <c r="O48" s="105"/>
      <c r="P48" s="105"/>
      <c r="Q48" s="105"/>
      <c r="R48" s="105"/>
      <c r="T48" s="37"/>
      <c r="U48" s="19"/>
      <c r="V48" s="38"/>
    </row>
    <row r="49" spans="2:22" s="28" customFormat="1" ht="41.15" customHeight="1">
      <c r="B49" s="1069" t="s">
        <v>561</v>
      </c>
      <c r="C49" s="1069"/>
      <c r="D49" s="1069"/>
      <c r="E49" s="1069"/>
      <c r="F49" s="1069"/>
      <c r="G49" s="1069"/>
      <c r="H49" s="1069"/>
      <c r="I49" s="1069"/>
      <c r="J49" s="1069"/>
      <c r="K49" s="1069"/>
      <c r="L49" s="1069"/>
      <c r="M49" s="617"/>
      <c r="N49" s="105"/>
      <c r="O49" s="105"/>
      <c r="P49" s="105"/>
      <c r="Q49" s="105"/>
      <c r="R49" s="105"/>
      <c r="T49" s="37"/>
      <c r="U49" s="19"/>
      <c r="V49" s="38"/>
    </row>
    <row r="50" spans="2:22" s="28" customFormat="1" ht="18" customHeight="1">
      <c r="B50" s="1069" t="s">
        <v>677</v>
      </c>
      <c r="C50" s="1069"/>
      <c r="D50" s="1069"/>
      <c r="E50" s="1069"/>
      <c r="F50" s="1069"/>
      <c r="G50" s="1069"/>
      <c r="H50" s="1069"/>
      <c r="I50" s="1069"/>
      <c r="J50" s="1069"/>
      <c r="K50" s="1069"/>
      <c r="L50" s="1069"/>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General Service 50 - 4,999 kW</v>
      </c>
      <c r="G52" s="135" t="str">
        <f>IF($B32&lt;&gt;"",$B32,"")</f>
        <v>Co-Generation 1,000 - 4,999 kW</v>
      </c>
      <c r="H52" s="135" t="str">
        <f>IF($B33&lt;&gt;"",$B33,"")</f>
        <v>Large User</v>
      </c>
      <c r="I52" s="135" t="str">
        <f>IF($B34&lt;&gt;"",$B34,"")</f>
        <v>Street Lighting</v>
      </c>
      <c r="J52" s="135" t="str">
        <f>IF($B35&lt;&gt;"",$B35,"")</f>
        <v>Sentinel Lighting</v>
      </c>
      <c r="K52" s="135" t="str">
        <f>IF($B36&lt;&gt;"",$B36,"")</f>
        <v>Unmetered Scattered Load</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v>
      </c>
      <c r="K53" s="576" t="str">
        <f>D36</f>
        <v>kWh</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LRAM'!Y521*0</f>
        <v>0</v>
      </c>
      <c r="E63" s="156">
        <f>'4.  2011-2014 LRAM'!Z521*0</f>
        <v>0</v>
      </c>
      <c r="F63" s="156">
        <f>'4.  2011-2014 LRAM'!AA521*0</f>
        <v>0</v>
      </c>
      <c r="G63" s="156">
        <f>'4.  2011-2014 LRAM'!AB521*0</f>
        <v>0</v>
      </c>
      <c r="H63" s="156">
        <f>'4.  2011-2014 LRAM'!AC521*0</f>
        <v>0</v>
      </c>
      <c r="I63" s="156">
        <f>'4.  2011-2014 LRAM'!AD521*0</f>
        <v>0</v>
      </c>
      <c r="J63" s="156">
        <f>'4.  2011-2014 LRAM'!AE521*0</f>
        <v>0</v>
      </c>
      <c r="K63" s="156">
        <f>'4.  2011-2014 LRAM'!AF521*0</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LRAM'!Y522*0</f>
        <v>0</v>
      </c>
      <c r="E64" s="156">
        <f>-'4.  2011-2014 LRAM'!Z522*0</f>
        <v>0</v>
      </c>
      <c r="F64" s="156">
        <f>-'4.  2011-2014 LRAM'!AA522*0</f>
        <v>0</v>
      </c>
      <c r="G64" s="156">
        <f>-'4.  2011-2014 LRAM'!AB522*0</f>
        <v>0</v>
      </c>
      <c r="H64" s="156">
        <f>-'4.  2011-2014 LRAM'!AC522*0</f>
        <v>0</v>
      </c>
      <c r="I64" s="156">
        <f>-'4.  2011-2014 LRAM'!AD522*0</f>
        <v>0</v>
      </c>
      <c r="J64" s="156">
        <f>-'4.  2011-2014 LRAM'!AE522*0</f>
        <v>0</v>
      </c>
      <c r="K64" s="156">
        <f>-'4.  2011-2014 LRAM'!AF522*0</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LRAM'!Y205*0</f>
        <v>0</v>
      </c>
      <c r="E66" s="164">
        <f>'5.  2015-2020 LRAM'!Z205*0</f>
        <v>0</v>
      </c>
      <c r="F66" s="164">
        <f>'5.  2015-2020 LRAM'!AA205*0</f>
        <v>0</v>
      </c>
      <c r="G66" s="164">
        <f>'5.  2015-2020 LRAM'!AB205*0</f>
        <v>0</v>
      </c>
      <c r="H66" s="164">
        <f>'5.  2015-2020 LRAM'!AC205*0</f>
        <v>0</v>
      </c>
      <c r="I66" s="164">
        <f>'5.  2015-2020 LRAM'!AD205*0</f>
        <v>0</v>
      </c>
      <c r="J66" s="164">
        <f>'5.  2015-2020 LRAM'!AE205*0</f>
        <v>0</v>
      </c>
      <c r="K66" s="164">
        <f>'5.  2015-2020 LRAM'!AF205*0</f>
        <v>0</v>
      </c>
      <c r="L66" s="164">
        <f>'5.  2015-2020 LRAM'!AG205</f>
        <v>0</v>
      </c>
      <c r="M66" s="164">
        <f>'5.  2015-2020 LRAM'!AH205</f>
        <v>0</v>
      </c>
      <c r="N66" s="164">
        <f>'5.  2015-2020 LRAM'!AI205</f>
        <v>0</v>
      </c>
      <c r="O66" s="164">
        <f>'5.  2015-2020 LRAM'!AJ205</f>
        <v>0</v>
      </c>
      <c r="P66" s="164">
        <f>'5.  2015-2020 LRAM'!AK205</f>
        <v>0</v>
      </c>
      <c r="Q66" s="164">
        <f>'5.  2015-2020 LRAM'!AL205</f>
        <v>0</v>
      </c>
      <c r="R66" s="157">
        <f>SUM(D66:Q66)</f>
        <v>0</v>
      </c>
      <c r="U66" s="152"/>
      <c r="V66" s="153"/>
    </row>
    <row r="67" spans="2:22" s="163" customFormat="1">
      <c r="B67" s="154" t="s">
        <v>93</v>
      </c>
      <c r="C67" s="155"/>
      <c r="D67" s="164">
        <f>-'5.  2015-2020 LRAM'!Y206*0</f>
        <v>0</v>
      </c>
      <c r="E67" s="164">
        <f>-'5.  2015-2020 LRAM'!Z206*0</f>
        <v>0</v>
      </c>
      <c r="F67" s="164">
        <f>-'5.  2015-2020 LRAM'!AA206*0</f>
        <v>0</v>
      </c>
      <c r="G67" s="164">
        <f>-'5.  2015-2020 LRAM'!AB206*0</f>
        <v>0</v>
      </c>
      <c r="H67" s="164">
        <f>-'5.  2015-2020 LRAM'!AC206*0</f>
        <v>0</v>
      </c>
      <c r="I67" s="164">
        <f>-'5.  2015-2020 LRAM'!AD206*0</f>
        <v>0</v>
      </c>
      <c r="J67" s="164">
        <f>-'5.  2015-2020 LRAM'!AE206*0</f>
        <v>0</v>
      </c>
      <c r="K67" s="164">
        <f>-'5.  2015-2020 LRAM'!AF206*0</f>
        <v>0</v>
      </c>
      <c r="L67" s="164">
        <f>-'5.  2015-2020 LRAM'!AG206</f>
        <v>0</v>
      </c>
      <c r="M67" s="164">
        <f>-'5.  2015-2020 LRAM'!AH206</f>
        <v>0</v>
      </c>
      <c r="N67" s="164">
        <f>-'5.  2015-2020 LRAM'!AI206</f>
        <v>0</v>
      </c>
      <c r="O67" s="164">
        <f>-'5.  2015-2020 LRAM'!AJ206</f>
        <v>0</v>
      </c>
      <c r="P67" s="164">
        <f>-'5.  2015-2020 LRAM'!AK206</f>
        <v>0</v>
      </c>
      <c r="Q67" s="164">
        <f>-'5.  2015-2020 LRAM'!AL206</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LRAM'!Y393*0</f>
        <v>0</v>
      </c>
      <c r="E69" s="156">
        <f>'5.  2015-2020 LRAM'!Z393*0</f>
        <v>0</v>
      </c>
      <c r="F69" s="156">
        <f>'5.  2015-2020 LRAM'!AA393*0</f>
        <v>0</v>
      </c>
      <c r="G69" s="156">
        <f>'5.  2015-2020 LRAM'!AB393*0</f>
        <v>0</v>
      </c>
      <c r="H69" s="156">
        <f>'5.  2015-2020 LRAM'!AC393*0</f>
        <v>0</v>
      </c>
      <c r="I69" s="156">
        <f>'5.  2015-2020 LRAM'!AD393*0</f>
        <v>0</v>
      </c>
      <c r="J69" s="156">
        <f>'5.  2015-2020 LRAM'!AE393*0</f>
        <v>0</v>
      </c>
      <c r="K69" s="156">
        <f>'5.  2015-2020 LRAM'!AF393*0</f>
        <v>0</v>
      </c>
      <c r="L69" s="156">
        <f>'5.  2015-2020 LRAM'!AG393</f>
        <v>0</v>
      </c>
      <c r="M69" s="156">
        <f>'5.  2015-2020 LRAM'!AH393</f>
        <v>0</v>
      </c>
      <c r="N69" s="156">
        <f>'5.  2015-2020 LRAM'!AI393</f>
        <v>0</v>
      </c>
      <c r="O69" s="156">
        <f>'5.  2015-2020 LRAM'!AJ393</f>
        <v>0</v>
      </c>
      <c r="P69" s="156">
        <f>'5.  2015-2020 LRAM'!AK393</f>
        <v>0</v>
      </c>
      <c r="Q69" s="156">
        <f>'5.  2015-2020 LRAM'!AL393</f>
        <v>0</v>
      </c>
      <c r="R69" s="157">
        <f>SUM(D69:Q69)</f>
        <v>0</v>
      </c>
      <c r="U69" s="152"/>
      <c r="V69" s="153"/>
    </row>
    <row r="70" spans="2:22" s="163" customFormat="1">
      <c r="B70" s="154" t="s">
        <v>224</v>
      </c>
      <c r="C70" s="155"/>
      <c r="D70" s="156">
        <f>-'5.  2015-2020 LRAM'!Y394*0</f>
        <v>0</v>
      </c>
      <c r="E70" s="156">
        <f>-'5.  2015-2020 LRAM'!Z394*0</f>
        <v>0</v>
      </c>
      <c r="F70" s="156">
        <f>-'5.  2015-2020 LRAM'!AA394*0</f>
        <v>0</v>
      </c>
      <c r="G70" s="156">
        <f>-'5.  2015-2020 LRAM'!AB394*0</f>
        <v>0</v>
      </c>
      <c r="H70" s="156">
        <f>-'5.  2015-2020 LRAM'!AC394*0</f>
        <v>0</v>
      </c>
      <c r="I70" s="156">
        <f>-'5.  2015-2020 LRAM'!AD394*0</f>
        <v>0</v>
      </c>
      <c r="J70" s="156">
        <f>-'5.  2015-2020 LRAM'!AE394*0</f>
        <v>0</v>
      </c>
      <c r="K70" s="156">
        <f>-'5.  2015-2020 LRAM'!AF394*0</f>
        <v>0</v>
      </c>
      <c r="L70" s="156">
        <f>-'5.  2015-2020 LRAM'!AG394</f>
        <v>0</v>
      </c>
      <c r="M70" s="156">
        <f>-'5.  2015-2020 LRAM'!AH394</f>
        <v>0</v>
      </c>
      <c r="N70" s="156">
        <f>-'5.  2015-2020 LRAM'!AI394</f>
        <v>0</v>
      </c>
      <c r="O70" s="156">
        <f>-'5.  2015-2020 LRAM'!AJ394</f>
        <v>0</v>
      </c>
      <c r="P70" s="156">
        <f>-'5.  2015-2020 LRAM'!AK394</f>
        <v>0</v>
      </c>
      <c r="Q70" s="156">
        <f>-'5.  2015-2020 LRAM'!AL394</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LRAM'!Y588</f>
        <v>616425.22370748641</v>
      </c>
      <c r="E72" s="156">
        <f>'5.  2015-2020 LRAM'!Z588</f>
        <v>368030.76262880617</v>
      </c>
      <c r="F72" s="156">
        <f>'5.  2015-2020 LRAM'!AA588</f>
        <v>485610.88791824738</v>
      </c>
      <c r="G72" s="156">
        <f>'5.  2015-2020 LRAM'!AB588</f>
        <v>26029.666913392663</v>
      </c>
      <c r="H72" s="156">
        <f>'5.  2015-2020 LRAM'!AC588</f>
        <v>0</v>
      </c>
      <c r="I72" s="156">
        <f>'5.  2015-2020 LRAM'!AD588</f>
        <v>0</v>
      </c>
      <c r="J72" s="156">
        <f>'5.  2015-2020 LRAM'!AE588</f>
        <v>0</v>
      </c>
      <c r="K72" s="156">
        <f>'5.  2015-2020 LRAM'!AF588</f>
        <v>0</v>
      </c>
      <c r="L72" s="156">
        <f>'5.  2015-2020 LRAM'!AG588</f>
        <v>0</v>
      </c>
      <c r="M72" s="156">
        <f>'5.  2015-2020 LRAM'!AH588</f>
        <v>0</v>
      </c>
      <c r="N72" s="156">
        <f>'5.  2015-2020 LRAM'!AI588</f>
        <v>0</v>
      </c>
      <c r="O72" s="156">
        <f>'5.  2015-2020 LRAM'!AJ588</f>
        <v>0</v>
      </c>
      <c r="P72" s="156">
        <f>'5.  2015-2020 LRAM'!AK588</f>
        <v>0</v>
      </c>
      <c r="Q72" s="156">
        <f>'5.  2015-2020 LRAM'!AL588</f>
        <v>0</v>
      </c>
      <c r="R72" s="157">
        <f>SUM(D72:Q72)</f>
        <v>1496096.5411679328</v>
      </c>
      <c r="U72" s="152"/>
      <c r="V72" s="153"/>
    </row>
    <row r="73" spans="2:22" s="163" customFormat="1">
      <c r="B73" s="154" t="s">
        <v>226</v>
      </c>
      <c r="C73" s="155"/>
      <c r="D73" s="156">
        <f>-'5.  2015-2020 LRAM'!Y589</f>
        <v>-91591.257499999992</v>
      </c>
      <c r="E73" s="156">
        <f>-'5.  2015-2020 LRAM'!Z589</f>
        <v>-293536.66310000001</v>
      </c>
      <c r="F73" s="156">
        <f>-'5.  2015-2020 LRAM'!AA589</f>
        <v>-28171.389179999998</v>
      </c>
      <c r="G73" s="156">
        <f>-'5.  2015-2020 LRAM'!AB589</f>
        <v>0</v>
      </c>
      <c r="H73" s="156">
        <f>-'5.  2015-2020 LRAM'!AC589</f>
        <v>-100757.07414399998</v>
      </c>
      <c r="I73" s="156">
        <f>-'5.  2015-2020 LRAM'!AD589</f>
        <v>-130333.72799999999</v>
      </c>
      <c r="J73" s="156">
        <f>-'5.  2015-2020 LRAM'!AE589</f>
        <v>0</v>
      </c>
      <c r="K73" s="156">
        <f>-'5.  2015-2020 LRAM'!AF589</f>
        <v>0</v>
      </c>
      <c r="L73" s="156">
        <f>-'5.  2015-2020 LRAM'!AG589</f>
        <v>0</v>
      </c>
      <c r="M73" s="156">
        <f>-'5.  2015-2020 LRAM'!AH589</f>
        <v>0</v>
      </c>
      <c r="N73" s="156">
        <f>-'5.  2015-2020 LRAM'!AI589</f>
        <v>0</v>
      </c>
      <c r="O73" s="156">
        <f>-'5.  2015-2020 LRAM'!AJ589</f>
        <v>0</v>
      </c>
      <c r="P73" s="156">
        <f>-'5.  2015-2020 LRAM'!AK589</f>
        <v>0</v>
      </c>
      <c r="Q73" s="156">
        <f>-'5.  2015-2020 LRAM'!AL589</f>
        <v>0</v>
      </c>
      <c r="R73" s="157">
        <f>SUM(D73:Q73)</f>
        <v>-644390.11192399997</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LRAM'!Y775*0</f>
        <v>0</v>
      </c>
      <c r="E75" s="156">
        <f>'5.  2015-2020 LRAM'!Z775*0</f>
        <v>0</v>
      </c>
      <c r="F75" s="156">
        <f>'5.  2015-2020 LRAM'!AA775*0</f>
        <v>0</v>
      </c>
      <c r="G75" s="156">
        <f>'5.  2015-2020 LRAM'!AB775*0</f>
        <v>0</v>
      </c>
      <c r="H75" s="156">
        <f>'5.  2015-2020 LRAM'!AC775*0</f>
        <v>0</v>
      </c>
      <c r="I75" s="156">
        <f>'5.  2015-2020 LRAM'!AD775*0</f>
        <v>0</v>
      </c>
      <c r="J75" s="156">
        <f>'5.  2015-2020 LRAM'!AE775</f>
        <v>0</v>
      </c>
      <c r="K75" s="156">
        <f>'5.  2015-2020 LRAM'!AF775</f>
        <v>0</v>
      </c>
      <c r="L75" s="156">
        <f>'5.  2015-2020 LRAM'!AG775</f>
        <v>0</v>
      </c>
      <c r="M75" s="156">
        <f>'5.  2015-2020 LRAM'!AH775</f>
        <v>0</v>
      </c>
      <c r="N75" s="156">
        <f>'5.  2015-2020 LRAM'!AI775</f>
        <v>0</v>
      </c>
      <c r="O75" s="156">
        <f>'5.  2015-2020 LRAM'!AJ775</f>
        <v>0</v>
      </c>
      <c r="P75" s="156">
        <f>'5.  2015-2020 LRAM'!AK775</f>
        <v>0</v>
      </c>
      <c r="Q75" s="156">
        <f>'5.  2015-2020 LRAM'!AL775</f>
        <v>0</v>
      </c>
      <c r="R75" s="157">
        <f>SUM(D75:Q75)</f>
        <v>0</v>
      </c>
      <c r="U75" s="152"/>
      <c r="V75" s="153"/>
    </row>
    <row r="76" spans="2:22" s="163" customFormat="1" ht="16.5" customHeight="1">
      <c r="B76" s="154" t="s">
        <v>228</v>
      </c>
      <c r="C76" s="155"/>
      <c r="D76" s="156">
        <f>-'5.  2015-2020 LRAM'!Y776*0</f>
        <v>0</v>
      </c>
      <c r="E76" s="156">
        <f>-'5.  2015-2020 LRAM'!Z776*0</f>
        <v>0</v>
      </c>
      <c r="F76" s="156">
        <f>-'5.  2015-2020 LRAM'!AA776*0</f>
        <v>0</v>
      </c>
      <c r="G76" s="156">
        <f>-'5.  2015-2020 LRAM'!AB776*0</f>
        <v>0</v>
      </c>
      <c r="H76" s="156">
        <f>-'5.  2015-2020 LRAM'!AC776*0</f>
        <v>0</v>
      </c>
      <c r="I76" s="156">
        <f>-'5.  2015-2020 LRAM'!AD776*0</f>
        <v>0</v>
      </c>
      <c r="J76" s="156">
        <f>-'5.  2015-2020 LRAM'!AE776</f>
        <v>0</v>
      </c>
      <c r="K76" s="156">
        <f>-'5.  2015-2020 LRAM'!AF776</f>
        <v>0</v>
      </c>
      <c r="L76" s="156">
        <f>-'5.  2015-2020 LRAM'!AG776</f>
        <v>0</v>
      </c>
      <c r="M76" s="156">
        <f>-'5.  2015-2020 LRAM'!AH776</f>
        <v>0</v>
      </c>
      <c r="N76" s="156">
        <f>-'5.  2015-2020 LRAM'!AI776</f>
        <v>0</v>
      </c>
      <c r="O76" s="156">
        <f>-'5.  2015-2020 LRAM'!AJ776</f>
        <v>0</v>
      </c>
      <c r="P76" s="156">
        <f>-'5.  2015-2020 LRAM'!AK776</f>
        <v>0</v>
      </c>
      <c r="Q76" s="156">
        <f>-'5.  2015-2020 LRAM'!AL776</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LRAM'!Y959*0</f>
        <v>0</v>
      </c>
      <c r="E78" s="156">
        <f>'5.  2015-2020 LRAM'!Z959*0</f>
        <v>0</v>
      </c>
      <c r="F78" s="156">
        <f>'5.  2015-2020 LRAM'!AA959*0</f>
        <v>0</v>
      </c>
      <c r="G78" s="156">
        <f>'5.  2015-2020 LRAM'!AB959*0</f>
        <v>0</v>
      </c>
      <c r="H78" s="156">
        <f>'5.  2015-2020 LRAM'!AC959*0</f>
        <v>0</v>
      </c>
      <c r="I78" s="156">
        <f>'5.  2015-2020 LRAM'!AD959*0</f>
        <v>0</v>
      </c>
      <c r="J78" s="156">
        <f>'5.  2015-2020 LRAM'!AE959</f>
        <v>0</v>
      </c>
      <c r="K78" s="156">
        <f>'5.  2015-2020 LRAM'!AF959</f>
        <v>0</v>
      </c>
      <c r="L78" s="156">
        <f>'5.  2015-2020 LRAM'!AG959</f>
        <v>0</v>
      </c>
      <c r="M78" s="156">
        <f>'5.  2015-2020 LRAM'!AH959</f>
        <v>0</v>
      </c>
      <c r="N78" s="156">
        <f>'5.  2015-2020 LRAM'!AI959</f>
        <v>0</v>
      </c>
      <c r="O78" s="156">
        <f>'5.  2015-2020 LRAM'!AJ959</f>
        <v>0</v>
      </c>
      <c r="P78" s="156">
        <f>'5.  2015-2020 LRAM'!AK959</f>
        <v>0</v>
      </c>
      <c r="Q78" s="156">
        <f>'5.  2015-2020 LRAM'!AL959</f>
        <v>0</v>
      </c>
      <c r="R78" s="157">
        <f>SUM(D78:Q78)</f>
        <v>0</v>
      </c>
      <c r="U78" s="152"/>
      <c r="V78" s="153"/>
    </row>
    <row r="79" spans="2:22" s="163" customFormat="1">
      <c r="B79" s="154" t="s">
        <v>230</v>
      </c>
      <c r="C79" s="155"/>
      <c r="D79" s="156">
        <f>-'5.  2015-2020 LRAM'!Y960*0</f>
        <v>0</v>
      </c>
      <c r="E79" s="156">
        <f>-'5.  2015-2020 LRAM'!Z960*0</f>
        <v>0</v>
      </c>
      <c r="F79" s="156">
        <f>-'5.  2015-2020 LRAM'!AA960*0</f>
        <v>0</v>
      </c>
      <c r="G79" s="156">
        <f>-'5.  2015-2020 LRAM'!AB960*0</f>
        <v>0</v>
      </c>
      <c r="H79" s="156">
        <f>-'5.  2015-2020 LRAM'!AC960*0</f>
        <v>0</v>
      </c>
      <c r="I79" s="156">
        <f>-'5.  2015-2020 LRAM'!AD960*0</f>
        <v>0</v>
      </c>
      <c r="J79" s="156">
        <f>-'5.  2015-2020 LRAM'!AE960</f>
        <v>0</v>
      </c>
      <c r="K79" s="156">
        <f>-'5.  2015-2020 LRAM'!AF960</f>
        <v>0</v>
      </c>
      <c r="L79" s="156">
        <f>-'5.  2015-2020 LRAM'!AG960</f>
        <v>0</v>
      </c>
      <c r="M79" s="156">
        <f>-'5.  2015-2020 LRAM'!AH960</f>
        <v>0</v>
      </c>
      <c r="N79" s="156">
        <f>-'5.  2015-2020 LRAM'!AI960</f>
        <v>0</v>
      </c>
      <c r="O79" s="156">
        <f>-'5.  2015-2020 LRAM'!AJ960</f>
        <v>0</v>
      </c>
      <c r="P79" s="156">
        <f>-'5.  2015-2020 LRAM'!AK960</f>
        <v>0</v>
      </c>
      <c r="Q79" s="156">
        <f>-'5.  2015-2020 LRAM'!AL960</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LRAM'!Y1143*0</f>
        <v>0</v>
      </c>
      <c r="E81" s="156">
        <f>'5.  2015-2020 LRAM'!Z1143*0</f>
        <v>0</v>
      </c>
      <c r="F81" s="156">
        <f>'5.  2015-2020 LRAM'!AA1143*0</f>
        <v>0</v>
      </c>
      <c r="G81" s="156">
        <f>'5.  2015-2020 LRAM'!AB1143*0</f>
        <v>0</v>
      </c>
      <c r="H81" s="156">
        <f>'5.  2015-2020 LRAM'!AC1143*0</f>
        <v>0</v>
      </c>
      <c r="I81" s="156">
        <f>'5.  2015-2020 LRAM'!AD1143*0</f>
        <v>0</v>
      </c>
      <c r="J81" s="156">
        <f>'5.  2015-2020 LRAM'!AE1143*0</f>
        <v>0</v>
      </c>
      <c r="K81" s="156">
        <f>'5.  2015-2020 LRAM'!AF1143*0</f>
        <v>0</v>
      </c>
      <c r="L81" s="156">
        <f>'5.  2015-2020 LRAM'!AG1143</f>
        <v>0</v>
      </c>
      <c r="M81" s="156">
        <f>'5.  2015-2020 LRAM'!AH1143</f>
        <v>0</v>
      </c>
      <c r="N81" s="156">
        <f>'5.  2015-2020 LRAM'!AI1143</f>
        <v>0</v>
      </c>
      <c r="O81" s="156">
        <f>'5.  2015-2020 LRAM'!AJ1143</f>
        <v>0</v>
      </c>
      <c r="P81" s="156">
        <f>'5.  2015-2020 LRAM'!AK1143</f>
        <v>0</v>
      </c>
      <c r="Q81" s="156">
        <f>'5.  2015-2020 LRAM'!AL1143</f>
        <v>0</v>
      </c>
      <c r="R81" s="157">
        <f>SUM(D81:Q81)</f>
        <v>0</v>
      </c>
      <c r="U81" s="152"/>
      <c r="V81" s="153"/>
    </row>
    <row r="82" spans="2:22" s="163" customFormat="1">
      <c r="B82" s="154" t="s">
        <v>232</v>
      </c>
      <c r="C82" s="155"/>
      <c r="D82" s="156">
        <f>-'5.  2015-2020 LRAM'!Y1144</f>
        <v>0</v>
      </c>
      <c r="E82" s="156">
        <f>-'5.  2015-2020 LRAM'!Z1144</f>
        <v>0</v>
      </c>
      <c r="F82" s="156">
        <f>-'5.  2015-2020 LRAM'!AA1144</f>
        <v>0</v>
      </c>
      <c r="G82" s="156">
        <f>-'5.  2015-2020 LRAM'!AB1144</f>
        <v>0</v>
      </c>
      <c r="H82" s="156">
        <f>-'5.  2015-2020 LRAM'!AC1144</f>
        <v>0</v>
      </c>
      <c r="I82" s="156">
        <f>-'5.  2015-2020 LRAM'!AD1144</f>
        <v>0</v>
      </c>
      <c r="J82" s="156">
        <f>-'5.  2015-2020 LRAM'!AE1144</f>
        <v>0</v>
      </c>
      <c r="K82" s="156">
        <f>-'5.  2015-2020 LRAM'!AF1144</f>
        <v>0</v>
      </c>
      <c r="L82" s="156">
        <f>-'5.  2015-2020 LRAM'!AG1144</f>
        <v>0</v>
      </c>
      <c r="M82" s="156">
        <f>-'5.  2015-2020 LRAM'!AH1144</f>
        <v>0</v>
      </c>
      <c r="N82" s="156">
        <f>-'5.  2015-2020 LRAM'!AI1144</f>
        <v>0</v>
      </c>
      <c r="O82" s="156">
        <f>-'5.  2015-2020 LRAM'!AJ1144</f>
        <v>0</v>
      </c>
      <c r="P82" s="156">
        <f>-'5.  2015-2020 LRAM'!AK1144</f>
        <v>0</v>
      </c>
      <c r="Q82" s="156">
        <f>-'5.  2015-2020 LRAM'!AL1144</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32867.727133743821</v>
      </c>
      <c r="E84" s="679">
        <f>'6.  Carrying Charges'!J237</f>
        <v>4665.1929829914907</v>
      </c>
      <c r="F84" s="679">
        <f>'6.  Carrying Charges'!K237</f>
        <v>28647.148608482745</v>
      </c>
      <c r="G84" s="679">
        <f>'6.  Carrying Charges'!L237</f>
        <v>1630.1078904512153</v>
      </c>
      <c r="H84" s="679">
        <f>'6.  Carrying Charges'!M237</f>
        <v>-6309.9117682679971</v>
      </c>
      <c r="I84" s="679">
        <f>'6.  Carrying Charges'!N237</f>
        <v>-8162.1497159999972</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53338.115131401268</v>
      </c>
      <c r="U84" s="152"/>
      <c r="V84" s="153"/>
    </row>
    <row r="85" spans="2:22" s="163" customFormat="1" ht="21.75" customHeight="1">
      <c r="B85" s="623" t="s">
        <v>240</v>
      </c>
      <c r="C85" s="624"/>
      <c r="D85" s="623">
        <f>SUM(D54:D80)+D84</f>
        <v>557701.69334123028</v>
      </c>
      <c r="E85" s="623">
        <f t="shared" ref="E85:Q85" si="2">SUM(E54:E80)+E84</f>
        <v>79159.292511797656</v>
      </c>
      <c r="F85" s="623">
        <f t="shared" si="2"/>
        <v>486086.64734673011</v>
      </c>
      <c r="G85" s="623">
        <f t="shared" si="2"/>
        <v>27659.774803843877</v>
      </c>
      <c r="H85" s="623">
        <f t="shared" si="2"/>
        <v>-107066.98591226798</v>
      </c>
      <c r="I85" s="623">
        <f t="shared" si="2"/>
        <v>-138495.87771599999</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905044.54437533405</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105163.37474363571</v>
      </c>
      <c r="G93" s="557">
        <f>SUM('5.  2015-2020 LRAM'!Y200:AL200)</f>
        <v>145898.32518143364</v>
      </c>
      <c r="H93" s="556">
        <f>SUM('5.  2015-2020 LRAM'!Y387:AL387)</f>
        <v>123014.3261662251</v>
      </c>
      <c r="I93" s="557">
        <f>SUM('5.  2015-2020 LRAM'!Y581:AL581)</f>
        <v>105920.82798133377</v>
      </c>
      <c r="J93" s="556">
        <f>SUM('5.  2015-2020 LRAM'!Y767:AL767)</f>
        <v>95712.915059154213</v>
      </c>
      <c r="K93" s="556">
        <f>SUM('5.  2015-2020 LRAM'!Y950:AL950)</f>
        <v>83332.66694968121</v>
      </c>
      <c r="L93" s="556">
        <f>SUM('5.  2015-2020 LRAM'!Y1133:AL1133)</f>
        <v>80239.330190515553</v>
      </c>
      <c r="M93" s="556">
        <f>SUM(C93:L93)</f>
        <v>739281.76627197932</v>
      </c>
      <c r="T93" s="197"/>
      <c r="U93" s="197"/>
    </row>
    <row r="94" spans="2:22" s="90" customFormat="1" ht="23.25" hidden="1" customHeight="1">
      <c r="B94" s="198">
        <v>2012</v>
      </c>
      <c r="C94" s="558"/>
      <c r="D94" s="557">
        <f>SUM('4.  2011-2014 LRAM'!Y260:AL260)</f>
        <v>0</v>
      </c>
      <c r="E94" s="556">
        <f>SUM('4.  2011-2014 LRAM'!Y389:AL389)</f>
        <v>0</v>
      </c>
      <c r="F94" s="557">
        <f>SUM('4.  2011-2014 LRAM'!Y518:AL518)</f>
        <v>88378.419315556835</v>
      </c>
      <c r="G94" s="557">
        <f>SUM('5.  2015-2020 LRAM'!Y201:AL201)</f>
        <v>125652.59628652265</v>
      </c>
      <c r="H94" s="556">
        <f>SUM('5.  2015-2020 LRAM'!Y388:AL388)</f>
        <v>112983.46857663993</v>
      </c>
      <c r="I94" s="557">
        <f>SUM('5.  2015-2020 LRAM'!Y582:AL582)</f>
        <v>88220.989062574023</v>
      </c>
      <c r="J94" s="556">
        <f>SUM('5.  2015-2020 LRAM'!Y768:AL768)</f>
        <v>79856.161258294247</v>
      </c>
      <c r="K94" s="556">
        <f>SUM('5.  2015-2020 LRAM'!Y951:AL951)</f>
        <v>73551.590275524199</v>
      </c>
      <c r="L94" s="556">
        <f>SUM('5.  2015-2020 LRAM'!Y1134:AL1134)</f>
        <v>70216.429062148585</v>
      </c>
      <c r="M94" s="556">
        <f>SUM(D94:L94)</f>
        <v>638859.65383726044</v>
      </c>
      <c r="T94" s="197"/>
      <c r="U94" s="197"/>
    </row>
    <row r="95" spans="2:22" s="90" customFormat="1" ht="23.25" hidden="1" customHeight="1">
      <c r="B95" s="198">
        <v>2013</v>
      </c>
      <c r="C95" s="559"/>
      <c r="D95" s="559"/>
      <c r="E95" s="557">
        <f>SUM('4.  2011-2014 LRAM'!Y390:AL390)</f>
        <v>0</v>
      </c>
      <c r="F95" s="557">
        <f>SUM('4.  2011-2014 LRAM'!Y519:AL519)</f>
        <v>105309.73568212806</v>
      </c>
      <c r="G95" s="557">
        <f>SUM('5.  2015-2020 LRAM'!Y202:AL202)</f>
        <v>154266.73221752554</v>
      </c>
      <c r="H95" s="556">
        <f>SUM('5.  2015-2020 LRAM'!Y389:AL389)</f>
        <v>140501.25764227804</v>
      </c>
      <c r="I95" s="557">
        <f>SUM('5.  2015-2020 LRAM'!Y583:AL583)</f>
        <v>93949.696890382154</v>
      </c>
      <c r="J95" s="556">
        <f>SUM('5.  2015-2020 LRAM'!Y769:AL769)</f>
        <v>82969.103798005774</v>
      </c>
      <c r="K95" s="556">
        <f>SUM('5.  2015-2020 LRAM'!Y952:AL952)</f>
        <v>76374.355734018653</v>
      </c>
      <c r="L95" s="556">
        <f>SUM('5.  2015-2020 LRAM'!Y1135:AL1135)</f>
        <v>74405.741433328862</v>
      </c>
      <c r="M95" s="556">
        <f>SUM(C95:L95)</f>
        <v>727776.62339766696</v>
      </c>
      <c r="T95" s="197"/>
      <c r="U95" s="197"/>
    </row>
    <row r="96" spans="2:22" s="90" customFormat="1" ht="23.25" hidden="1" customHeight="1">
      <c r="B96" s="198">
        <v>2014</v>
      </c>
      <c r="C96" s="559"/>
      <c r="D96" s="559"/>
      <c r="E96" s="559"/>
      <c r="F96" s="557">
        <f>SUM('4.  2011-2014 LRAM'!Y520:AL520)</f>
        <v>128296.80602120355</v>
      </c>
      <c r="G96" s="557">
        <f>SUM('5.  2015-2020 LRAM'!Y203:AL203)</f>
        <v>184055.4183484627</v>
      </c>
      <c r="H96" s="556">
        <f>SUM('5.  2015-2020 LRAM'!Y390:AL390)</f>
        <v>164218.91380319561</v>
      </c>
      <c r="I96" s="557">
        <f>SUM('5.  2015-2020 LRAM'!Y584:AL584)</f>
        <v>135926.81421159639</v>
      </c>
      <c r="J96" s="556">
        <f>SUM('5.  2015-2020 LRAM'!Y770:AL770)</f>
        <v>107037.29950114776</v>
      </c>
      <c r="K96" s="556">
        <f>SUM('5.  2015-2020 LRAM'!Y953:AL953)</f>
        <v>84765.845018640859</v>
      </c>
      <c r="L96" s="556">
        <f>SUM('5.  2015-2020 LRAM'!Y1136:AL1136)</f>
        <v>76301.429430008662</v>
      </c>
      <c r="M96" s="556">
        <f>SUM(F96:L96)</f>
        <v>880602.52633425547</v>
      </c>
      <c r="T96" s="197"/>
      <c r="U96" s="197"/>
    </row>
    <row r="97" spans="2:21" s="90" customFormat="1" ht="23.25" hidden="1" customHeight="1">
      <c r="B97" s="198">
        <v>2015</v>
      </c>
      <c r="C97" s="559"/>
      <c r="D97" s="559"/>
      <c r="E97" s="559"/>
      <c r="F97" s="559"/>
      <c r="G97" s="557">
        <f>SUM('5.  2015-2020 LRAM'!Y204:AL204)</f>
        <v>361180.67981022387</v>
      </c>
      <c r="H97" s="556">
        <f>SUM('5.  2015-2020 LRAM'!Y391:AL391)</f>
        <v>341384.73740520718</v>
      </c>
      <c r="I97" s="557">
        <f>SUM('5.  2015-2020 LRAM'!Y585:AL585)</f>
        <v>320199.19829876913</v>
      </c>
      <c r="J97" s="556">
        <f>SUM('5.  2015-2020 LRAM'!Y771:AL771)</f>
        <v>294405.20225880382</v>
      </c>
      <c r="K97" s="556">
        <f>SUM('5.  2015-2020 LRAM'!Y954:AL954)</f>
        <v>267652.57166541053</v>
      </c>
      <c r="L97" s="556">
        <f>SUM('5.  2015-2020 LRAM'!Y1137:AL1137)</f>
        <v>259777.22356467866</v>
      </c>
      <c r="M97" s="556">
        <f>SUM(G97:L97)</f>
        <v>1844599.6130030931</v>
      </c>
      <c r="T97" s="197"/>
      <c r="U97" s="197"/>
    </row>
    <row r="98" spans="2:21" s="90" customFormat="1" ht="23.25" hidden="1" customHeight="1">
      <c r="B98" s="198">
        <v>2016</v>
      </c>
      <c r="C98" s="559"/>
      <c r="D98" s="559"/>
      <c r="E98" s="559"/>
      <c r="F98" s="559"/>
      <c r="G98" s="559"/>
      <c r="H98" s="556">
        <f>SUM('5.  2015-2020 LRAM'!Y392:AL392)</f>
        <v>369614.94259569177</v>
      </c>
      <c r="I98" s="557">
        <f>SUM('5.  2015-2020 LRAM'!Y586:AL586)</f>
        <v>303886.52188970795</v>
      </c>
      <c r="J98" s="556">
        <f>SUM('5.  2015-2020 LRAM'!Y772:AL772)</f>
        <v>249031.89900217531</v>
      </c>
      <c r="K98" s="556">
        <f>SUM('5.  2015-2020 LRAM'!Y955:AL955)</f>
        <v>180730.46950422527</v>
      </c>
      <c r="L98" s="556">
        <f>SUM('5.  2015-2020 LRAM'!Y1138:AL1138)</f>
        <v>157990.84183242859</v>
      </c>
      <c r="M98" s="556">
        <f>SUM(H98:L98)</f>
        <v>1261254.674824229</v>
      </c>
      <c r="T98" s="197"/>
      <c r="U98" s="197"/>
    </row>
    <row r="99" spans="2:21" s="90" customFormat="1" ht="23.25" hidden="1" customHeight="1">
      <c r="B99" s="198">
        <v>2017</v>
      </c>
      <c r="C99" s="559"/>
      <c r="D99" s="559"/>
      <c r="E99" s="559"/>
      <c r="F99" s="559"/>
      <c r="G99" s="559"/>
      <c r="H99" s="559"/>
      <c r="I99" s="556">
        <f>SUM('5.  2015-2020 LRAM'!Y587:AL587)</f>
        <v>447992.49283356912</v>
      </c>
      <c r="J99" s="556">
        <f>SUM('5.  2015-2020 LRAM'!Y773:AL773)</f>
        <v>326920.32600167871</v>
      </c>
      <c r="K99" s="556">
        <f>SUM('5.  2015-2020 LRAM'!Y956:AL956)</f>
        <v>241442.062797452</v>
      </c>
      <c r="L99" s="556">
        <f>SUM('5.  2015-2020 LRAM'!Y1139:AL1139)</f>
        <v>209554.27909559151</v>
      </c>
      <c r="M99" s="556">
        <f>SUM(I99:L99)</f>
        <v>1225909.1607282911</v>
      </c>
      <c r="T99" s="197"/>
      <c r="U99" s="197"/>
    </row>
    <row r="100" spans="2:21" s="90" customFormat="1" ht="23.25" hidden="1" customHeight="1">
      <c r="B100" s="198">
        <v>2018</v>
      </c>
      <c r="C100" s="559"/>
      <c r="D100" s="559"/>
      <c r="E100" s="559"/>
      <c r="F100" s="559"/>
      <c r="G100" s="559"/>
      <c r="H100" s="559"/>
      <c r="I100" s="559"/>
      <c r="J100" s="556">
        <f>SUM('5.  2015-2020 LRAM'!Y774:AL774)</f>
        <v>0</v>
      </c>
      <c r="K100" s="556">
        <f>SUM('5.  2015-2020 LRAM'!Y957:AL957)</f>
        <v>0</v>
      </c>
      <c r="L100" s="556">
        <f>SUM('5.  2015-2020 LRAM'!Y1140:AL1140)</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LRAM'!Y958:AL958)</f>
        <v>0</v>
      </c>
      <c r="L101" s="556">
        <f>SUM('5.  2015-2020 LRAM'!Y1141:AL1141)</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LRAM'!Y1142:AL1142)</f>
        <v>0</v>
      </c>
      <c r="M102" s="558">
        <f>L102</f>
        <v>0</v>
      </c>
      <c r="T102" s="197"/>
      <c r="U102" s="197"/>
    </row>
    <row r="103" spans="2:21" s="196" customFormat="1" ht="24" hidden="1" customHeight="1">
      <c r="B103" s="571" t="s">
        <v>518</v>
      </c>
      <c r="C103" s="555">
        <f>C93</f>
        <v>0</v>
      </c>
      <c r="D103" s="556">
        <f>D93+D94</f>
        <v>0</v>
      </c>
      <c r="E103" s="556">
        <f>E93+E94+E95</f>
        <v>0</v>
      </c>
      <c r="F103" s="556">
        <f>F93+F94+F95+F96</f>
        <v>427148.33576252416</v>
      </c>
      <c r="G103" s="556">
        <f>G93+G94+G95+G96+G97</f>
        <v>971053.75184416841</v>
      </c>
      <c r="H103" s="556">
        <f>H93+H94+H95+H96+H97+H98</f>
        <v>1251717.6461892375</v>
      </c>
      <c r="I103" s="556">
        <f>I93+I94+I95+I96+I97+I98+I99</f>
        <v>1496096.5411679326</v>
      </c>
      <c r="J103" s="556">
        <f>J93+J94+J95+J96+J97+J98+J99+J100</f>
        <v>1235932.9068792597</v>
      </c>
      <c r="K103" s="556">
        <f>K93+K94+K95+K96+K97+K98+K99+K100+K101</f>
        <v>1007849.5619449528</v>
      </c>
      <c r="L103" s="556">
        <f>SUM(L93:L102)</f>
        <v>928485.27460870042</v>
      </c>
      <c r="M103" s="556">
        <f>SUM(M93:M102)</f>
        <v>7318284.0183967743</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304169.58930000005</v>
      </c>
      <c r="G104" s="554">
        <f>'5.  2015-2020 LRAM'!AM206</f>
        <v>459427.82750000007</v>
      </c>
      <c r="H104" s="554">
        <f>'5.  2015-2020 LRAM'!AM394</f>
        <v>427297.37920000002</v>
      </c>
      <c r="I104" s="554">
        <f>'5.  2015-2020 LRAM'!AM589</f>
        <v>644390.11192399997</v>
      </c>
      <c r="J104" s="554">
        <f>'5.  2015-2020 LRAM'!AM776</f>
        <v>614918.46458300005</v>
      </c>
      <c r="K104" s="554">
        <f>'5.  2015-2020 LRAM'!AM960</f>
        <v>584978.45106599992</v>
      </c>
      <c r="L104" s="554">
        <f>'5.  2015-2020 LRAM'!AM1144</f>
        <v>0</v>
      </c>
      <c r="M104" s="556">
        <f>SUM(C104:L104)</f>
        <v>3035181.8235730003</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5003.7752718081047</v>
      </c>
      <c r="J105" s="554">
        <f>'6.  Carrying Charges'!W132</f>
        <v>20866.80751647635</v>
      </c>
      <c r="K105" s="554">
        <f>'6.  Carrying Charges'!W147</f>
        <v>40008.909513733743</v>
      </c>
      <c r="L105" s="554">
        <f>'6.  Carrying Charges'!W162</f>
        <v>51719.872915837841</v>
      </c>
      <c r="M105" s="556">
        <f>SUM(C105:L105)</f>
        <v>117599.36521785603</v>
      </c>
    </row>
    <row r="106" spans="2:21" ht="23.25" hidden="1" customHeight="1">
      <c r="B106" s="571" t="s">
        <v>26</v>
      </c>
      <c r="C106" s="554">
        <f>C103-C104+C105</f>
        <v>0</v>
      </c>
      <c r="D106" s="554">
        <f t="shared" ref="D106:J106" si="3">D103-D104+D105</f>
        <v>0</v>
      </c>
      <c r="E106" s="554">
        <f t="shared" si="3"/>
        <v>0</v>
      </c>
      <c r="F106" s="554">
        <f t="shared" si="3"/>
        <v>122978.74646252411</v>
      </c>
      <c r="G106" s="554">
        <f t="shared" si="3"/>
        <v>511625.92434416834</v>
      </c>
      <c r="H106" s="554">
        <f t="shared" si="3"/>
        <v>824420.2669892374</v>
      </c>
      <c r="I106" s="554">
        <f t="shared" si="3"/>
        <v>856710.20451574074</v>
      </c>
      <c r="J106" s="554">
        <f t="shared" si="3"/>
        <v>641881.24981273606</v>
      </c>
      <c r="K106" s="554">
        <f>K103-K104+K105</f>
        <v>462880.02039268665</v>
      </c>
      <c r="L106" s="554">
        <f>L103-L104+L105</f>
        <v>980205.14752453822</v>
      </c>
      <c r="M106" s="554">
        <f>M103-M104+M105</f>
        <v>4400701.5600416297</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184150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184150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1365250</xdr:colOff>
                    <xdr:row>75</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zoomScale="55" zoomScaleNormal="55" workbookViewId="0">
      <selection activeCell="G30" sqref="G30:H30"/>
    </sheetView>
  </sheetViews>
  <sheetFormatPr defaultColWidth="9" defaultRowHeight="14.5"/>
  <cols>
    <col min="1" max="1" width="5.453125" style="12" customWidth="1"/>
    <col min="2" max="2" width="27" style="12" customWidth="1"/>
    <col min="3" max="3" width="24.26953125" style="12" customWidth="1"/>
    <col min="4" max="4" width="23.453125" style="12" customWidth="1"/>
    <col min="5" max="5" width="28.54296875" style="12" customWidth="1"/>
    <col min="6" max="6" width="44" style="12" customWidth="1"/>
    <col min="7" max="7" width="72.5429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5">
      <c r="B19" s="537" t="s">
        <v>613</v>
      </c>
    </row>
    <row r="20" spans="2:8" ht="13.5" customHeight="1"/>
    <row r="21" spans="2:8" ht="41.15" customHeight="1">
      <c r="B21" s="1069" t="s">
        <v>676</v>
      </c>
      <c r="C21" s="1069"/>
      <c r="D21" s="1069"/>
      <c r="E21" s="1069"/>
      <c r="F21" s="1069"/>
      <c r="G21" s="1069"/>
      <c r="H21" s="1069"/>
    </row>
    <row r="23" spans="2:8" s="609" customFormat="1" ht="15.5">
      <c r="B23" s="619" t="s">
        <v>545</v>
      </c>
      <c r="C23" s="619" t="s">
        <v>560</v>
      </c>
      <c r="D23" s="619" t="s">
        <v>544</v>
      </c>
      <c r="E23" s="1076" t="s">
        <v>34</v>
      </c>
      <c r="F23" s="1077"/>
      <c r="G23" s="1076" t="s">
        <v>543</v>
      </c>
      <c r="H23" s="1077"/>
    </row>
    <row r="24" spans="2:8" ht="40" customHeight="1">
      <c r="B24" s="608">
        <v>1</v>
      </c>
      <c r="C24" s="644" t="s">
        <v>369</v>
      </c>
      <c r="D24" s="607" t="s">
        <v>821</v>
      </c>
      <c r="E24" s="1074" t="s">
        <v>833</v>
      </c>
      <c r="F24" s="1075"/>
      <c r="G24" s="1074" t="s">
        <v>820</v>
      </c>
      <c r="H24" s="1075"/>
    </row>
    <row r="25" spans="2:8">
      <c r="B25" s="608">
        <v>2</v>
      </c>
      <c r="C25" s="644" t="s">
        <v>369</v>
      </c>
      <c r="D25" s="607" t="s">
        <v>825</v>
      </c>
      <c r="E25" s="1074" t="s">
        <v>822</v>
      </c>
      <c r="F25" s="1075"/>
      <c r="G25" s="1078" t="s">
        <v>823</v>
      </c>
      <c r="H25" s="1079"/>
    </row>
    <row r="26" spans="2:8" ht="34.5" customHeight="1">
      <c r="B26" s="608">
        <v>3</v>
      </c>
      <c r="C26" s="644" t="s">
        <v>369</v>
      </c>
      <c r="D26" s="607" t="s">
        <v>824</v>
      </c>
      <c r="E26" s="1074" t="s">
        <v>834</v>
      </c>
      <c r="F26" s="1075"/>
      <c r="G26" s="1074" t="s">
        <v>827</v>
      </c>
      <c r="H26" s="1075"/>
    </row>
    <row r="27" spans="2:8" ht="36.5" customHeight="1">
      <c r="B27" s="608">
        <v>4</v>
      </c>
      <c r="C27" s="644" t="s">
        <v>369</v>
      </c>
      <c r="D27" s="607" t="s">
        <v>826</v>
      </c>
      <c r="E27" s="1074" t="s">
        <v>834</v>
      </c>
      <c r="F27" s="1075"/>
      <c r="G27" s="1074" t="s">
        <v>828</v>
      </c>
      <c r="H27" s="1075"/>
    </row>
    <row r="28" spans="2:8" ht="52" customHeight="1">
      <c r="B28" s="608">
        <v>5</v>
      </c>
      <c r="C28" s="644" t="s">
        <v>369</v>
      </c>
      <c r="D28" s="607" t="s">
        <v>829</v>
      </c>
      <c r="E28" s="1074" t="s">
        <v>836</v>
      </c>
      <c r="F28" s="1075"/>
      <c r="G28" s="1074" t="s">
        <v>830</v>
      </c>
      <c r="H28" s="1075"/>
    </row>
    <row r="29" spans="2:8" ht="45.5" customHeight="1">
      <c r="B29" s="608">
        <v>6</v>
      </c>
      <c r="C29" s="644" t="s">
        <v>369</v>
      </c>
      <c r="D29" s="607" t="s">
        <v>831</v>
      </c>
      <c r="E29" s="1074" t="s">
        <v>832</v>
      </c>
      <c r="F29" s="1075"/>
      <c r="G29" s="1074" t="s">
        <v>835</v>
      </c>
      <c r="H29" s="1075"/>
    </row>
    <row r="30" spans="2:8">
      <c r="B30" s="608">
        <v>7</v>
      </c>
      <c r="C30" s="644"/>
      <c r="D30" s="607"/>
      <c r="E30" s="1074"/>
      <c r="F30" s="1075"/>
      <c r="G30" s="1074"/>
      <c r="H30" s="1075"/>
    </row>
    <row r="31" spans="2:8">
      <c r="B31" s="608">
        <v>8</v>
      </c>
      <c r="C31" s="644"/>
      <c r="D31" s="607"/>
      <c r="E31" s="1074"/>
      <c r="F31" s="1075"/>
      <c r="G31" s="1078"/>
      <c r="H31" s="1079"/>
    </row>
    <row r="32" spans="2:8">
      <c r="B32" s="608">
        <v>9</v>
      </c>
      <c r="C32" s="644"/>
      <c r="D32" s="607"/>
      <c r="E32" s="1074"/>
      <c r="F32" s="1075"/>
      <c r="G32" s="1078"/>
      <c r="H32" s="1079"/>
    </row>
    <row r="33" spans="2:8">
      <c r="B33" s="608">
        <v>10</v>
      </c>
      <c r="C33" s="644"/>
      <c r="D33" s="607"/>
      <c r="E33" s="1074"/>
      <c r="F33" s="1075"/>
      <c r="G33" s="1078"/>
      <c r="H33" s="1079"/>
    </row>
    <row r="34" spans="2:8">
      <c r="B34" s="608" t="s">
        <v>479</v>
      </c>
      <c r="C34" s="644"/>
      <c r="D34" s="607"/>
      <c r="E34" s="1074"/>
      <c r="F34" s="1075"/>
      <c r="G34" s="1078"/>
      <c r="H34" s="1079"/>
    </row>
    <row r="36" spans="2:8" ht="30.75" customHeight="1">
      <c r="B36" s="537" t="s">
        <v>609</v>
      </c>
    </row>
    <row r="37" spans="2:8" ht="23.25" customHeight="1">
      <c r="B37" s="568" t="s">
        <v>614</v>
      </c>
      <c r="C37" s="605"/>
      <c r="D37" s="605"/>
      <c r="E37" s="605"/>
      <c r="F37" s="605"/>
      <c r="G37" s="605"/>
      <c r="H37" s="605"/>
    </row>
    <row r="39" spans="2:8" s="90" customFormat="1" ht="15.5">
      <c r="B39" s="619" t="s">
        <v>545</v>
      </c>
      <c r="C39" s="619" t="s">
        <v>560</v>
      </c>
      <c r="D39" s="619" t="s">
        <v>544</v>
      </c>
      <c r="E39" s="1076" t="s">
        <v>34</v>
      </c>
      <c r="F39" s="1077"/>
      <c r="G39" s="1076" t="s">
        <v>543</v>
      </c>
      <c r="H39" s="1077"/>
    </row>
    <row r="40" spans="2:8">
      <c r="B40" s="608">
        <v>1</v>
      </c>
      <c r="C40" s="644"/>
      <c r="D40" s="607"/>
      <c r="E40" s="1074"/>
      <c r="F40" s="1075"/>
      <c r="G40" s="1078"/>
      <c r="H40" s="1079"/>
    </row>
    <row r="41" spans="2:8">
      <c r="B41" s="608">
        <v>2</v>
      </c>
      <c r="C41" s="644"/>
      <c r="D41" s="607"/>
      <c r="E41" s="1074"/>
      <c r="F41" s="1075"/>
      <c r="G41" s="1078"/>
      <c r="H41" s="1079"/>
    </row>
    <row r="42" spans="2:8">
      <c r="B42" s="608">
        <v>3</v>
      </c>
      <c r="C42" s="644"/>
      <c r="D42" s="607"/>
      <c r="E42" s="1074"/>
      <c r="F42" s="1075"/>
      <c r="G42" s="1078"/>
      <c r="H42" s="1079"/>
    </row>
    <row r="43" spans="2:8">
      <c r="B43" s="608">
        <v>4</v>
      </c>
      <c r="C43" s="644"/>
      <c r="D43" s="607"/>
      <c r="E43" s="1074"/>
      <c r="F43" s="1075"/>
      <c r="G43" s="1078"/>
      <c r="H43" s="1079"/>
    </row>
    <row r="44" spans="2:8">
      <c r="B44" s="608">
        <v>5</v>
      </c>
      <c r="C44" s="644"/>
      <c r="D44" s="607"/>
      <c r="E44" s="1074"/>
      <c r="F44" s="1075"/>
      <c r="G44" s="1078"/>
      <c r="H44" s="1079"/>
    </row>
    <row r="45" spans="2:8">
      <c r="B45" s="608">
        <v>6</v>
      </c>
      <c r="C45" s="644"/>
      <c r="D45" s="607"/>
      <c r="E45" s="1074"/>
      <c r="F45" s="1075"/>
      <c r="G45" s="1078"/>
      <c r="H45" s="1079"/>
    </row>
    <row r="46" spans="2:8">
      <c r="B46" s="608">
        <v>7</v>
      </c>
      <c r="C46" s="644"/>
      <c r="D46" s="607"/>
      <c r="E46" s="1074"/>
      <c r="F46" s="1075"/>
      <c r="G46" s="1078"/>
      <c r="H46" s="1079"/>
    </row>
    <row r="47" spans="2:8">
      <c r="B47" s="608">
        <v>8</v>
      </c>
      <c r="C47" s="644"/>
      <c r="D47" s="607"/>
      <c r="E47" s="1074"/>
      <c r="F47" s="1075"/>
      <c r="G47" s="1078"/>
      <c r="H47" s="1079"/>
    </row>
    <row r="48" spans="2:8">
      <c r="B48" s="608">
        <v>9</v>
      </c>
      <c r="C48" s="644"/>
      <c r="D48" s="607"/>
      <c r="E48" s="1074"/>
      <c r="F48" s="1075"/>
      <c r="G48" s="1078"/>
      <c r="H48" s="1079"/>
    </row>
    <row r="49" spans="2:8">
      <c r="B49" s="608">
        <v>10</v>
      </c>
      <c r="C49" s="644"/>
      <c r="D49" s="607"/>
      <c r="E49" s="1074"/>
      <c r="F49" s="1075"/>
      <c r="G49" s="1078"/>
      <c r="H49" s="1079"/>
    </row>
    <row r="50" spans="2:8">
      <c r="B50" s="608" t="s">
        <v>479</v>
      </c>
      <c r="C50" s="644"/>
      <c r="D50" s="607"/>
      <c r="E50" s="1074"/>
      <c r="F50" s="1075"/>
      <c r="G50" s="1078"/>
      <c r="H50" s="107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5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55" zoomScaleNormal="55" workbookViewId="0">
      <selection activeCell="B26" sqref="B26:M26"/>
    </sheetView>
  </sheetViews>
  <sheetFormatPr defaultColWidth="9"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 style="12" customWidth="1"/>
    <col min="9" max="13" width="22" style="12" customWidth="1"/>
    <col min="14" max="14" width="26" style="12" customWidth="1"/>
    <col min="15" max="16" width="22" style="12" customWidth="1"/>
    <col min="17" max="17" width="16.26953125" style="12" customWidth="1"/>
    <col min="18" max="18" width="13.5429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1080" t="s">
        <v>754</v>
      </c>
      <c r="C11" s="1080"/>
      <c r="D11" s="1080"/>
      <c r="E11" s="1080"/>
      <c r="F11" s="1080"/>
      <c r="G11" s="1080"/>
      <c r="H11" s="1080"/>
      <c r="I11" s="1080"/>
      <c r="J11" s="1080"/>
      <c r="K11" s="1080"/>
      <c r="L11" s="1080"/>
      <c r="M11" s="1080"/>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50 - 4,999 kW</v>
      </c>
      <c r="G13" s="243" t="str">
        <f>'1.  LRAMVA Summary'!G52</f>
        <v>Co-Generation 1,000 - 4,999 kW</v>
      </c>
      <c r="H13" s="243" t="str">
        <f>'1.  LRAMVA Summary'!H52</f>
        <v>Large User</v>
      </c>
      <c r="I13" s="243" t="str">
        <f>'1.  LRAMVA Summary'!I52</f>
        <v>Street Lighting</v>
      </c>
      <c r="J13" s="243" t="str">
        <f>'1.  LRAMVA Summary'!J52</f>
        <v>Sentinel Lighting</v>
      </c>
      <c r="K13" s="243" t="str">
        <f>'1.  LRAMVA Summary'!K52</f>
        <v>Unmetered Scattered Load</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v>
      </c>
      <c r="K14" s="579" t="str">
        <f>'1.  LRAMVA Summary'!K53</f>
        <v>kWh</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45191286</v>
      </c>
      <c r="D15" s="757">
        <v>14896090</v>
      </c>
      <c r="E15" s="757">
        <v>5412016</v>
      </c>
      <c r="F15" s="757">
        <v>21361865</v>
      </c>
      <c r="G15" s="451">
        <v>552808</v>
      </c>
      <c r="H15" s="757">
        <v>2576753</v>
      </c>
      <c r="I15" s="757">
        <v>315677</v>
      </c>
      <c r="J15" s="451">
        <v>10286</v>
      </c>
      <c r="K15" s="451">
        <v>65791</v>
      </c>
      <c r="L15" s="451"/>
      <c r="M15" s="451"/>
      <c r="N15" s="451"/>
      <c r="O15" s="451"/>
      <c r="P15" s="452"/>
      <c r="Q15" s="452"/>
    </row>
    <row r="16" spans="2:17" s="456" customFormat="1" ht="15.75" customHeight="1">
      <c r="B16" s="461" t="s">
        <v>28</v>
      </c>
      <c r="C16" s="626">
        <f>SUM(D16:Q16)</f>
        <v>62262</v>
      </c>
      <c r="D16" s="450"/>
      <c r="E16" s="452"/>
      <c r="F16" s="452">
        <v>53512</v>
      </c>
      <c r="G16" s="450">
        <v>2704</v>
      </c>
      <c r="H16" s="452">
        <v>5133</v>
      </c>
      <c r="I16" s="452">
        <v>885</v>
      </c>
      <c r="J16" s="450">
        <v>28</v>
      </c>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14896090</v>
      </c>
      <c r="E18" s="192">
        <f t="shared" si="0"/>
        <v>5412016</v>
      </c>
      <c r="F18" s="192">
        <f>IF(F14="kw",HLOOKUP(F14,F14:F16,3,FALSE),HLOOKUP(F14,F14:F16,2,FALSE))</f>
        <v>53512</v>
      </c>
      <c r="G18" s="192">
        <f t="shared" ref="G18:Q18" si="1">IF(G14="kw",HLOOKUP(G14,G14:G16,3,FALSE),HLOOKUP(G14,G14:G16,2,FALSE))</f>
        <v>2704</v>
      </c>
      <c r="H18" s="192">
        <f t="shared" si="1"/>
        <v>5133</v>
      </c>
      <c r="I18" s="192">
        <f t="shared" si="1"/>
        <v>885</v>
      </c>
      <c r="J18" s="192">
        <f t="shared" si="1"/>
        <v>28</v>
      </c>
      <c r="K18" s="192">
        <f t="shared" si="1"/>
        <v>65791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453" t="s">
        <v>837</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2017</v>
      </c>
    </row>
    <row r="25" spans="2:17" s="2" customFormat="1" ht="15.75" customHeight="1">
      <c r="D25" s="20"/>
    </row>
    <row r="26" spans="2:17" s="2" customFormat="1" ht="42" customHeight="1">
      <c r="B26" s="1080" t="s">
        <v>754</v>
      </c>
      <c r="C26" s="1080"/>
      <c r="D26" s="1080"/>
      <c r="E26" s="1080"/>
      <c r="F26" s="1080"/>
      <c r="G26" s="1080"/>
      <c r="H26" s="1080"/>
      <c r="I26" s="1080"/>
      <c r="J26" s="1080"/>
      <c r="K26" s="1080"/>
      <c r="L26" s="1080"/>
      <c r="M26" s="1080"/>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50 - 4,999 kW</v>
      </c>
      <c r="G28" s="243" t="str">
        <f>'1.  LRAMVA Summary'!G52</f>
        <v>Co-Generation 1,000 - 4,999 kW</v>
      </c>
      <c r="H28" s="243" t="str">
        <f>'1.  LRAMVA Summary'!H52</f>
        <v>Large User</v>
      </c>
      <c r="I28" s="243" t="str">
        <f>'1.  LRAMVA Summary'!I52</f>
        <v>Street Lighting</v>
      </c>
      <c r="J28" s="243" t="str">
        <f>'1.  LRAMVA Summary'!J52</f>
        <v>Sentinel Lighting</v>
      </c>
      <c r="K28" s="243" t="str">
        <f>'1.  LRAMVA Summary'!K52</f>
        <v>Unmetered Scattered Load</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v>
      </c>
      <c r="K29" s="579" t="str">
        <f>'1.  LRAMVA Summary'!K53</f>
        <v>kWh</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70113851</v>
      </c>
      <c r="D30" s="757">
        <v>9641185</v>
      </c>
      <c r="E30" s="757">
        <v>27433333</v>
      </c>
      <c r="F30" s="757">
        <v>4106000</v>
      </c>
      <c r="G30" s="462"/>
      <c r="H30" s="757">
        <v>23333333</v>
      </c>
      <c r="I30" s="757">
        <v>5600000</v>
      </c>
      <c r="J30" s="462"/>
      <c r="K30" s="462"/>
      <c r="L30" s="462"/>
      <c r="M30" s="462"/>
      <c r="N30" s="462"/>
      <c r="O30" s="462"/>
      <c r="P30" s="462"/>
      <c r="Q30" s="452"/>
    </row>
    <row r="31" spans="2:17" s="463" customFormat="1" ht="15" customHeight="1">
      <c r="B31" s="461" t="s">
        <v>28</v>
      </c>
      <c r="C31" s="626">
        <f>SUM(D31:Q31)</f>
        <v>71066.97</v>
      </c>
      <c r="D31" s="450"/>
      <c r="E31" s="452"/>
      <c r="F31" s="452">
        <v>10470.299999999999</v>
      </c>
      <c r="G31" s="450"/>
      <c r="H31" s="452">
        <v>44916.67</v>
      </c>
      <c r="I31" s="452">
        <v>15680</v>
      </c>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9641185</v>
      </c>
      <c r="E33" s="192">
        <f>IF(E29="kw",HLOOKUP(E29,E29:E31,3,FALSE),HLOOKUP(E29,E29:E31,2,FALSE))</f>
        <v>27433333</v>
      </c>
      <c r="F33" s="192">
        <f>IF(F29="kw",HLOOKUP(F29,F29:F31,3,FALSE),HLOOKUP(F29,F29:F31,2,FALSE))</f>
        <v>10470.299999999999</v>
      </c>
      <c r="G33" s="192">
        <f>IF(G29="kw",HLOOKUP(G29,G29:G31,3,FALSE),HLOOKUP(G29,G29:G31,2,FALSE))</f>
        <v>0</v>
      </c>
      <c r="H33" s="192">
        <f t="shared" ref="H33:Q33" si="2">IF(H29="kw",HLOOKUP(H29,H29:H31,3,FALSE),HLOOKUP(H29,H29:H31,2,FALSE))</f>
        <v>44916.67</v>
      </c>
      <c r="I33" s="192">
        <f t="shared" si="2"/>
        <v>15680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762</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452</v>
      </c>
      <c r="C39" s="35"/>
      <c r="D39" s="34"/>
      <c r="E39" s="39"/>
      <c r="F39" s="40"/>
    </row>
    <row r="40" spans="2:32" s="70" customFormat="1" ht="39" customHeight="1">
      <c r="B40" s="1080" t="s">
        <v>607</v>
      </c>
      <c r="C40" s="1080"/>
      <c r="D40" s="1080"/>
      <c r="E40" s="1080"/>
      <c r="F40" s="1080"/>
      <c r="G40" s="1080"/>
      <c r="H40" s="1080"/>
      <c r="I40" s="1080"/>
      <c r="J40" s="1080"/>
      <c r="K40" s="1080"/>
      <c r="L40" s="1080"/>
      <c r="M40" s="1080"/>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General Service 50 - 4,999 kW</v>
      </c>
      <c r="G42" s="243" t="str">
        <f>'1.  LRAMVA Summary'!G52</f>
        <v>Co-Generation 1,000 - 4,999 kW</v>
      </c>
      <c r="H42" s="243" t="str">
        <f>'1.  LRAMVA Summary'!H52</f>
        <v>Large User</v>
      </c>
      <c r="I42" s="243" t="str">
        <f>'1.  LRAMVA Summary'!I52</f>
        <v>Street Lighting</v>
      </c>
      <c r="J42" s="243" t="str">
        <f>'1.  LRAMVA Summary'!J52</f>
        <v>Sentinel Lighting</v>
      </c>
      <c r="K42" s="243" t="str">
        <f>'1.  LRAMVA Summary'!K52</f>
        <v>Unmetered Scattered Load</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v>
      </c>
      <c r="K43" s="583" t="str">
        <f>'1.  LRAMVA Summary'!K53</f>
        <v>kWh</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2013</v>
      </c>
      <c r="D46" s="190">
        <f t="shared" ref="D46:Q46" si="5">IF(ISBLANK($C$46),0,IF($C$46=$D$9,HLOOKUP(D43,D14:D18,5,FALSE),HLOOKUP(D43,D29:D33,5,FALSE)))</f>
        <v>14896090</v>
      </c>
      <c r="E46" s="190">
        <f t="shared" si="5"/>
        <v>5412016</v>
      </c>
      <c r="F46" s="190">
        <f t="shared" si="5"/>
        <v>53512</v>
      </c>
      <c r="G46" s="190">
        <f t="shared" si="5"/>
        <v>2704</v>
      </c>
      <c r="H46" s="190">
        <f t="shared" si="5"/>
        <v>5133</v>
      </c>
      <c r="I46" s="190">
        <f t="shared" si="5"/>
        <v>885</v>
      </c>
      <c r="J46" s="190">
        <f t="shared" si="5"/>
        <v>28</v>
      </c>
      <c r="K46" s="190">
        <f t="shared" si="5"/>
        <v>65791</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2013</v>
      </c>
      <c r="D47" s="190">
        <f t="shared" ref="D47:Q47" si="6">IF(ISBLANK($C$47),0,IF($C$47=$D$9,HLOOKUP(D43,D14:D18,5,FALSE),HLOOKUP(D43,D29:D33,5,FALSE)))</f>
        <v>14896090</v>
      </c>
      <c r="E47" s="190">
        <f t="shared" si="6"/>
        <v>5412016</v>
      </c>
      <c r="F47" s="190">
        <f t="shared" si="6"/>
        <v>53512</v>
      </c>
      <c r="G47" s="190">
        <f t="shared" si="6"/>
        <v>2704</v>
      </c>
      <c r="H47" s="190">
        <f t="shared" si="6"/>
        <v>5133</v>
      </c>
      <c r="I47" s="190">
        <f t="shared" si="6"/>
        <v>885</v>
      </c>
      <c r="J47" s="190">
        <f t="shared" si="6"/>
        <v>28</v>
      </c>
      <c r="K47" s="190">
        <f t="shared" si="6"/>
        <v>65791</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2013</v>
      </c>
      <c r="D48" s="190">
        <f t="shared" ref="D48:Q48" si="7">IF(ISBLANK($C$48),0,IF($C$48=$D$9,HLOOKUP(D43,D14:D18,5,FALSE),HLOOKUP(D43,D29:D33,5,FALSE)))</f>
        <v>14896090</v>
      </c>
      <c r="E48" s="190">
        <f t="shared" si="7"/>
        <v>5412016</v>
      </c>
      <c r="F48" s="190">
        <f t="shared" si="7"/>
        <v>53512</v>
      </c>
      <c r="G48" s="190">
        <f t="shared" si="7"/>
        <v>2704</v>
      </c>
      <c r="H48" s="190">
        <f t="shared" si="7"/>
        <v>5133</v>
      </c>
      <c r="I48" s="190">
        <f t="shared" si="7"/>
        <v>885</v>
      </c>
      <c r="J48" s="190">
        <f t="shared" si="7"/>
        <v>28</v>
      </c>
      <c r="K48" s="190">
        <f t="shared" si="7"/>
        <v>65791</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14896090</v>
      </c>
      <c r="E49" s="190">
        <f t="shared" si="8"/>
        <v>5412016</v>
      </c>
      <c r="F49" s="190">
        <f t="shared" si="8"/>
        <v>53512</v>
      </c>
      <c r="G49" s="190">
        <f t="shared" si="8"/>
        <v>2704</v>
      </c>
      <c r="H49" s="190">
        <f t="shared" si="8"/>
        <v>5133</v>
      </c>
      <c r="I49" s="190">
        <f t="shared" si="8"/>
        <v>885</v>
      </c>
      <c r="J49" s="190">
        <f t="shared" si="8"/>
        <v>28</v>
      </c>
      <c r="K49" s="190">
        <f t="shared" si="8"/>
        <v>65791</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2017</v>
      </c>
      <c r="D50" s="190">
        <f t="shared" ref="D50:I50" si="9">IF(ISBLANK($C$50),0,IF($C$50=$D$9,HLOOKUP(D43,D14:D18,5,FALSE),HLOOKUP(D43,D29:D33,5,FALSE)))</f>
        <v>9641185</v>
      </c>
      <c r="E50" s="190">
        <f t="shared" si="9"/>
        <v>27433333</v>
      </c>
      <c r="F50" s="190">
        <f t="shared" si="9"/>
        <v>10470.299999999999</v>
      </c>
      <c r="G50" s="190">
        <f t="shared" si="9"/>
        <v>0</v>
      </c>
      <c r="H50" s="190">
        <f t="shared" si="9"/>
        <v>44916.67</v>
      </c>
      <c r="I50" s="190">
        <f t="shared" si="9"/>
        <v>15680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2017</v>
      </c>
      <c r="D51" s="190">
        <f t="shared" ref="D51:Q51" si="11">IF(ISBLANK($C$51),0,IF($C$51=$D$9,HLOOKUP(D43,D14:D18,5,FALSE),HLOOKUP(D43,D29:D33,5,FALSE)))</f>
        <v>9641185</v>
      </c>
      <c r="E51" s="190">
        <f t="shared" si="11"/>
        <v>27433333</v>
      </c>
      <c r="F51" s="190">
        <f t="shared" si="11"/>
        <v>10470.299999999999</v>
      </c>
      <c r="G51" s="190">
        <f t="shared" si="11"/>
        <v>0</v>
      </c>
      <c r="H51" s="190">
        <f t="shared" si="11"/>
        <v>44916.67</v>
      </c>
      <c r="I51" s="190">
        <f t="shared" si="11"/>
        <v>15680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4">
        <v>2017</v>
      </c>
      <c r="D52" s="190">
        <f t="shared" ref="D52:Q52" si="12">IF(ISBLANK($C$52),0,IF($C$52=$D$9,HLOOKUP(D43,D14:D18,5,FALSE),HLOOKUP(D43,D29:D33,5,FALSE)))</f>
        <v>9641185</v>
      </c>
      <c r="E52" s="190">
        <f t="shared" si="12"/>
        <v>27433333</v>
      </c>
      <c r="F52" s="190">
        <f t="shared" si="12"/>
        <v>10470.299999999999</v>
      </c>
      <c r="G52" s="190">
        <f t="shared" si="12"/>
        <v>0</v>
      </c>
      <c r="H52" s="190">
        <f t="shared" si="12"/>
        <v>44916.67</v>
      </c>
      <c r="I52" s="190">
        <f t="shared" si="12"/>
        <v>15680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3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topLeftCell="B1" zoomScale="55" zoomScaleNormal="55" workbookViewId="0">
      <pane ySplit="14" topLeftCell="A15" activePane="bottomLeft" state="frozen"/>
      <selection pane="bottomLeft" activeCell="E18" sqref="E18"/>
    </sheetView>
  </sheetViews>
  <sheetFormatPr defaultColWidth="9" defaultRowHeight="14.5" outlineLevelRow="1"/>
  <cols>
    <col min="1" max="1" width="6.54296875" style="4" customWidth="1"/>
    <col min="2" max="2" width="36.54296875" style="5" customWidth="1"/>
    <col min="3" max="3" width="17" style="78" customWidth="1"/>
    <col min="4" max="5" width="18" style="5" customWidth="1"/>
    <col min="6" max="6" width="18.54296875" style="5" customWidth="1"/>
    <col min="7" max="8" width="15.453125" style="5" customWidth="1"/>
    <col min="9" max="9" width="17.26953125" style="5" customWidth="1"/>
    <col min="10" max="13" width="16" style="5" customWidth="1"/>
    <col min="14" max="14" width="18.26953125" style="5" customWidth="1"/>
    <col min="15" max="15" width="16.5429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1081" t="s">
        <v>171</v>
      </c>
      <c r="C4" s="85" t="s">
        <v>175</v>
      </c>
      <c r="D4" s="85"/>
      <c r="E4" s="49"/>
    </row>
    <row r="5" spans="1:26" s="18" customFormat="1" ht="26.25" hidden="1" customHeight="1" outlineLevel="1" thickBot="1">
      <c r="A5" s="4"/>
      <c r="B5" s="1081"/>
      <c r="C5" s="86" t="s">
        <v>172</v>
      </c>
      <c r="D5" s="86"/>
      <c r="E5" s="49"/>
    </row>
    <row r="6" spans="1:26" ht="26.25" hidden="1" customHeight="1" outlineLevel="1" thickBot="1">
      <c r="B6" s="1081"/>
      <c r="C6" s="1087" t="s">
        <v>550</v>
      </c>
      <c r="D6" s="108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1089" t="s">
        <v>615</v>
      </c>
      <c r="C12" s="1089"/>
      <c r="D12" s="1089"/>
      <c r="E12" s="1089"/>
      <c r="F12" s="1089"/>
      <c r="G12" s="1089"/>
      <c r="H12" s="1089"/>
      <c r="I12" s="1089"/>
      <c r="J12" s="1089"/>
      <c r="K12" s="1089"/>
      <c r="L12" s="1089"/>
      <c r="M12" s="1089"/>
      <c r="N12" s="1089"/>
      <c r="O12" s="10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763</v>
      </c>
      <c r="I14" s="472" t="s">
        <v>764</v>
      </c>
      <c r="J14" s="472" t="s">
        <v>765</v>
      </c>
      <c r="K14" s="472" t="s">
        <v>755</v>
      </c>
      <c r="L14" s="472" t="s">
        <v>766</v>
      </c>
      <c r="M14" s="472" t="s">
        <v>767</v>
      </c>
      <c r="N14" s="472" t="s">
        <v>768</v>
      </c>
      <c r="O14" s="472" t="s">
        <v>758</v>
      </c>
      <c r="P14" s="7"/>
    </row>
    <row r="15" spans="1:26" s="7" customFormat="1" ht="18.75" customHeight="1">
      <c r="B15" s="473" t="s">
        <v>188</v>
      </c>
      <c r="C15" s="108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1083"/>
      <c r="D16" s="477">
        <v>4</v>
      </c>
      <c r="E16" s="477">
        <v>4</v>
      </c>
      <c r="F16" s="477">
        <v>4</v>
      </c>
      <c r="G16" s="477">
        <v>4</v>
      </c>
      <c r="H16" s="477">
        <v>4</v>
      </c>
      <c r="I16" s="477">
        <v>4</v>
      </c>
      <c r="J16" s="477">
        <v>4</v>
      </c>
      <c r="K16" s="477">
        <v>4</v>
      </c>
      <c r="L16" s="477">
        <v>4</v>
      </c>
      <c r="M16" s="477">
        <v>4</v>
      </c>
      <c r="N16" s="477">
        <v>10</v>
      </c>
      <c r="O16" s="478">
        <v>4</v>
      </c>
    </row>
    <row r="17" spans="1:15" s="111" customFormat="1" ht="17.25" customHeight="1">
      <c r="B17" s="479" t="s">
        <v>559</v>
      </c>
      <c r="C17" s="1084"/>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2</v>
      </c>
      <c r="O17" s="113">
        <f t="shared" si="1"/>
        <v>8</v>
      </c>
    </row>
    <row r="18" spans="1:15" s="7" customFormat="1" ht="17.25" customHeight="1">
      <c r="B18" s="480" t="str">
        <f>'1.  LRAMVA Summary'!B29</f>
        <v>Residential</v>
      </c>
      <c r="C18" s="1085" t="str">
        <f>'2. LRAMVA Threshold'!D43</f>
        <v>kWh</v>
      </c>
      <c r="D18" s="46"/>
      <c r="E18" s="46"/>
      <c r="F18" s="46"/>
      <c r="G18" s="46"/>
      <c r="H18" s="46">
        <v>1.5699999999999999E-2</v>
      </c>
      <c r="I18" s="46">
        <v>1.5900000000000001E-2</v>
      </c>
      <c r="J18" s="46">
        <v>1.21E-2</v>
      </c>
      <c r="K18" s="46">
        <v>8.2000000000000007E-3</v>
      </c>
      <c r="L18" s="46">
        <v>4.1000000000000003E-3</v>
      </c>
      <c r="M18" s="46">
        <v>0</v>
      </c>
      <c r="N18" s="46">
        <v>0</v>
      </c>
      <c r="O18" s="69"/>
    </row>
    <row r="19" spans="1:15" s="7" customFormat="1" ht="15" customHeight="1" outlineLevel="1">
      <c r="B19" s="536" t="s">
        <v>510</v>
      </c>
      <c r="C19" s="1083"/>
      <c r="D19" s="46"/>
      <c r="E19" s="46"/>
      <c r="F19" s="46"/>
      <c r="G19" s="46"/>
      <c r="H19" s="46"/>
      <c r="I19" s="46"/>
      <c r="J19" s="46"/>
      <c r="K19" s="46"/>
      <c r="L19" s="46"/>
      <c r="M19" s="46"/>
      <c r="N19" s="46"/>
      <c r="O19" s="69"/>
    </row>
    <row r="20" spans="1:15" s="7" customFormat="1" ht="15" customHeight="1" outlineLevel="1">
      <c r="B20" s="536" t="s">
        <v>511</v>
      </c>
      <c r="C20" s="1083"/>
      <c r="D20" s="46"/>
      <c r="E20" s="46"/>
      <c r="F20" s="46"/>
      <c r="G20" s="46"/>
      <c r="H20" s="46"/>
      <c r="I20" s="46"/>
      <c r="J20" s="46"/>
      <c r="K20" s="46"/>
      <c r="L20" s="46"/>
      <c r="M20" s="46"/>
      <c r="N20" s="46"/>
      <c r="O20" s="69"/>
    </row>
    <row r="21" spans="1:15" s="7" customFormat="1" ht="15" customHeight="1" outlineLevel="1">
      <c r="B21" s="536" t="s">
        <v>489</v>
      </c>
      <c r="C21" s="1083"/>
      <c r="D21" s="46"/>
      <c r="E21" s="46"/>
      <c r="F21" s="46"/>
      <c r="G21" s="46"/>
      <c r="H21" s="46"/>
      <c r="I21" s="46"/>
      <c r="J21" s="46"/>
      <c r="K21" s="46"/>
      <c r="L21" s="46"/>
      <c r="M21" s="46"/>
      <c r="N21" s="46"/>
      <c r="O21" s="69"/>
    </row>
    <row r="22" spans="1:15" s="7" customFormat="1" ht="14.25" customHeight="1">
      <c r="B22" s="536" t="s">
        <v>512</v>
      </c>
      <c r="C22" s="1086"/>
      <c r="D22" s="65">
        <f>SUM(D18:D21)</f>
        <v>0</v>
      </c>
      <c r="E22" s="65">
        <f>SUM(E18:E21)</f>
        <v>0</v>
      </c>
      <c r="F22" s="65">
        <f>SUM(F18:F21)</f>
        <v>0</v>
      </c>
      <c r="G22" s="65">
        <f t="shared" ref="G22:N22" si="2">SUM(G18:G21)</f>
        <v>0</v>
      </c>
      <c r="H22" s="65">
        <f t="shared" si="2"/>
        <v>1.5699999999999999E-2</v>
      </c>
      <c r="I22" s="65">
        <f t="shared" si="2"/>
        <v>1.5900000000000001E-2</v>
      </c>
      <c r="J22" s="65">
        <f t="shared" si="2"/>
        <v>1.21E-2</v>
      </c>
      <c r="K22" s="65">
        <f t="shared" si="2"/>
        <v>8.2000000000000007E-3</v>
      </c>
      <c r="L22" s="65">
        <f t="shared" si="2"/>
        <v>4.1000000000000003E-3</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1.0500000000000001E-2</v>
      </c>
      <c r="I23" s="484">
        <f>ROUND(SUM(H22*I16+I22*I17)/12,4)</f>
        <v>1.5800000000000002E-2</v>
      </c>
      <c r="J23" s="484">
        <f t="shared" ref="J23:N23" si="3">ROUND(SUM(I22*J16+J22*J17)/12,4)</f>
        <v>1.34E-2</v>
      </c>
      <c r="K23" s="484">
        <f t="shared" si="3"/>
        <v>9.4999999999999998E-3</v>
      </c>
      <c r="L23" s="484">
        <f t="shared" si="3"/>
        <v>5.4999999999999997E-3</v>
      </c>
      <c r="M23" s="484">
        <f t="shared" si="3"/>
        <v>1.4E-3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1085" t="str">
        <f>'2. LRAMVA Threshold'!E43</f>
        <v>kWh</v>
      </c>
      <c r="D25" s="46"/>
      <c r="E25" s="46"/>
      <c r="F25" s="46"/>
      <c r="G25" s="46"/>
      <c r="H25" s="46">
        <v>1.01E-2</v>
      </c>
      <c r="I25" s="46">
        <v>1.0200000000000001E-2</v>
      </c>
      <c r="J25" s="46">
        <v>1.04E-2</v>
      </c>
      <c r="K25" s="46">
        <v>1.0800000000000001E-2</v>
      </c>
      <c r="L25" s="46">
        <v>1.09E-2</v>
      </c>
      <c r="M25" s="46">
        <v>1.0999999999999999E-2</v>
      </c>
      <c r="N25" s="46">
        <v>1.12E-2</v>
      </c>
      <c r="O25" s="69"/>
    </row>
    <row r="26" spans="1:15" s="18" customFormat="1" outlineLevel="1">
      <c r="A26" s="4"/>
      <c r="B26" s="536" t="s">
        <v>510</v>
      </c>
      <c r="C26" s="1083"/>
      <c r="D26" s="46"/>
      <c r="E26" s="46"/>
      <c r="F26" s="46"/>
      <c r="G26" s="46"/>
      <c r="H26" s="46"/>
      <c r="I26" s="46"/>
      <c r="J26" s="46"/>
      <c r="K26" s="46"/>
      <c r="L26" s="46"/>
      <c r="M26" s="46"/>
      <c r="N26" s="46"/>
      <c r="O26" s="69"/>
    </row>
    <row r="27" spans="1:15" s="18" customFormat="1" outlineLevel="1">
      <c r="A27" s="4"/>
      <c r="B27" s="536" t="s">
        <v>511</v>
      </c>
      <c r="C27" s="1083"/>
      <c r="D27" s="46"/>
      <c r="E27" s="46"/>
      <c r="F27" s="46"/>
      <c r="G27" s="46"/>
      <c r="H27" s="46"/>
      <c r="I27" s="46"/>
      <c r="J27" s="46"/>
      <c r="K27" s="46"/>
      <c r="L27" s="46"/>
      <c r="M27" s="46"/>
      <c r="N27" s="46">
        <v>2.0000000000000001E-4</v>
      </c>
      <c r="O27" s="69"/>
    </row>
    <row r="28" spans="1:15" s="18" customFormat="1" outlineLevel="1">
      <c r="A28" s="4"/>
      <c r="B28" s="536" t="s">
        <v>769</v>
      </c>
      <c r="C28" s="1083"/>
      <c r="D28" s="46"/>
      <c r="E28" s="46"/>
      <c r="F28" s="46"/>
      <c r="G28" s="46"/>
      <c r="H28" s="46"/>
      <c r="I28" s="46"/>
      <c r="J28" s="46"/>
      <c r="K28" s="46"/>
      <c r="L28" s="46">
        <v>1E-4</v>
      </c>
      <c r="M28" s="46">
        <v>1E-4</v>
      </c>
      <c r="N28" s="46">
        <v>1E-4</v>
      </c>
      <c r="O28" s="69"/>
    </row>
    <row r="29" spans="1:15" s="18" customFormat="1">
      <c r="A29" s="4"/>
      <c r="B29" s="536" t="s">
        <v>512</v>
      </c>
      <c r="C29" s="1086"/>
      <c r="D29" s="65">
        <f>SUM(D25:D28)</f>
        <v>0</v>
      </c>
      <c r="E29" s="65">
        <f t="shared" ref="E29:N29" si="4">SUM(E25:E28)</f>
        <v>0</v>
      </c>
      <c r="F29" s="65">
        <f t="shared" si="4"/>
        <v>0</v>
      </c>
      <c r="G29" s="65">
        <f t="shared" si="4"/>
        <v>0</v>
      </c>
      <c r="H29" s="65">
        <f t="shared" si="4"/>
        <v>1.01E-2</v>
      </c>
      <c r="I29" s="65">
        <f t="shared" si="4"/>
        <v>1.0200000000000001E-2</v>
      </c>
      <c r="J29" s="65">
        <f t="shared" si="4"/>
        <v>1.04E-2</v>
      </c>
      <c r="K29" s="65">
        <f t="shared" si="4"/>
        <v>1.0800000000000001E-2</v>
      </c>
      <c r="L29" s="65">
        <f t="shared" si="4"/>
        <v>1.0999999999999999E-2</v>
      </c>
      <c r="M29" s="65">
        <f t="shared" si="4"/>
        <v>1.1099999999999999E-2</v>
      </c>
      <c r="N29" s="65">
        <f t="shared" si="4"/>
        <v>1.15E-2</v>
      </c>
      <c r="O29" s="76"/>
    </row>
    <row r="30" spans="1:15" s="18" customFormat="1">
      <c r="A30" s="4"/>
      <c r="B30" s="492" t="s">
        <v>513</v>
      </c>
      <c r="C30" s="488"/>
      <c r="D30" s="71"/>
      <c r="E30" s="484">
        <f>ROUND(SUM(D29*E16+E29*E17)/12,4)</f>
        <v>0</v>
      </c>
      <c r="F30" s="484">
        <f t="shared" ref="F30:N30" si="5">ROUND(SUM(E29*F16+F29*F17)/12,4)</f>
        <v>0</v>
      </c>
      <c r="G30" s="484">
        <f t="shared" si="5"/>
        <v>0</v>
      </c>
      <c r="H30" s="484">
        <f t="shared" si="5"/>
        <v>6.7000000000000002E-3</v>
      </c>
      <c r="I30" s="484">
        <f t="shared" si="5"/>
        <v>1.0200000000000001E-2</v>
      </c>
      <c r="J30" s="484">
        <f>ROUND(SUM(I29*J16+J29*J17)/12,4)</f>
        <v>1.03E-2</v>
      </c>
      <c r="K30" s="484">
        <f t="shared" si="5"/>
        <v>1.0699999999999999E-2</v>
      </c>
      <c r="L30" s="484">
        <f t="shared" si="5"/>
        <v>1.09E-2</v>
      </c>
      <c r="M30" s="484">
        <f t="shared" si="5"/>
        <v>1.11E-2</v>
      </c>
      <c r="N30" s="484">
        <f t="shared" si="5"/>
        <v>1.12E-2</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General Service 50 - 4,999 kW</v>
      </c>
      <c r="C32" s="1085" t="str">
        <f>'2. LRAMVA Threshold'!F43</f>
        <v>kW</v>
      </c>
      <c r="D32" s="46"/>
      <c r="E32" s="46"/>
      <c r="F32" s="46"/>
      <c r="G32" s="46"/>
      <c r="H32" s="46">
        <v>2.5426000000000002</v>
      </c>
      <c r="I32" s="46">
        <v>2.5794999999999999</v>
      </c>
      <c r="J32" s="46">
        <v>2.6297999999999999</v>
      </c>
      <c r="K32" s="46">
        <v>2.7202000000000002</v>
      </c>
      <c r="L32" s="46">
        <v>2.7488000000000001</v>
      </c>
      <c r="M32" s="46">
        <v>2.7818000000000001</v>
      </c>
      <c r="N32" s="46">
        <v>2.8290999999999999</v>
      </c>
      <c r="O32" s="69"/>
    </row>
    <row r="33" spans="1:15" s="18" customFormat="1" outlineLevel="1">
      <c r="A33" s="4"/>
      <c r="B33" s="536" t="s">
        <v>510</v>
      </c>
      <c r="C33" s="1083"/>
      <c r="D33" s="46"/>
      <c r="E33" s="46"/>
      <c r="F33" s="46"/>
      <c r="G33" s="46"/>
      <c r="H33" s="46"/>
      <c r="I33" s="46"/>
      <c r="J33" s="46">
        <v>1.5E-3</v>
      </c>
      <c r="K33" s="46"/>
      <c r="L33" s="46"/>
      <c r="M33" s="46"/>
      <c r="N33" s="46"/>
      <c r="O33" s="69"/>
    </row>
    <row r="34" spans="1:15" s="18" customFormat="1" outlineLevel="1">
      <c r="A34" s="4"/>
      <c r="B34" s="536" t="s">
        <v>511</v>
      </c>
      <c r="C34" s="1083"/>
      <c r="D34" s="46"/>
      <c r="E34" s="46"/>
      <c r="F34" s="46"/>
      <c r="G34" s="46"/>
      <c r="H34" s="46"/>
      <c r="I34" s="46"/>
      <c r="J34" s="46"/>
      <c r="K34" s="46"/>
      <c r="L34" s="46"/>
      <c r="M34" s="46"/>
      <c r="N34" s="46">
        <v>4.7300000000000002E-2</v>
      </c>
      <c r="O34" s="69"/>
    </row>
    <row r="35" spans="1:15" s="18" customFormat="1" outlineLevel="1">
      <c r="A35" s="4"/>
      <c r="B35" s="536" t="s">
        <v>769</v>
      </c>
      <c r="C35" s="1083"/>
      <c r="D35" s="46"/>
      <c r="E35" s="46"/>
      <c r="F35" s="46"/>
      <c r="G35" s="46"/>
      <c r="H35" s="46"/>
      <c r="I35" s="46"/>
      <c r="J35" s="46"/>
      <c r="K35" s="46"/>
      <c r="L35" s="46">
        <v>3.4700000000000002E-2</v>
      </c>
      <c r="M35" s="46">
        <v>3.4700000000000002E-2</v>
      </c>
      <c r="N35" s="46">
        <v>3.4700000000000002E-2</v>
      </c>
      <c r="O35" s="69"/>
    </row>
    <row r="36" spans="1:15" s="18" customFormat="1">
      <c r="A36" s="4"/>
      <c r="B36" s="536" t="s">
        <v>512</v>
      </c>
      <c r="C36" s="1086"/>
      <c r="D36" s="65">
        <f>SUM(D32:D35)</f>
        <v>0</v>
      </c>
      <c r="E36" s="65">
        <f>SUM(E32:E35)</f>
        <v>0</v>
      </c>
      <c r="F36" s="65">
        <f t="shared" ref="F36:M36" si="6">SUM(F32:F35)</f>
        <v>0</v>
      </c>
      <c r="G36" s="65">
        <f t="shared" si="6"/>
        <v>0</v>
      </c>
      <c r="H36" s="65">
        <f t="shared" si="6"/>
        <v>2.5426000000000002</v>
      </c>
      <c r="I36" s="65">
        <f t="shared" si="6"/>
        <v>2.5794999999999999</v>
      </c>
      <c r="J36" s="65">
        <f t="shared" si="6"/>
        <v>2.6313</v>
      </c>
      <c r="K36" s="65">
        <f t="shared" si="6"/>
        <v>2.7202000000000002</v>
      </c>
      <c r="L36" s="65">
        <f t="shared" si="6"/>
        <v>2.7835000000000001</v>
      </c>
      <c r="M36" s="65">
        <f t="shared" si="6"/>
        <v>2.8165</v>
      </c>
      <c r="N36" s="65">
        <f>SUM(N32:N35)</f>
        <v>2.9110999999999998</v>
      </c>
      <c r="O36" s="76"/>
    </row>
    <row r="37" spans="1:15" s="18" customFormat="1">
      <c r="A37" s="4"/>
      <c r="B37" s="492" t="s">
        <v>513</v>
      </c>
      <c r="C37" s="488"/>
      <c r="D37" s="71"/>
      <c r="E37" s="484">
        <f t="shared" ref="E37:N37" si="7">ROUND(SUM(D36*E16+E36*E17)/12,4)</f>
        <v>0</v>
      </c>
      <c r="F37" s="484">
        <f t="shared" si="7"/>
        <v>0</v>
      </c>
      <c r="G37" s="484">
        <f t="shared" si="7"/>
        <v>0</v>
      </c>
      <c r="H37" s="484">
        <f t="shared" si="7"/>
        <v>1.6951000000000001</v>
      </c>
      <c r="I37" s="484">
        <f t="shared" si="7"/>
        <v>2.5672000000000001</v>
      </c>
      <c r="J37" s="484">
        <f t="shared" si="7"/>
        <v>2.6139999999999999</v>
      </c>
      <c r="K37" s="484">
        <f t="shared" si="7"/>
        <v>2.6905999999999999</v>
      </c>
      <c r="L37" s="484">
        <f t="shared" si="7"/>
        <v>2.7624</v>
      </c>
      <c r="M37" s="484">
        <f t="shared" si="7"/>
        <v>2.8054999999999999</v>
      </c>
      <c r="N37" s="484">
        <f t="shared" si="7"/>
        <v>2.8323</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Co-Generation 1,000 - 4,999 kW</v>
      </c>
      <c r="C39" s="1085" t="str">
        <f>'2. LRAMVA Threshold'!G43</f>
        <v>kW</v>
      </c>
      <c r="D39" s="46"/>
      <c r="E39" s="46"/>
      <c r="F39" s="46"/>
      <c r="G39" s="46"/>
      <c r="H39" s="46">
        <v>4.2629000000000001</v>
      </c>
      <c r="I39" s="46">
        <v>4.3247</v>
      </c>
      <c r="J39" s="46">
        <v>4.4089999999999998</v>
      </c>
      <c r="K39" s="46">
        <v>3.7572999999999999</v>
      </c>
      <c r="L39" s="46">
        <v>3.7968000000000002</v>
      </c>
      <c r="M39" s="46">
        <v>3.8424</v>
      </c>
      <c r="N39" s="46">
        <v>3.9077000000000002</v>
      </c>
      <c r="O39" s="69"/>
    </row>
    <row r="40" spans="1:15" s="18" customFormat="1" outlineLevel="1">
      <c r="A40" s="4"/>
      <c r="B40" s="536" t="s">
        <v>510</v>
      </c>
      <c r="C40" s="1083"/>
      <c r="D40" s="46"/>
      <c r="E40" s="46"/>
      <c r="F40" s="46"/>
      <c r="G40" s="46"/>
      <c r="H40" s="46"/>
      <c r="I40" s="46"/>
      <c r="J40" s="46">
        <v>1.6000000000000001E-3</v>
      </c>
      <c r="K40" s="46"/>
      <c r="L40" s="46"/>
      <c r="M40" s="46"/>
      <c r="N40" s="46"/>
      <c r="O40" s="69"/>
    </row>
    <row r="41" spans="1:15" s="18" customFormat="1" outlineLevel="1">
      <c r="A41" s="4"/>
      <c r="B41" s="536" t="s">
        <v>511</v>
      </c>
      <c r="C41" s="1083"/>
      <c r="D41" s="46"/>
      <c r="E41" s="46"/>
      <c r="F41" s="46"/>
      <c r="G41" s="46"/>
      <c r="H41" s="46"/>
      <c r="I41" s="46"/>
      <c r="J41" s="46"/>
      <c r="K41" s="46"/>
      <c r="L41" s="46"/>
      <c r="M41" s="46"/>
      <c r="N41" s="46">
        <v>6.5299999999999997E-2</v>
      </c>
      <c r="O41" s="69"/>
    </row>
    <row r="42" spans="1:15" s="18" customFormat="1" outlineLevel="1">
      <c r="A42" s="4"/>
      <c r="B42" s="536" t="s">
        <v>769</v>
      </c>
      <c r="C42" s="1083"/>
      <c r="D42" s="46"/>
      <c r="E42" s="46"/>
      <c r="F42" s="46"/>
      <c r="G42" s="46"/>
      <c r="H42" s="46"/>
      <c r="I42" s="46"/>
      <c r="J42" s="46"/>
      <c r="K42" s="46"/>
      <c r="L42" s="46">
        <v>4.8000000000000001E-2</v>
      </c>
      <c r="M42" s="46">
        <v>4.8000000000000001E-2</v>
      </c>
      <c r="N42" s="46">
        <v>4.8000000000000001E-2</v>
      </c>
      <c r="O42" s="69"/>
    </row>
    <row r="43" spans="1:15" s="18" customFormat="1">
      <c r="A43" s="4"/>
      <c r="B43" s="536" t="s">
        <v>512</v>
      </c>
      <c r="C43" s="1086"/>
      <c r="D43" s="65">
        <f>SUM(D39:D42)</f>
        <v>0</v>
      </c>
      <c r="E43" s="65">
        <f t="shared" ref="E43:N43" si="8">SUM(E39:E42)</f>
        <v>0</v>
      </c>
      <c r="F43" s="65">
        <f t="shared" si="8"/>
        <v>0</v>
      </c>
      <c r="G43" s="65">
        <f t="shared" si="8"/>
        <v>0</v>
      </c>
      <c r="H43" s="65">
        <f t="shared" si="8"/>
        <v>4.2629000000000001</v>
      </c>
      <c r="I43" s="65">
        <f t="shared" si="8"/>
        <v>4.3247</v>
      </c>
      <c r="J43" s="65">
        <f t="shared" si="8"/>
        <v>4.4105999999999996</v>
      </c>
      <c r="K43" s="65">
        <f t="shared" si="8"/>
        <v>3.7572999999999999</v>
      </c>
      <c r="L43" s="65">
        <f t="shared" si="8"/>
        <v>3.8448000000000002</v>
      </c>
      <c r="M43" s="65">
        <f t="shared" si="8"/>
        <v>3.8904000000000001</v>
      </c>
      <c r="N43" s="65">
        <f t="shared" si="8"/>
        <v>4.0209999999999999</v>
      </c>
      <c r="O43" s="76"/>
    </row>
    <row r="44" spans="1:15" s="14" customFormat="1">
      <c r="A44" s="72"/>
      <c r="B44" s="492" t="s">
        <v>513</v>
      </c>
      <c r="C44" s="488"/>
      <c r="D44" s="71"/>
      <c r="E44" s="484">
        <f t="shared" ref="E44:N44" si="9">ROUND(SUM(D43*E16+E43*E17)/12,4)</f>
        <v>0</v>
      </c>
      <c r="F44" s="484">
        <f t="shared" si="9"/>
        <v>0</v>
      </c>
      <c r="G44" s="484">
        <f t="shared" si="9"/>
        <v>0</v>
      </c>
      <c r="H44" s="484">
        <f t="shared" si="9"/>
        <v>2.8418999999999999</v>
      </c>
      <c r="I44" s="484">
        <f t="shared" si="9"/>
        <v>4.3041</v>
      </c>
      <c r="J44" s="484">
        <f t="shared" si="9"/>
        <v>4.3819999999999997</v>
      </c>
      <c r="K44" s="484">
        <f t="shared" si="9"/>
        <v>3.9750999999999999</v>
      </c>
      <c r="L44" s="484">
        <f t="shared" si="9"/>
        <v>3.8155999999999999</v>
      </c>
      <c r="M44" s="484">
        <f t="shared" si="9"/>
        <v>3.8752</v>
      </c>
      <c r="N44" s="484">
        <f t="shared" si="9"/>
        <v>3.9121999999999999</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Large User</v>
      </c>
      <c r="C46" s="1085" t="str">
        <f>'2. LRAMVA Threshold'!H43</f>
        <v>kW</v>
      </c>
      <c r="D46" s="46"/>
      <c r="E46" s="46"/>
      <c r="F46" s="46"/>
      <c r="G46" s="46"/>
      <c r="H46" s="46">
        <v>2.1274000000000002</v>
      </c>
      <c r="I46" s="46">
        <v>2.1581999999999999</v>
      </c>
      <c r="J46" s="46">
        <v>2.2002999999999999</v>
      </c>
      <c r="K46" s="46">
        <v>2.2637999999999998</v>
      </c>
      <c r="L46" s="46">
        <v>2.2875999999999999</v>
      </c>
      <c r="M46" s="46">
        <v>2.3151000000000002</v>
      </c>
      <c r="N46" s="46">
        <v>2.3544999999999998</v>
      </c>
      <c r="O46" s="69"/>
    </row>
    <row r="47" spans="1:15" s="18" customFormat="1" outlineLevel="1">
      <c r="A47" s="4"/>
      <c r="B47" s="536" t="s">
        <v>510</v>
      </c>
      <c r="C47" s="1083"/>
      <c r="D47" s="46"/>
      <c r="E47" s="46"/>
      <c r="F47" s="46"/>
      <c r="G47" s="46"/>
      <c r="H47" s="46"/>
      <c r="I47" s="46"/>
      <c r="J47" s="46">
        <v>1.6999999999999999E-3</v>
      </c>
      <c r="K47" s="46"/>
      <c r="L47" s="46"/>
      <c r="M47" s="46"/>
      <c r="N47" s="46"/>
      <c r="O47" s="69"/>
    </row>
    <row r="48" spans="1:15" s="18" customFormat="1" outlineLevel="1">
      <c r="A48" s="4"/>
      <c r="B48" s="536" t="s">
        <v>511</v>
      </c>
      <c r="C48" s="1083"/>
      <c r="D48" s="46"/>
      <c r="E48" s="46"/>
      <c r="F48" s="46"/>
      <c r="G48" s="46"/>
      <c r="H48" s="46"/>
      <c r="I48" s="46"/>
      <c r="J48" s="46"/>
      <c r="K48" s="46"/>
      <c r="L48" s="46"/>
      <c r="M48" s="46"/>
      <c r="N48" s="46">
        <v>3.9399999999999998E-2</v>
      </c>
      <c r="O48" s="69"/>
    </row>
    <row r="49" spans="1:15" s="18" customFormat="1" outlineLevel="1">
      <c r="A49" s="4"/>
      <c r="B49" s="536" t="s">
        <v>769</v>
      </c>
      <c r="C49" s="1083"/>
      <c r="D49" s="46"/>
      <c r="E49" s="46"/>
      <c r="F49" s="46"/>
      <c r="G49" s="46"/>
      <c r="H49" s="46"/>
      <c r="I49" s="46"/>
      <c r="J49" s="46"/>
      <c r="K49" s="46"/>
      <c r="L49" s="46">
        <v>2.8899999999999999E-2</v>
      </c>
      <c r="M49" s="46">
        <v>2.8899999999999999E-2</v>
      </c>
      <c r="N49" s="46">
        <v>2.8899999999999999E-2</v>
      </c>
      <c r="O49" s="69"/>
    </row>
    <row r="50" spans="1:15" s="18" customFormat="1">
      <c r="A50" s="4"/>
      <c r="B50" s="536" t="s">
        <v>512</v>
      </c>
      <c r="C50" s="1086"/>
      <c r="D50" s="65">
        <f>SUM(D46:D49)</f>
        <v>0</v>
      </c>
      <c r="E50" s="65">
        <f t="shared" ref="E50:N50" si="10">SUM(E46:E49)</f>
        <v>0</v>
      </c>
      <c r="F50" s="65">
        <f t="shared" si="10"/>
        <v>0</v>
      </c>
      <c r="G50" s="65">
        <f t="shared" si="10"/>
        <v>0</v>
      </c>
      <c r="H50" s="65">
        <f t="shared" si="10"/>
        <v>2.1274000000000002</v>
      </c>
      <c r="I50" s="65">
        <f t="shared" si="10"/>
        <v>2.1581999999999999</v>
      </c>
      <c r="J50" s="65">
        <f t="shared" si="10"/>
        <v>2.202</v>
      </c>
      <c r="K50" s="65">
        <f t="shared" si="10"/>
        <v>2.2637999999999998</v>
      </c>
      <c r="L50" s="65">
        <f t="shared" si="10"/>
        <v>2.3165</v>
      </c>
      <c r="M50" s="65">
        <f t="shared" si="10"/>
        <v>2.3440000000000003</v>
      </c>
      <c r="N50" s="65">
        <f t="shared" si="10"/>
        <v>2.4228000000000001</v>
      </c>
      <c r="O50" s="76"/>
    </row>
    <row r="51" spans="1:15" s="14" customFormat="1">
      <c r="A51" s="72"/>
      <c r="B51" s="492" t="s">
        <v>513</v>
      </c>
      <c r="C51" s="488"/>
      <c r="D51" s="71"/>
      <c r="E51" s="484">
        <f t="shared" ref="E51:N51" si="11">ROUND(SUM(D50*E16+E50*E17)/12,4)</f>
        <v>0</v>
      </c>
      <c r="F51" s="484">
        <f t="shared" si="11"/>
        <v>0</v>
      </c>
      <c r="G51" s="484">
        <f t="shared" si="11"/>
        <v>0</v>
      </c>
      <c r="H51" s="484">
        <f t="shared" si="11"/>
        <v>1.4182999999999999</v>
      </c>
      <c r="I51" s="484">
        <f t="shared" si="11"/>
        <v>2.1478999999999999</v>
      </c>
      <c r="J51" s="484">
        <f t="shared" si="11"/>
        <v>2.1873999999999998</v>
      </c>
      <c r="K51" s="484">
        <f t="shared" si="11"/>
        <v>2.2431999999999999</v>
      </c>
      <c r="L51" s="484">
        <f t="shared" si="11"/>
        <v>2.2989000000000002</v>
      </c>
      <c r="M51" s="484">
        <f t="shared" si="11"/>
        <v>2.3348</v>
      </c>
      <c r="N51" s="484">
        <f t="shared" si="11"/>
        <v>2.3571</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t="str">
        <f>'1.  LRAMVA Summary'!B34</f>
        <v>Street Lighting</v>
      </c>
      <c r="C53" s="1085" t="str">
        <f>'2. LRAMVA Threshold'!I43</f>
        <v>kW</v>
      </c>
      <c r="D53" s="46"/>
      <c r="E53" s="46"/>
      <c r="F53" s="46"/>
      <c r="G53" s="46"/>
      <c r="H53" s="46">
        <v>8.2319999999999993</v>
      </c>
      <c r="I53" s="46">
        <v>8.3513999999999999</v>
      </c>
      <c r="J53" s="46">
        <v>8.5143000000000004</v>
      </c>
      <c r="K53" s="46">
        <v>8.2073</v>
      </c>
      <c r="L53" s="46">
        <v>8.2934999999999999</v>
      </c>
      <c r="M53" s="46">
        <v>8.3930000000000007</v>
      </c>
      <c r="N53" s="46">
        <v>8.5357000000000003</v>
      </c>
      <c r="O53" s="69"/>
    </row>
    <row r="54" spans="1:15" s="18" customFormat="1" outlineLevel="1">
      <c r="A54" s="4"/>
      <c r="B54" s="536" t="s">
        <v>510</v>
      </c>
      <c r="C54" s="1083"/>
      <c r="D54" s="46"/>
      <c r="E54" s="46"/>
      <c r="F54" s="46"/>
      <c r="G54" s="46"/>
      <c r="H54" s="46"/>
      <c r="I54" s="46"/>
      <c r="J54" s="46">
        <v>7.4000000000000003E-3</v>
      </c>
      <c r="K54" s="46"/>
      <c r="L54" s="46"/>
      <c r="M54" s="46"/>
      <c r="N54" s="46"/>
      <c r="O54" s="69"/>
    </row>
    <row r="55" spans="1:15" s="18" customFormat="1" outlineLevel="1">
      <c r="A55" s="4"/>
      <c r="B55" s="536" t="s">
        <v>511</v>
      </c>
      <c r="C55" s="1083"/>
      <c r="D55" s="46"/>
      <c r="E55" s="46"/>
      <c r="F55" s="46"/>
      <c r="G55" s="46"/>
      <c r="H55" s="46"/>
      <c r="I55" s="46"/>
      <c r="J55" s="46"/>
      <c r="K55" s="46"/>
      <c r="L55" s="46"/>
      <c r="M55" s="46"/>
      <c r="N55" s="46">
        <v>0.14269999999999999</v>
      </c>
      <c r="O55" s="69"/>
    </row>
    <row r="56" spans="1:15" s="18" customFormat="1" outlineLevel="1">
      <c r="A56" s="4"/>
      <c r="B56" s="536" t="s">
        <v>769</v>
      </c>
      <c r="C56" s="1083"/>
      <c r="D56" s="46"/>
      <c r="E56" s="46"/>
      <c r="F56" s="46"/>
      <c r="G56" s="46"/>
      <c r="H56" s="46"/>
      <c r="I56" s="46"/>
      <c r="J56" s="46"/>
      <c r="K56" s="46"/>
      <c r="L56" s="46">
        <v>0.1048</v>
      </c>
      <c r="M56" s="46">
        <v>0.1048</v>
      </c>
      <c r="N56" s="46">
        <v>0.1048</v>
      </c>
      <c r="O56" s="69"/>
    </row>
    <row r="57" spans="1:15" s="18" customFormat="1">
      <c r="A57" s="4"/>
      <c r="B57" s="536" t="s">
        <v>512</v>
      </c>
      <c r="C57" s="1086"/>
      <c r="D57" s="65">
        <f>SUM(D53:D56)</f>
        <v>0</v>
      </c>
      <c r="E57" s="65">
        <f t="shared" ref="E57:N57" si="12">SUM(E53:E56)</f>
        <v>0</v>
      </c>
      <c r="F57" s="65">
        <f t="shared" si="12"/>
        <v>0</v>
      </c>
      <c r="G57" s="65">
        <f t="shared" si="12"/>
        <v>0</v>
      </c>
      <c r="H57" s="65">
        <f t="shared" si="12"/>
        <v>8.2319999999999993</v>
      </c>
      <c r="I57" s="65">
        <f t="shared" si="12"/>
        <v>8.3513999999999999</v>
      </c>
      <c r="J57" s="65">
        <f t="shared" si="12"/>
        <v>8.5217000000000009</v>
      </c>
      <c r="K57" s="65">
        <f t="shared" si="12"/>
        <v>8.2073</v>
      </c>
      <c r="L57" s="65">
        <f t="shared" si="12"/>
        <v>8.398299999999999</v>
      </c>
      <c r="M57" s="65">
        <f t="shared" si="12"/>
        <v>8.4978000000000016</v>
      </c>
      <c r="N57" s="65">
        <f t="shared" si="12"/>
        <v>8.7832000000000008</v>
      </c>
      <c r="O57" s="77"/>
    </row>
    <row r="58" spans="1:15" s="14" customFormat="1">
      <c r="A58" s="72"/>
      <c r="B58" s="492" t="s">
        <v>513</v>
      </c>
      <c r="C58" s="488"/>
      <c r="D58" s="71"/>
      <c r="E58" s="484">
        <f t="shared" ref="E58:N58" si="13">ROUND(SUM(D57*E16+E57*E17)/12,4)</f>
        <v>0</v>
      </c>
      <c r="F58" s="484">
        <f t="shared" si="13"/>
        <v>0</v>
      </c>
      <c r="G58" s="484">
        <f t="shared" si="13"/>
        <v>0</v>
      </c>
      <c r="H58" s="484">
        <f t="shared" si="13"/>
        <v>5.4880000000000004</v>
      </c>
      <c r="I58" s="484">
        <f t="shared" si="13"/>
        <v>8.3116000000000003</v>
      </c>
      <c r="J58" s="484">
        <f t="shared" si="13"/>
        <v>8.4649000000000001</v>
      </c>
      <c r="K58" s="484">
        <f t="shared" si="13"/>
        <v>8.3120999999999992</v>
      </c>
      <c r="L58" s="484">
        <f t="shared" si="13"/>
        <v>8.3346</v>
      </c>
      <c r="M58" s="484">
        <f t="shared" si="13"/>
        <v>8.4646000000000008</v>
      </c>
      <c r="N58" s="484">
        <f t="shared" si="13"/>
        <v>8.5454000000000008</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t="str">
        <f>'1.  LRAMVA Summary'!B35</f>
        <v>Sentinel Lighting</v>
      </c>
      <c r="C60" s="1085" t="str">
        <f>'2. LRAMVA Threshold'!J43</f>
        <v>kW</v>
      </c>
      <c r="D60" s="46"/>
      <c r="E60" s="46"/>
      <c r="F60" s="46"/>
      <c r="G60" s="46"/>
      <c r="H60" s="46">
        <v>11.1031</v>
      </c>
      <c r="I60" s="46">
        <v>11.264099999999999</v>
      </c>
      <c r="J60" s="46">
        <v>11.483700000000001</v>
      </c>
      <c r="K60" s="46">
        <v>15.217599999999999</v>
      </c>
      <c r="L60" s="46">
        <v>15.3774</v>
      </c>
      <c r="M60" s="46">
        <v>15.5619</v>
      </c>
      <c r="N60" s="46">
        <v>15.826499999999999</v>
      </c>
      <c r="O60" s="69"/>
    </row>
    <row r="61" spans="1:15" s="18" customFormat="1" outlineLevel="1">
      <c r="A61" s="4"/>
      <c r="B61" s="536" t="s">
        <v>510</v>
      </c>
      <c r="C61" s="1083"/>
      <c r="D61" s="46"/>
      <c r="E61" s="46"/>
      <c r="F61" s="46"/>
      <c r="G61" s="46"/>
      <c r="H61" s="46"/>
      <c r="I61" s="46"/>
      <c r="J61" s="46">
        <v>1.06E-2</v>
      </c>
      <c r="K61" s="46"/>
      <c r="L61" s="46"/>
      <c r="M61" s="46"/>
      <c r="N61" s="46"/>
      <c r="O61" s="69"/>
    </row>
    <row r="62" spans="1:15" s="18" customFormat="1" outlineLevel="1">
      <c r="A62" s="4"/>
      <c r="B62" s="536" t="s">
        <v>511</v>
      </c>
      <c r="C62" s="1083"/>
      <c r="D62" s="46"/>
      <c r="E62" s="46"/>
      <c r="F62" s="46"/>
      <c r="G62" s="46"/>
      <c r="H62" s="46"/>
      <c r="I62" s="46"/>
      <c r="J62" s="46"/>
      <c r="K62" s="46"/>
      <c r="L62" s="46"/>
      <c r="M62" s="46"/>
      <c r="N62" s="46">
        <v>0.2646</v>
      </c>
      <c r="O62" s="69"/>
    </row>
    <row r="63" spans="1:15" s="18" customFormat="1" outlineLevel="1">
      <c r="A63" s="4"/>
      <c r="B63" s="536" t="s">
        <v>769</v>
      </c>
      <c r="C63" s="1083"/>
      <c r="D63" s="46"/>
      <c r="E63" s="46"/>
      <c r="F63" s="46"/>
      <c r="G63" s="46"/>
      <c r="H63" s="46"/>
      <c r="I63" s="46"/>
      <c r="J63" s="46"/>
      <c r="K63" s="46"/>
      <c r="L63" s="46">
        <v>0.1943</v>
      </c>
      <c r="M63" s="46">
        <v>0.1943</v>
      </c>
      <c r="N63" s="46">
        <v>0.1943</v>
      </c>
      <c r="O63" s="69"/>
    </row>
    <row r="64" spans="1:15" s="18" customFormat="1">
      <c r="A64" s="4"/>
      <c r="B64" s="536" t="s">
        <v>512</v>
      </c>
      <c r="C64" s="1086"/>
      <c r="D64" s="65">
        <f>SUM(D60:D63)</f>
        <v>0</v>
      </c>
      <c r="E64" s="65">
        <f t="shared" ref="E64:N64" si="14">SUM(E60:E63)</f>
        <v>0</v>
      </c>
      <c r="F64" s="65">
        <f t="shared" si="14"/>
        <v>0</v>
      </c>
      <c r="G64" s="65">
        <f t="shared" si="14"/>
        <v>0</v>
      </c>
      <c r="H64" s="65">
        <f t="shared" si="14"/>
        <v>11.1031</v>
      </c>
      <c r="I64" s="65">
        <f t="shared" si="14"/>
        <v>11.264099999999999</v>
      </c>
      <c r="J64" s="65">
        <f t="shared" si="14"/>
        <v>11.494300000000001</v>
      </c>
      <c r="K64" s="65">
        <f t="shared" si="14"/>
        <v>15.217599999999999</v>
      </c>
      <c r="L64" s="65">
        <f t="shared" si="14"/>
        <v>15.5717</v>
      </c>
      <c r="M64" s="65">
        <f t="shared" si="14"/>
        <v>15.7562</v>
      </c>
      <c r="N64" s="65">
        <f t="shared" si="14"/>
        <v>16.285399999999999</v>
      </c>
      <c r="O64" s="77"/>
    </row>
    <row r="65" spans="1:15" s="14" customFormat="1">
      <c r="A65" s="72"/>
      <c r="B65" s="492" t="s">
        <v>513</v>
      </c>
      <c r="C65" s="488"/>
      <c r="D65" s="71"/>
      <c r="E65" s="484">
        <f t="shared" ref="E65:N65" si="15">ROUND(SUM(D64*E16+E64*E17)/12,4)</f>
        <v>0</v>
      </c>
      <c r="F65" s="484">
        <f t="shared" si="15"/>
        <v>0</v>
      </c>
      <c r="G65" s="484">
        <f t="shared" si="15"/>
        <v>0</v>
      </c>
      <c r="H65" s="484">
        <f t="shared" si="15"/>
        <v>7.4020999999999999</v>
      </c>
      <c r="I65" s="484">
        <f>ROUND(SUM(H64*I16+I64*I17)/12,4)</f>
        <v>11.2104</v>
      </c>
      <c r="J65" s="484">
        <f t="shared" si="15"/>
        <v>11.4176</v>
      </c>
      <c r="K65" s="484">
        <f t="shared" si="15"/>
        <v>13.9765</v>
      </c>
      <c r="L65" s="484">
        <f t="shared" si="15"/>
        <v>15.4537</v>
      </c>
      <c r="M65" s="484">
        <f t="shared" si="15"/>
        <v>15.694699999999999</v>
      </c>
      <c r="N65" s="484">
        <f t="shared" si="15"/>
        <v>15.8444</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t="str">
        <f>'1.  LRAMVA Summary'!B36</f>
        <v>Unmetered Scattered Load</v>
      </c>
      <c r="C67" s="1085" t="str">
        <f>'2. LRAMVA Threshold'!K43</f>
        <v>kWh</v>
      </c>
      <c r="D67" s="46"/>
      <c r="E67" s="46"/>
      <c r="F67" s="46"/>
      <c r="G67" s="46"/>
      <c r="H67" s="46">
        <v>1.7399999999999999E-2</v>
      </c>
      <c r="I67" s="46">
        <v>1.77E-2</v>
      </c>
      <c r="J67" s="46">
        <v>1.7999999999999999E-2</v>
      </c>
      <c r="K67" s="46">
        <v>0.02</v>
      </c>
      <c r="L67" s="46">
        <v>2.0199999999999999E-2</v>
      </c>
      <c r="M67" s="46">
        <v>2.0400000000000001E-2</v>
      </c>
      <c r="N67" s="46">
        <v>2.07E-2</v>
      </c>
      <c r="O67" s="69"/>
    </row>
    <row r="68" spans="1:15" s="18" customFormat="1" outlineLevel="1">
      <c r="A68" s="4"/>
      <c r="B68" s="536" t="s">
        <v>510</v>
      </c>
      <c r="C68" s="1083"/>
      <c r="D68" s="46"/>
      <c r="E68" s="46"/>
      <c r="F68" s="46"/>
      <c r="G68" s="46"/>
      <c r="H68" s="46"/>
      <c r="I68" s="46"/>
      <c r="J68" s="46"/>
      <c r="K68" s="46"/>
      <c r="L68" s="46"/>
      <c r="M68" s="46"/>
      <c r="N68" s="46"/>
      <c r="O68" s="69"/>
    </row>
    <row r="69" spans="1:15" s="18" customFormat="1" outlineLevel="1">
      <c r="A69" s="4"/>
      <c r="B69" s="536" t="s">
        <v>511</v>
      </c>
      <c r="C69" s="1083"/>
      <c r="D69" s="46"/>
      <c r="E69" s="46"/>
      <c r="F69" s="46"/>
      <c r="G69" s="46"/>
      <c r="H69" s="46"/>
      <c r="I69" s="46"/>
      <c r="J69" s="46"/>
      <c r="K69" s="46"/>
      <c r="L69" s="46"/>
      <c r="M69" s="46"/>
      <c r="N69" s="46">
        <v>2.9999999999999997E-4</v>
      </c>
      <c r="O69" s="69"/>
    </row>
    <row r="70" spans="1:15" s="18" customFormat="1" outlineLevel="1">
      <c r="A70" s="4"/>
      <c r="B70" s="536" t="s">
        <v>769</v>
      </c>
      <c r="C70" s="1083"/>
      <c r="D70" s="46"/>
      <c r="E70" s="46"/>
      <c r="F70" s="46"/>
      <c r="G70" s="46"/>
      <c r="H70" s="46"/>
      <c r="I70" s="46"/>
      <c r="J70" s="46"/>
      <c r="K70" s="46"/>
      <c r="L70" s="46">
        <v>2.9999999999999997E-4</v>
      </c>
      <c r="M70" s="46">
        <v>2.9999999999999997E-4</v>
      </c>
      <c r="N70" s="46">
        <v>2.9999999999999997E-4</v>
      </c>
      <c r="O70" s="69"/>
    </row>
    <row r="71" spans="1:15" s="18" customFormat="1">
      <c r="A71" s="4"/>
      <c r="B71" s="536" t="s">
        <v>512</v>
      </c>
      <c r="C71" s="1086"/>
      <c r="D71" s="65">
        <f>SUM(D67:D70)</f>
        <v>0</v>
      </c>
      <c r="E71" s="65">
        <f t="shared" ref="E71:N71" si="16">SUM(E67:E70)</f>
        <v>0</v>
      </c>
      <c r="F71" s="65">
        <f>SUM(F67:F70)</f>
        <v>0</v>
      </c>
      <c r="G71" s="65">
        <f t="shared" si="16"/>
        <v>0</v>
      </c>
      <c r="H71" s="65">
        <f t="shared" si="16"/>
        <v>1.7399999999999999E-2</v>
      </c>
      <c r="I71" s="65">
        <f t="shared" si="16"/>
        <v>1.77E-2</v>
      </c>
      <c r="J71" s="65">
        <f t="shared" si="16"/>
        <v>1.7999999999999999E-2</v>
      </c>
      <c r="K71" s="65">
        <f t="shared" si="16"/>
        <v>0.02</v>
      </c>
      <c r="L71" s="65">
        <f t="shared" si="16"/>
        <v>2.0500000000000001E-2</v>
      </c>
      <c r="M71" s="65">
        <f t="shared" si="16"/>
        <v>2.0700000000000003E-2</v>
      </c>
      <c r="N71" s="65">
        <f t="shared" si="16"/>
        <v>2.1300000000000003E-2</v>
      </c>
      <c r="O71" s="77"/>
    </row>
    <row r="72" spans="1:15" s="14" customFormat="1">
      <c r="A72" s="72"/>
      <c r="B72" s="492" t="s">
        <v>513</v>
      </c>
      <c r="C72" s="488"/>
      <c r="D72" s="71"/>
      <c r="E72" s="484">
        <f t="shared" ref="E72:N72" si="17">ROUND(SUM(D71*E16+E71*E17)/12,4)</f>
        <v>0</v>
      </c>
      <c r="F72" s="484">
        <f t="shared" si="17"/>
        <v>0</v>
      </c>
      <c r="G72" s="484">
        <f t="shared" si="17"/>
        <v>0</v>
      </c>
      <c r="H72" s="484">
        <f t="shared" si="17"/>
        <v>1.1599999999999999E-2</v>
      </c>
      <c r="I72" s="484">
        <f t="shared" si="17"/>
        <v>1.7600000000000001E-2</v>
      </c>
      <c r="J72" s="484">
        <f t="shared" si="17"/>
        <v>1.7899999999999999E-2</v>
      </c>
      <c r="K72" s="484">
        <f t="shared" si="17"/>
        <v>1.9300000000000001E-2</v>
      </c>
      <c r="L72" s="484">
        <f t="shared" si="17"/>
        <v>2.0299999999999999E-2</v>
      </c>
      <c r="M72" s="484">
        <f t="shared" si="17"/>
        <v>2.06E-2</v>
      </c>
      <c r="N72" s="484">
        <f t="shared" si="17"/>
        <v>2.0799999999999999E-2</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1085">
        <f>'2. LRAMVA Threshold'!L43</f>
        <v>0</v>
      </c>
      <c r="D74" s="46"/>
      <c r="E74" s="46"/>
      <c r="F74" s="46"/>
      <c r="G74" s="46"/>
      <c r="H74" s="46"/>
      <c r="I74" s="46"/>
      <c r="J74" s="46"/>
      <c r="K74" s="46"/>
      <c r="L74" s="46"/>
      <c r="M74" s="46"/>
      <c r="N74" s="46"/>
      <c r="O74" s="69"/>
    </row>
    <row r="75" spans="1:15" s="18" customFormat="1" outlineLevel="1">
      <c r="A75" s="4"/>
      <c r="B75" s="536" t="s">
        <v>510</v>
      </c>
      <c r="C75" s="1083"/>
      <c r="D75" s="46"/>
      <c r="E75" s="46"/>
      <c r="F75" s="46"/>
      <c r="G75" s="46"/>
      <c r="H75" s="46"/>
      <c r="I75" s="46"/>
      <c r="J75" s="46"/>
      <c r="K75" s="46"/>
      <c r="L75" s="46"/>
      <c r="M75" s="46"/>
      <c r="N75" s="46"/>
      <c r="O75" s="69"/>
    </row>
    <row r="76" spans="1:15" s="18" customFormat="1" outlineLevel="1">
      <c r="A76" s="4"/>
      <c r="B76" s="536" t="s">
        <v>511</v>
      </c>
      <c r="C76" s="1083"/>
      <c r="D76" s="46"/>
      <c r="E76" s="46"/>
      <c r="F76" s="46"/>
      <c r="G76" s="46"/>
      <c r="H76" s="46"/>
      <c r="I76" s="46"/>
      <c r="J76" s="46"/>
      <c r="K76" s="46"/>
      <c r="L76" s="46"/>
      <c r="M76" s="46"/>
      <c r="N76" s="46"/>
      <c r="O76" s="69"/>
    </row>
    <row r="77" spans="1:15" s="18" customFormat="1" outlineLevel="1">
      <c r="A77" s="4"/>
      <c r="B77" s="536" t="s">
        <v>489</v>
      </c>
      <c r="C77" s="1083"/>
      <c r="D77" s="46"/>
      <c r="E77" s="46"/>
      <c r="F77" s="46"/>
      <c r="G77" s="46"/>
      <c r="H77" s="46"/>
      <c r="I77" s="46"/>
      <c r="J77" s="46"/>
      <c r="K77" s="46"/>
      <c r="L77" s="46"/>
      <c r="M77" s="46"/>
      <c r="N77" s="46"/>
      <c r="O77" s="69"/>
    </row>
    <row r="78" spans="1:15" s="18" customFormat="1">
      <c r="A78" s="4"/>
      <c r="B78" s="536" t="s">
        <v>512</v>
      </c>
      <c r="C78" s="108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1085">
        <f>'2. LRAMVA Threshold'!M43</f>
        <v>0</v>
      </c>
      <c r="D81" s="46"/>
      <c r="E81" s="46"/>
      <c r="F81" s="46"/>
      <c r="G81" s="46"/>
      <c r="H81" s="46"/>
      <c r="I81" s="46"/>
      <c r="J81" s="46"/>
      <c r="K81" s="46"/>
      <c r="L81" s="46"/>
      <c r="M81" s="46"/>
      <c r="N81" s="46"/>
      <c r="O81" s="69"/>
    </row>
    <row r="82" spans="1:15" s="18" customFormat="1" outlineLevel="1">
      <c r="A82" s="4"/>
      <c r="B82" s="536" t="s">
        <v>510</v>
      </c>
      <c r="C82" s="1083"/>
      <c r="D82" s="46"/>
      <c r="E82" s="46"/>
      <c r="F82" s="46"/>
      <c r="G82" s="46"/>
      <c r="H82" s="46"/>
      <c r="I82" s="46"/>
      <c r="J82" s="46"/>
      <c r="K82" s="46"/>
      <c r="L82" s="46"/>
      <c r="M82" s="46"/>
      <c r="N82" s="46"/>
      <c r="O82" s="69"/>
    </row>
    <row r="83" spans="1:15" s="18" customFormat="1" outlineLevel="1">
      <c r="A83" s="4"/>
      <c r="B83" s="536" t="s">
        <v>511</v>
      </c>
      <c r="C83" s="1083"/>
      <c r="D83" s="46"/>
      <c r="E83" s="46"/>
      <c r="F83" s="46"/>
      <c r="G83" s="46"/>
      <c r="H83" s="46"/>
      <c r="I83" s="46"/>
      <c r="J83" s="46"/>
      <c r="K83" s="46"/>
      <c r="L83" s="46"/>
      <c r="M83" s="46"/>
      <c r="N83" s="46"/>
      <c r="O83" s="69"/>
    </row>
    <row r="84" spans="1:15" s="18" customFormat="1" outlineLevel="1">
      <c r="A84" s="4"/>
      <c r="B84" s="536" t="s">
        <v>489</v>
      </c>
      <c r="C84" s="1083"/>
      <c r="D84" s="46"/>
      <c r="E84" s="46"/>
      <c r="F84" s="46"/>
      <c r="G84" s="46"/>
      <c r="H84" s="46"/>
      <c r="I84" s="46"/>
      <c r="J84" s="46"/>
      <c r="K84" s="46"/>
      <c r="L84" s="46"/>
      <c r="M84" s="46"/>
      <c r="N84" s="46"/>
      <c r="O84" s="69"/>
    </row>
    <row r="85" spans="1:15" s="18" customFormat="1">
      <c r="A85" s="4"/>
      <c r="B85" s="536" t="s">
        <v>512</v>
      </c>
      <c r="C85" s="108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1085">
        <f>'2. LRAMVA Threshold'!N43</f>
        <v>0</v>
      </c>
      <c r="D88" s="46"/>
      <c r="E88" s="46"/>
      <c r="F88" s="46"/>
      <c r="G88" s="46"/>
      <c r="H88" s="46"/>
      <c r="I88" s="46"/>
      <c r="J88" s="46"/>
      <c r="K88" s="46"/>
      <c r="L88" s="46"/>
      <c r="M88" s="46"/>
      <c r="N88" s="46"/>
      <c r="O88" s="69"/>
    </row>
    <row r="89" spans="1:15" s="18" customFormat="1" outlineLevel="1">
      <c r="A89" s="4"/>
      <c r="B89" s="536" t="s">
        <v>510</v>
      </c>
      <c r="C89" s="1083"/>
      <c r="D89" s="46"/>
      <c r="E89" s="46"/>
      <c r="F89" s="46"/>
      <c r="G89" s="46"/>
      <c r="H89" s="46"/>
      <c r="I89" s="46"/>
      <c r="J89" s="46"/>
      <c r="K89" s="46"/>
      <c r="L89" s="46"/>
      <c r="M89" s="46"/>
      <c r="N89" s="46"/>
      <c r="O89" s="69"/>
    </row>
    <row r="90" spans="1:15" s="18" customFormat="1" outlineLevel="1">
      <c r="A90" s="4"/>
      <c r="B90" s="536" t="s">
        <v>511</v>
      </c>
      <c r="C90" s="1083"/>
      <c r="D90" s="46"/>
      <c r="E90" s="46"/>
      <c r="F90" s="46"/>
      <c r="G90" s="46"/>
      <c r="H90" s="46"/>
      <c r="I90" s="46"/>
      <c r="J90" s="46"/>
      <c r="K90" s="46"/>
      <c r="L90" s="46"/>
      <c r="M90" s="46"/>
      <c r="N90" s="46"/>
      <c r="O90" s="69"/>
    </row>
    <row r="91" spans="1:15" s="18" customFormat="1" outlineLevel="1">
      <c r="A91" s="4"/>
      <c r="B91" s="536" t="s">
        <v>489</v>
      </c>
      <c r="C91" s="1083"/>
      <c r="D91" s="46"/>
      <c r="E91" s="46"/>
      <c r="F91" s="46"/>
      <c r="G91" s="46"/>
      <c r="H91" s="46"/>
      <c r="I91" s="46"/>
      <c r="J91" s="46"/>
      <c r="K91" s="46"/>
      <c r="L91" s="46"/>
      <c r="M91" s="46"/>
      <c r="N91" s="46"/>
      <c r="O91" s="69"/>
    </row>
    <row r="92" spans="1:15" s="18" customFormat="1">
      <c r="A92" s="4"/>
      <c r="B92" s="536" t="s">
        <v>512</v>
      </c>
      <c r="C92" s="108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1085">
        <f>'2. LRAMVA Threshold'!O43</f>
        <v>0</v>
      </c>
      <c r="D95" s="46"/>
      <c r="E95" s="46"/>
      <c r="F95" s="46"/>
      <c r="G95" s="46"/>
      <c r="H95" s="46"/>
      <c r="I95" s="46"/>
      <c r="J95" s="46"/>
      <c r="K95" s="46"/>
      <c r="L95" s="46"/>
      <c r="M95" s="46"/>
      <c r="N95" s="46"/>
      <c r="O95" s="69"/>
    </row>
    <row r="96" spans="1:15" s="18" customFormat="1" outlineLevel="1">
      <c r="A96" s="4"/>
      <c r="B96" s="536" t="s">
        <v>510</v>
      </c>
      <c r="C96" s="1083"/>
      <c r="D96" s="46"/>
      <c r="E96" s="46"/>
      <c r="F96" s="46"/>
      <c r="G96" s="46"/>
      <c r="H96" s="46"/>
      <c r="I96" s="46"/>
      <c r="J96" s="46"/>
      <c r="K96" s="46"/>
      <c r="L96" s="46"/>
      <c r="M96" s="46"/>
      <c r="N96" s="46"/>
      <c r="O96" s="69"/>
    </row>
    <row r="97" spans="1:15" s="18" customFormat="1" outlineLevel="1">
      <c r="A97" s="4"/>
      <c r="B97" s="536" t="s">
        <v>511</v>
      </c>
      <c r="C97" s="1083"/>
      <c r="D97" s="46"/>
      <c r="E97" s="46"/>
      <c r="F97" s="46"/>
      <c r="G97" s="46"/>
      <c r="H97" s="46"/>
      <c r="I97" s="46"/>
      <c r="J97" s="46"/>
      <c r="K97" s="46"/>
      <c r="L97" s="46"/>
      <c r="M97" s="46"/>
      <c r="N97" s="46"/>
      <c r="O97" s="69"/>
    </row>
    <row r="98" spans="1:15" s="18" customFormat="1" outlineLevel="1">
      <c r="A98" s="4"/>
      <c r="B98" s="536" t="s">
        <v>489</v>
      </c>
      <c r="C98" s="1083"/>
      <c r="D98" s="46"/>
      <c r="E98" s="46"/>
      <c r="F98" s="46"/>
      <c r="G98" s="46"/>
      <c r="H98" s="46"/>
      <c r="I98" s="46"/>
      <c r="J98" s="46"/>
      <c r="K98" s="46"/>
      <c r="L98" s="46"/>
      <c r="M98" s="46"/>
      <c r="N98" s="46"/>
      <c r="O98" s="69"/>
    </row>
    <row r="99" spans="1:15" s="18" customFormat="1">
      <c r="A99" s="4"/>
      <c r="B99" s="536" t="s">
        <v>512</v>
      </c>
      <c r="C99" s="108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1085">
        <f>'2. LRAMVA Threshold'!P43</f>
        <v>0</v>
      </c>
      <c r="D102" s="46"/>
      <c r="E102" s="46"/>
      <c r="F102" s="46"/>
      <c r="G102" s="46"/>
      <c r="H102" s="46"/>
      <c r="I102" s="46"/>
      <c r="J102" s="46"/>
      <c r="K102" s="46"/>
      <c r="L102" s="46"/>
      <c r="M102" s="46"/>
      <c r="N102" s="46"/>
      <c r="O102" s="69"/>
    </row>
    <row r="103" spans="1:15" s="18" customFormat="1" outlineLevel="1">
      <c r="A103" s="4"/>
      <c r="B103" s="536" t="s">
        <v>510</v>
      </c>
      <c r="C103" s="1083"/>
      <c r="D103" s="46"/>
      <c r="E103" s="46"/>
      <c r="F103" s="46"/>
      <c r="G103" s="46"/>
      <c r="H103" s="46"/>
      <c r="I103" s="46"/>
      <c r="J103" s="46"/>
      <c r="K103" s="46"/>
      <c r="L103" s="46"/>
      <c r="M103" s="46"/>
      <c r="N103" s="46"/>
      <c r="O103" s="69"/>
    </row>
    <row r="104" spans="1:15" s="18" customFormat="1" outlineLevel="1">
      <c r="A104" s="4"/>
      <c r="B104" s="536" t="s">
        <v>511</v>
      </c>
      <c r="C104" s="1083"/>
      <c r="D104" s="46"/>
      <c r="E104" s="46"/>
      <c r="F104" s="46"/>
      <c r="G104" s="46"/>
      <c r="H104" s="46"/>
      <c r="I104" s="46"/>
      <c r="J104" s="46"/>
      <c r="K104" s="46"/>
      <c r="L104" s="46"/>
      <c r="M104" s="46"/>
      <c r="N104" s="46"/>
      <c r="O104" s="69"/>
    </row>
    <row r="105" spans="1:15" s="18" customFormat="1" outlineLevel="1">
      <c r="A105" s="4"/>
      <c r="B105" s="536" t="s">
        <v>489</v>
      </c>
      <c r="C105" s="1083"/>
      <c r="D105" s="46"/>
      <c r="E105" s="46"/>
      <c r="F105" s="46"/>
      <c r="G105" s="46"/>
      <c r="H105" s="46"/>
      <c r="I105" s="46"/>
      <c r="J105" s="46"/>
      <c r="K105" s="46"/>
      <c r="L105" s="46"/>
      <c r="M105" s="46"/>
      <c r="N105" s="46"/>
      <c r="O105" s="69"/>
    </row>
    <row r="106" spans="1:15" s="18" customFormat="1">
      <c r="A106" s="4"/>
      <c r="B106" s="536" t="s">
        <v>512</v>
      </c>
      <c r="C106" s="108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1085">
        <f>'2. LRAMVA Threshold'!Q43</f>
        <v>0</v>
      </c>
      <c r="D109" s="46"/>
      <c r="E109" s="46"/>
      <c r="F109" s="46"/>
      <c r="G109" s="46"/>
      <c r="H109" s="46"/>
      <c r="I109" s="46"/>
      <c r="J109" s="46"/>
      <c r="K109" s="46"/>
      <c r="L109" s="46"/>
      <c r="M109" s="46"/>
      <c r="N109" s="46"/>
      <c r="O109" s="69"/>
    </row>
    <row r="110" spans="1:15" s="18" customFormat="1" outlineLevel="1">
      <c r="A110" s="4"/>
      <c r="B110" s="536" t="s">
        <v>510</v>
      </c>
      <c r="C110" s="1083"/>
      <c r="D110" s="46"/>
      <c r="E110" s="46"/>
      <c r="F110" s="46"/>
      <c r="G110" s="46"/>
      <c r="H110" s="46"/>
      <c r="I110" s="46"/>
      <c r="J110" s="46"/>
      <c r="K110" s="46"/>
      <c r="L110" s="46"/>
      <c r="M110" s="46"/>
      <c r="N110" s="46"/>
      <c r="O110" s="69"/>
    </row>
    <row r="111" spans="1:15" s="18" customFormat="1" outlineLevel="1">
      <c r="A111" s="4"/>
      <c r="B111" s="536" t="s">
        <v>511</v>
      </c>
      <c r="C111" s="1083"/>
      <c r="D111" s="46"/>
      <c r="E111" s="46"/>
      <c r="F111" s="46"/>
      <c r="G111" s="46"/>
      <c r="H111" s="46"/>
      <c r="I111" s="46"/>
      <c r="J111" s="46"/>
      <c r="K111" s="46"/>
      <c r="L111" s="46"/>
      <c r="M111" s="46"/>
      <c r="N111" s="46"/>
      <c r="O111" s="69"/>
    </row>
    <row r="112" spans="1:15" s="18" customFormat="1" outlineLevel="1">
      <c r="A112" s="4"/>
      <c r="B112" s="536" t="s">
        <v>489</v>
      </c>
      <c r="C112" s="1083"/>
      <c r="D112" s="46"/>
      <c r="E112" s="46"/>
      <c r="F112" s="46"/>
      <c r="G112" s="46"/>
      <c r="H112" s="46"/>
      <c r="I112" s="46"/>
      <c r="J112" s="46"/>
      <c r="K112" s="46"/>
      <c r="L112" s="46"/>
      <c r="M112" s="46"/>
      <c r="N112" s="46"/>
      <c r="O112" s="69"/>
    </row>
    <row r="113" spans="1:17" s="18" customFormat="1">
      <c r="A113" s="4"/>
      <c r="B113" s="536" t="s">
        <v>512</v>
      </c>
      <c r="C113" s="108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5">
      <c r="B119" s="118" t="s">
        <v>483</v>
      </c>
      <c r="J119" s="18"/>
    </row>
    <row r="120" spans="1:17" s="14" customFormat="1" ht="75.75" customHeight="1">
      <c r="A120" s="72"/>
      <c r="B120" s="1090" t="s">
        <v>672</v>
      </c>
      <c r="C120" s="1090"/>
      <c r="D120" s="1090"/>
      <c r="E120" s="1090"/>
      <c r="F120" s="1090"/>
      <c r="G120" s="1090"/>
      <c r="H120" s="1090"/>
      <c r="I120" s="1090"/>
      <c r="J120" s="1090"/>
      <c r="K120" s="1090"/>
      <c r="L120" s="1090"/>
      <c r="M120" s="1090"/>
      <c r="N120" s="1090"/>
      <c r="O120" s="1090"/>
      <c r="P120" s="109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50 - 4,999 kW</v>
      </c>
      <c r="F122" s="244" t="str">
        <f>'1.  LRAMVA Summary'!G52</f>
        <v>Co-Generation 1,000 - 4,999 kW</v>
      </c>
      <c r="G122" s="244" t="str">
        <f>'1.  LRAMVA Summary'!H52</f>
        <v>Large User</v>
      </c>
      <c r="H122" s="244" t="str">
        <f>'1.  LRAMVA Summary'!I52</f>
        <v>Street Lighting</v>
      </c>
      <c r="I122" s="244" t="str">
        <f>'1.  LRAMVA Summary'!J52</f>
        <v>Sentinel Lighting</v>
      </c>
      <c r="J122" s="244" t="str">
        <f>'1.  LRAMVA Summary'!K52</f>
        <v>Unmetered Scattered Load</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v>
      </c>
      <c r="J123" s="586" t="str">
        <f>'1.  LRAMVA Summary'!K53</f>
        <v>kWh</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1.0500000000000001E-2</v>
      </c>
      <c r="D127" s="685">
        <f>HLOOKUP(B127,$E$15:$O$114,16,FALSE)</f>
        <v>6.7000000000000002E-3</v>
      </c>
      <c r="E127" s="686">
        <f>HLOOKUP(B127,$E$15:$O$114,23,FALSE)</f>
        <v>1.6951000000000001</v>
      </c>
      <c r="F127" s="685">
        <f>HLOOKUP(B127,$E$15:$O$114,30,FALSE)</f>
        <v>2.8418999999999999</v>
      </c>
      <c r="G127" s="686">
        <f>HLOOKUP(B127,$E$15:$O$114,37,FALSE)</f>
        <v>1.4182999999999999</v>
      </c>
      <c r="H127" s="685">
        <f>HLOOKUP(B127,$E$15:$O$114,44,FALSE)</f>
        <v>5.4880000000000004</v>
      </c>
      <c r="I127" s="686">
        <f>HLOOKUP(B127,$E$15:$O$114,51,FALSE)</f>
        <v>7.4020999999999999</v>
      </c>
      <c r="J127" s="686">
        <f>HLOOKUP(B127,$E$15:$O$114,58,FALSE)</f>
        <v>1.1599999999999999E-2</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1.5800000000000002E-2</v>
      </c>
      <c r="D128" s="685">
        <f t="shared" si="32"/>
        <v>1.0200000000000001E-2</v>
      </c>
      <c r="E128" s="686">
        <f t="shared" si="33"/>
        <v>2.5672000000000001</v>
      </c>
      <c r="F128" s="685">
        <f t="shared" si="34"/>
        <v>4.3041</v>
      </c>
      <c r="G128" s="686">
        <f t="shared" si="35"/>
        <v>2.1478999999999999</v>
      </c>
      <c r="H128" s="685">
        <f t="shared" si="36"/>
        <v>8.3116000000000003</v>
      </c>
      <c r="I128" s="686">
        <f t="shared" si="37"/>
        <v>11.2104</v>
      </c>
      <c r="J128" s="686">
        <f t="shared" si="38"/>
        <v>1.7600000000000001E-2</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1.34E-2</v>
      </c>
      <c r="D129" s="685">
        <f t="shared" si="32"/>
        <v>1.03E-2</v>
      </c>
      <c r="E129" s="686">
        <f t="shared" si="33"/>
        <v>2.6139999999999999</v>
      </c>
      <c r="F129" s="685">
        <f t="shared" si="34"/>
        <v>4.3819999999999997</v>
      </c>
      <c r="G129" s="686">
        <f t="shared" si="35"/>
        <v>2.1873999999999998</v>
      </c>
      <c r="H129" s="685">
        <f t="shared" si="36"/>
        <v>8.4649000000000001</v>
      </c>
      <c r="I129" s="686">
        <f t="shared" si="37"/>
        <v>11.4176</v>
      </c>
      <c r="J129" s="686">
        <f t="shared" si="38"/>
        <v>1.7899999999999999E-2</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9.4999999999999998E-3</v>
      </c>
      <c r="D130" s="685">
        <f t="shared" si="32"/>
        <v>1.0699999999999999E-2</v>
      </c>
      <c r="E130" s="686">
        <f t="shared" si="33"/>
        <v>2.6905999999999999</v>
      </c>
      <c r="F130" s="685">
        <f t="shared" si="34"/>
        <v>3.9750999999999999</v>
      </c>
      <c r="G130" s="686">
        <f t="shared" si="35"/>
        <v>2.2431999999999999</v>
      </c>
      <c r="H130" s="685">
        <f t="shared" si="36"/>
        <v>8.3120999999999992</v>
      </c>
      <c r="I130" s="686">
        <f t="shared" si="37"/>
        <v>13.9765</v>
      </c>
      <c r="J130" s="686">
        <f t="shared" si="38"/>
        <v>1.9300000000000001E-2</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5.4999999999999997E-3</v>
      </c>
      <c r="D131" s="685">
        <f t="shared" si="32"/>
        <v>1.09E-2</v>
      </c>
      <c r="E131" s="686">
        <f t="shared" si="33"/>
        <v>2.7624</v>
      </c>
      <c r="F131" s="685">
        <f t="shared" si="34"/>
        <v>3.8155999999999999</v>
      </c>
      <c r="G131" s="686">
        <f t="shared" si="35"/>
        <v>2.2989000000000002</v>
      </c>
      <c r="H131" s="685">
        <f t="shared" si="36"/>
        <v>8.3346</v>
      </c>
      <c r="I131" s="686">
        <f t="shared" si="37"/>
        <v>15.4537</v>
      </c>
      <c r="J131" s="686">
        <f t="shared" si="38"/>
        <v>2.0299999999999999E-2</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1.4E-3</v>
      </c>
      <c r="D132" s="685">
        <f t="shared" si="32"/>
        <v>1.11E-2</v>
      </c>
      <c r="E132" s="686">
        <f t="shared" si="33"/>
        <v>2.8054999999999999</v>
      </c>
      <c r="F132" s="685">
        <f t="shared" si="34"/>
        <v>3.8752</v>
      </c>
      <c r="G132" s="686">
        <f t="shared" si="35"/>
        <v>2.3348</v>
      </c>
      <c r="H132" s="685">
        <f t="shared" si="36"/>
        <v>8.4646000000000008</v>
      </c>
      <c r="I132" s="686">
        <f t="shared" si="37"/>
        <v>15.694699999999999</v>
      </c>
      <c r="J132" s="686">
        <f t="shared" si="38"/>
        <v>2.06E-2</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1.12E-2</v>
      </c>
      <c r="E133" s="689">
        <f t="shared" si="33"/>
        <v>2.8323</v>
      </c>
      <c r="F133" s="688">
        <f t="shared" si="34"/>
        <v>3.9121999999999999</v>
      </c>
      <c r="G133" s="689">
        <f>HLOOKUP(B133,$E$15:$O$114,37,FALSE)</f>
        <v>2.3571</v>
      </c>
      <c r="H133" s="688">
        <f t="shared" si="36"/>
        <v>8.5454000000000008</v>
      </c>
      <c r="I133" s="689">
        <f t="shared" si="37"/>
        <v>15.8444</v>
      </c>
      <c r="J133" s="689">
        <f t="shared" si="38"/>
        <v>2.0799999999999999E-2</v>
      </c>
      <c r="K133" s="689">
        <f t="shared" si="39"/>
        <v>0</v>
      </c>
      <c r="L133" s="689">
        <f t="shared" si="43"/>
        <v>0</v>
      </c>
      <c r="M133" s="689">
        <f t="shared" si="40"/>
        <v>0</v>
      </c>
      <c r="N133" s="689">
        <f t="shared" si="41"/>
        <v>0</v>
      </c>
      <c r="O133" s="689">
        <f t="shared" si="42"/>
        <v>0</v>
      </c>
      <c r="P133" s="689">
        <f t="shared" si="31"/>
        <v>0</v>
      </c>
    </row>
    <row r="134" spans="2:16" ht="18.75" customHeight="1">
      <c r="B134" s="498" t="s">
        <v>628</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2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AH84"/>
  <sheetViews>
    <sheetView topLeftCell="B19" zoomScale="40" zoomScaleNormal="40" workbookViewId="0">
      <pane xSplit="4" ySplit="4" topLeftCell="F47" activePane="bottomRight" state="frozen"/>
      <selection activeCell="B19" sqref="B19"/>
      <selection pane="topRight" activeCell="F19" sqref="F19"/>
      <selection pane="bottomLeft" activeCell="B23" sqref="B23"/>
      <selection pane="bottomRight" activeCell="AF84" sqref="AF84"/>
    </sheetView>
  </sheetViews>
  <sheetFormatPr defaultColWidth="9" defaultRowHeight="14.5"/>
  <cols>
    <col min="1" max="7" width="9" style="12"/>
    <col min="8" max="8" width="10" style="12" customWidth="1"/>
    <col min="9" max="10" width="9" style="12"/>
    <col min="11" max="11" width="10" style="12" customWidth="1"/>
    <col min="12" max="13" width="9" style="12"/>
    <col min="14" max="14" width="10.453125" style="12" customWidth="1"/>
    <col min="15" max="16" width="9" style="12"/>
    <col min="17" max="17" width="9.453125" style="12" customWidth="1"/>
    <col min="18" max="19" width="9" style="12"/>
    <col min="20" max="20" width="10.1796875" style="12" customWidth="1"/>
    <col min="21" max="22" width="9" style="12"/>
    <col min="23" max="23" width="10" style="12" customWidth="1"/>
    <col min="24" max="26" width="9" style="12"/>
    <col min="27" max="27" width="9.54296875" style="12" customWidth="1"/>
    <col min="28" max="31" width="9" style="12"/>
    <col min="32" max="32" width="9.453125" style="12" customWidth="1"/>
    <col min="33" max="36" width="9" style="12"/>
    <col min="37" max="37" width="10.453125" style="12" customWidth="1"/>
    <col min="38" max="41" width="9" style="12"/>
    <col min="42" max="42" width="10.54296875" style="12" customWidth="1"/>
    <col min="43" max="16384" width="9" style="12"/>
  </cols>
  <sheetData>
    <row r="14" spans="2:24" ht="15.5">
      <c r="B14" s="588" t="s">
        <v>504</v>
      </c>
    </row>
    <row r="15" spans="2:24" ht="15.5">
      <c r="B15" s="588"/>
    </row>
    <row r="16" spans="2:24" s="668" customFormat="1" ht="28.5" customHeight="1">
      <c r="B16" s="1091" t="s">
        <v>631</v>
      </c>
      <c r="C16" s="1091"/>
      <c r="D16" s="1091"/>
      <c r="E16" s="1091"/>
      <c r="F16" s="1091"/>
      <c r="G16" s="1091"/>
      <c r="H16" s="1091"/>
      <c r="I16" s="1091"/>
      <c r="J16" s="1091"/>
      <c r="K16" s="1091"/>
      <c r="L16" s="1091"/>
      <c r="M16" s="1091"/>
      <c r="N16" s="1091"/>
      <c r="O16" s="1091"/>
      <c r="P16" s="1091"/>
      <c r="Q16" s="1091"/>
      <c r="R16" s="1091"/>
      <c r="S16" s="1091"/>
      <c r="T16" s="1091"/>
      <c r="U16" s="1091"/>
      <c r="V16" s="1091"/>
      <c r="W16" s="1091"/>
      <c r="X16" s="1091"/>
    </row>
    <row r="21" spans="2:34">
      <c r="B21" s="758"/>
      <c r="C21" s="758"/>
      <c r="D21" s="758"/>
      <c r="E21" s="758"/>
      <c r="F21" s="759"/>
      <c r="G21" s="760">
        <v>2011</v>
      </c>
      <c r="H21" s="761"/>
      <c r="I21" s="762"/>
      <c r="J21" s="760">
        <v>2012</v>
      </c>
      <c r="K21" s="761"/>
      <c r="L21" s="759"/>
      <c r="M21" s="760">
        <v>2013</v>
      </c>
      <c r="N21" s="761"/>
      <c r="O21" s="759"/>
      <c r="P21" s="760">
        <v>2014</v>
      </c>
      <c r="Q21" s="761"/>
      <c r="R21" s="759"/>
      <c r="S21" s="760">
        <v>2015</v>
      </c>
      <c r="T21" s="761"/>
      <c r="U21" s="759"/>
      <c r="V21" s="760" t="s">
        <v>816</v>
      </c>
      <c r="W21" s="760"/>
      <c r="X21" s="761"/>
      <c r="Y21" s="763"/>
      <c r="Z21" s="764"/>
      <c r="AA21" s="760">
        <v>2016</v>
      </c>
      <c r="AB21" s="764"/>
      <c r="AC21" s="765"/>
      <c r="AD21" s="763"/>
      <c r="AE21" s="764"/>
      <c r="AF21" s="760">
        <v>2017</v>
      </c>
      <c r="AG21" s="764"/>
      <c r="AH21" s="765"/>
    </row>
    <row r="22" spans="2:34" ht="52">
      <c r="B22" s="766" t="s">
        <v>770</v>
      </c>
      <c r="C22" s="767"/>
      <c r="D22" s="767"/>
      <c r="E22" s="767"/>
      <c r="F22" s="768" t="s">
        <v>29</v>
      </c>
      <c r="G22" s="769" t="s">
        <v>771</v>
      </c>
      <c r="H22" s="770" t="s">
        <v>772</v>
      </c>
      <c r="I22" s="771" t="s">
        <v>29</v>
      </c>
      <c r="J22" s="769" t="s">
        <v>771</v>
      </c>
      <c r="K22" s="770" t="s">
        <v>772</v>
      </c>
      <c r="L22" s="768" t="s">
        <v>29</v>
      </c>
      <c r="M22" s="769" t="s">
        <v>771</v>
      </c>
      <c r="N22" s="770" t="s">
        <v>772</v>
      </c>
      <c r="O22" s="768" t="s">
        <v>29</v>
      </c>
      <c r="P22" s="769" t="s">
        <v>771</v>
      </c>
      <c r="Q22" s="770" t="s">
        <v>772</v>
      </c>
      <c r="R22" s="768" t="s">
        <v>29</v>
      </c>
      <c r="S22" s="769" t="s">
        <v>771</v>
      </c>
      <c r="T22" s="770" t="s">
        <v>772</v>
      </c>
      <c r="U22" s="768" t="s">
        <v>29</v>
      </c>
      <c r="V22" s="769" t="s">
        <v>771</v>
      </c>
      <c r="W22" s="772" t="s">
        <v>772</v>
      </c>
      <c r="X22" s="770" t="s">
        <v>773</v>
      </c>
      <c r="Y22" s="768" t="s">
        <v>29</v>
      </c>
      <c r="Z22" s="769" t="s">
        <v>771</v>
      </c>
      <c r="AA22" s="772" t="s">
        <v>772</v>
      </c>
      <c r="AB22" s="772" t="s">
        <v>773</v>
      </c>
      <c r="AC22" s="770" t="s">
        <v>31</v>
      </c>
      <c r="AD22" s="768" t="s">
        <v>29</v>
      </c>
      <c r="AE22" s="769" t="s">
        <v>771</v>
      </c>
      <c r="AF22" s="772" t="s">
        <v>772</v>
      </c>
      <c r="AG22" s="772" t="s">
        <v>773</v>
      </c>
      <c r="AH22" s="770" t="s">
        <v>761</v>
      </c>
    </row>
    <row r="23" spans="2:34" ht="18.5">
      <c r="B23" s="773" t="s">
        <v>774</v>
      </c>
      <c r="C23" s="774"/>
      <c r="D23" s="774"/>
      <c r="E23" s="774"/>
      <c r="F23" s="775"/>
      <c r="G23" s="774"/>
      <c r="H23" s="776"/>
      <c r="I23" s="774"/>
      <c r="J23" s="774"/>
      <c r="K23" s="776"/>
      <c r="L23" s="774"/>
      <c r="M23" s="774"/>
      <c r="N23" s="776"/>
      <c r="O23" s="774"/>
      <c r="P23" s="774"/>
      <c r="Q23" s="776"/>
      <c r="R23" s="774"/>
      <c r="S23" s="774"/>
      <c r="T23" s="776"/>
      <c r="U23" s="774"/>
      <c r="V23" s="774"/>
      <c r="W23" s="774"/>
      <c r="X23" s="776"/>
      <c r="Y23" s="774"/>
      <c r="Z23" s="774"/>
      <c r="AA23" s="774"/>
      <c r="AB23" s="774"/>
      <c r="AC23" s="776"/>
      <c r="AD23" s="774"/>
      <c r="AE23" s="774"/>
      <c r="AF23" s="774"/>
      <c r="AG23" s="774"/>
      <c r="AH23" s="776"/>
    </row>
    <row r="24" spans="2:34">
      <c r="B24" s="777" t="s">
        <v>0</v>
      </c>
      <c r="F24" s="778"/>
      <c r="G24" s="779"/>
      <c r="H24" s="780"/>
      <c r="I24" s="779"/>
      <c r="J24" s="779"/>
      <c r="K24" s="780"/>
      <c r="L24" s="779"/>
      <c r="M24" s="779"/>
      <c r="N24" s="780"/>
      <c r="O24" s="779"/>
      <c r="P24" s="779"/>
      <c r="Q24" s="780"/>
      <c r="R24" s="779"/>
      <c r="S24" s="779"/>
      <c r="T24" s="780"/>
      <c r="U24" s="779"/>
      <c r="V24" s="779"/>
      <c r="W24" s="779"/>
      <c r="X24" s="780"/>
      <c r="Y24" s="779"/>
      <c r="Z24" s="779"/>
      <c r="AA24" s="779"/>
      <c r="AB24" s="779"/>
      <c r="AC24" s="780"/>
      <c r="AD24" s="779"/>
      <c r="AE24" s="779"/>
      <c r="AF24" s="779"/>
      <c r="AG24" s="779"/>
      <c r="AH24" s="780"/>
    </row>
    <row r="25" spans="2:34">
      <c r="B25" s="12" t="s">
        <v>1</v>
      </c>
      <c r="F25" s="778">
        <v>1</v>
      </c>
      <c r="G25" s="779"/>
      <c r="H25" s="780"/>
      <c r="I25" s="779">
        <v>1</v>
      </c>
      <c r="J25" s="779"/>
      <c r="K25" s="780"/>
      <c r="L25" s="779">
        <v>1</v>
      </c>
      <c r="M25" s="779"/>
      <c r="N25" s="780"/>
      <c r="O25" s="779">
        <v>1</v>
      </c>
      <c r="P25" s="779"/>
      <c r="Q25" s="780"/>
      <c r="R25" s="779"/>
      <c r="S25" s="779"/>
      <c r="T25" s="780"/>
      <c r="U25" s="779"/>
      <c r="V25" s="779"/>
      <c r="W25" s="779"/>
      <c r="X25" s="780"/>
      <c r="Y25" s="779"/>
      <c r="Z25" s="779"/>
      <c r="AA25" s="779"/>
      <c r="AB25" s="779"/>
      <c r="AC25" s="780"/>
      <c r="AD25" s="779"/>
      <c r="AE25" s="779"/>
      <c r="AF25" s="779"/>
      <c r="AG25" s="779"/>
      <c r="AH25" s="780"/>
    </row>
    <row r="26" spans="2:34">
      <c r="B26" s="12" t="s">
        <v>2</v>
      </c>
      <c r="F26" s="778">
        <v>1</v>
      </c>
      <c r="G26" s="779"/>
      <c r="H26" s="780"/>
      <c r="I26" s="779">
        <v>1</v>
      </c>
      <c r="J26" s="779"/>
      <c r="K26" s="780"/>
      <c r="L26" s="779">
        <v>1</v>
      </c>
      <c r="M26" s="779"/>
      <c r="N26" s="780"/>
      <c r="O26" s="779">
        <v>1</v>
      </c>
      <c r="P26" s="779"/>
      <c r="Q26" s="780"/>
      <c r="R26" s="779"/>
      <c r="S26" s="779"/>
      <c r="T26" s="780"/>
      <c r="U26" s="779"/>
      <c r="V26" s="779"/>
      <c r="W26" s="779"/>
      <c r="X26" s="780"/>
      <c r="Y26" s="779"/>
      <c r="Z26" s="779"/>
      <c r="AA26" s="779"/>
      <c r="AB26" s="779"/>
      <c r="AC26" s="780"/>
      <c r="AD26" s="779"/>
      <c r="AE26" s="779"/>
      <c r="AF26" s="779"/>
      <c r="AG26" s="779"/>
      <c r="AH26" s="780"/>
    </row>
    <row r="27" spans="2:34">
      <c r="B27" s="12" t="s">
        <v>3</v>
      </c>
      <c r="F27" s="778">
        <v>1</v>
      </c>
      <c r="G27" s="779"/>
      <c r="H27" s="780"/>
      <c r="I27" s="779">
        <v>1</v>
      </c>
      <c r="J27" s="779"/>
      <c r="K27" s="780"/>
      <c r="L27" s="779">
        <v>1</v>
      </c>
      <c r="M27" s="779"/>
      <c r="N27" s="780"/>
      <c r="O27" s="779">
        <v>1</v>
      </c>
      <c r="P27" s="779"/>
      <c r="Q27" s="780"/>
      <c r="R27" s="779"/>
      <c r="S27" s="779"/>
      <c r="T27" s="780"/>
      <c r="U27" s="779"/>
      <c r="V27" s="779"/>
      <c r="W27" s="779"/>
      <c r="X27" s="780"/>
      <c r="Y27" s="779"/>
      <c r="Z27" s="779"/>
      <c r="AA27" s="779"/>
      <c r="AB27" s="779"/>
      <c r="AC27" s="780"/>
      <c r="AD27" s="779"/>
      <c r="AE27" s="779"/>
      <c r="AF27" s="779"/>
      <c r="AG27" s="779"/>
      <c r="AH27" s="780"/>
    </row>
    <row r="28" spans="2:34">
      <c r="B28" s="12" t="s">
        <v>4</v>
      </c>
      <c r="F28" s="778">
        <v>1</v>
      </c>
      <c r="G28" s="779"/>
      <c r="H28" s="780"/>
      <c r="I28" s="779">
        <v>1</v>
      </c>
      <c r="J28" s="779"/>
      <c r="K28" s="780"/>
      <c r="L28" s="779">
        <v>1</v>
      </c>
      <c r="M28" s="779"/>
      <c r="N28" s="780"/>
      <c r="O28" s="779">
        <v>1</v>
      </c>
      <c r="P28" s="779"/>
      <c r="Q28" s="780"/>
      <c r="R28" s="779"/>
      <c r="S28" s="779"/>
      <c r="T28" s="780"/>
      <c r="U28" s="779"/>
      <c r="V28" s="779"/>
      <c r="W28" s="779"/>
      <c r="X28" s="780"/>
      <c r="Y28" s="779"/>
      <c r="Z28" s="779"/>
      <c r="AA28" s="779"/>
      <c r="AB28" s="779"/>
      <c r="AC28" s="780"/>
      <c r="AD28" s="779"/>
      <c r="AE28" s="779"/>
      <c r="AF28" s="779"/>
      <c r="AG28" s="779"/>
      <c r="AH28" s="780"/>
    </row>
    <row r="29" spans="2:34">
      <c r="B29" s="12" t="s">
        <v>5</v>
      </c>
      <c r="F29" s="778">
        <v>1</v>
      </c>
      <c r="G29" s="779"/>
      <c r="H29" s="780"/>
      <c r="I29" s="779">
        <v>1</v>
      </c>
      <c r="J29" s="779"/>
      <c r="K29" s="780"/>
      <c r="L29" s="779">
        <v>1</v>
      </c>
      <c r="M29" s="779"/>
      <c r="N29" s="780"/>
      <c r="O29" s="779">
        <v>1</v>
      </c>
      <c r="P29" s="779"/>
      <c r="Q29" s="780"/>
      <c r="R29" s="779"/>
      <c r="S29" s="779"/>
      <c r="T29" s="780"/>
      <c r="U29" s="779"/>
      <c r="V29" s="779"/>
      <c r="W29" s="779"/>
      <c r="X29" s="780"/>
      <c r="Y29" s="779"/>
      <c r="Z29" s="779"/>
      <c r="AA29" s="779"/>
      <c r="AB29" s="779"/>
      <c r="AC29" s="780"/>
      <c r="AD29" s="779"/>
      <c r="AE29" s="779"/>
      <c r="AF29" s="779"/>
      <c r="AG29" s="779"/>
      <c r="AH29" s="780"/>
    </row>
    <row r="30" spans="2:34">
      <c r="B30" s="12" t="s">
        <v>7</v>
      </c>
      <c r="F30" s="778"/>
      <c r="G30" s="779"/>
      <c r="H30" s="780"/>
      <c r="I30" s="779"/>
      <c r="J30" s="779"/>
      <c r="K30" s="780"/>
      <c r="L30" s="779"/>
      <c r="M30" s="779"/>
      <c r="N30" s="780"/>
      <c r="O30" s="779">
        <v>1</v>
      </c>
      <c r="P30" s="779"/>
      <c r="Q30" s="780"/>
      <c r="R30" s="779"/>
      <c r="S30" s="779"/>
      <c r="T30" s="780"/>
      <c r="U30" s="779"/>
      <c r="V30" s="779"/>
      <c r="W30" s="779"/>
      <c r="X30" s="780"/>
      <c r="Y30" s="779"/>
      <c r="Z30" s="779"/>
      <c r="AA30" s="779"/>
      <c r="AB30" s="779"/>
      <c r="AC30" s="780"/>
      <c r="AD30" s="779"/>
      <c r="AE30" s="779"/>
      <c r="AF30" s="779"/>
      <c r="AG30" s="779"/>
      <c r="AH30" s="780"/>
    </row>
    <row r="31" spans="2:34">
      <c r="B31" s="781" t="s">
        <v>8</v>
      </c>
      <c r="C31" s="782"/>
      <c r="D31" s="782"/>
      <c r="E31" s="782"/>
      <c r="F31" s="783"/>
      <c r="G31" s="784"/>
      <c r="H31" s="785"/>
      <c r="I31" s="784"/>
      <c r="J31" s="784"/>
      <c r="K31" s="785"/>
      <c r="L31" s="784"/>
      <c r="M31" s="784"/>
      <c r="N31" s="785"/>
      <c r="O31" s="784"/>
      <c r="P31" s="784"/>
      <c r="Q31" s="785"/>
      <c r="R31" s="784"/>
      <c r="S31" s="784"/>
      <c r="T31" s="785"/>
      <c r="U31" s="784"/>
      <c r="V31" s="784"/>
      <c r="W31" s="784"/>
      <c r="X31" s="785"/>
      <c r="Y31" s="784"/>
      <c r="Z31" s="784"/>
      <c r="AA31" s="784"/>
      <c r="AB31" s="784"/>
      <c r="AC31" s="785"/>
      <c r="AD31" s="784"/>
      <c r="AE31" s="784"/>
      <c r="AF31" s="784"/>
      <c r="AG31" s="784"/>
      <c r="AH31" s="785"/>
    </row>
    <row r="32" spans="2:34">
      <c r="B32" s="12" t="s">
        <v>22</v>
      </c>
      <c r="F32" s="778"/>
      <c r="G32" s="786">
        <v>8.2000000000000003E-2</v>
      </c>
      <c r="H32" s="787">
        <v>0.91800000000000004</v>
      </c>
      <c r="I32" s="779"/>
      <c r="J32" s="786">
        <v>8.2000000000000003E-2</v>
      </c>
      <c r="K32" s="787">
        <v>0.91800000000000004</v>
      </c>
      <c r="L32" s="779"/>
      <c r="M32" s="786">
        <v>8.2000000000000003E-2</v>
      </c>
      <c r="N32" s="787">
        <v>0.91800000000000004</v>
      </c>
      <c r="O32" s="779"/>
      <c r="P32" s="786">
        <v>8.2000000000000003E-2</v>
      </c>
      <c r="Q32" s="787">
        <v>0.91800000000000004</v>
      </c>
      <c r="R32" s="779"/>
      <c r="S32" s="779"/>
      <c r="T32" s="787"/>
      <c r="U32" s="779"/>
      <c r="V32" s="779"/>
      <c r="W32" s="779"/>
      <c r="X32" s="787"/>
      <c r="Y32" s="779"/>
      <c r="Z32" s="779"/>
      <c r="AA32" s="779"/>
      <c r="AB32" s="779"/>
      <c r="AC32" s="787"/>
      <c r="AD32" s="779"/>
      <c r="AE32" s="779"/>
      <c r="AF32" s="779"/>
      <c r="AG32" s="779"/>
      <c r="AH32" s="787"/>
    </row>
    <row r="33" spans="2:34">
      <c r="B33" s="12" t="s">
        <v>21</v>
      </c>
      <c r="F33" s="778"/>
      <c r="G33" s="779">
        <v>1</v>
      </c>
      <c r="H33" s="780"/>
      <c r="I33" s="779"/>
      <c r="J33" s="779">
        <v>1</v>
      </c>
      <c r="K33" s="780"/>
      <c r="L33" s="779"/>
      <c r="M33" s="779">
        <v>1</v>
      </c>
      <c r="N33" s="780"/>
      <c r="O33" s="779"/>
      <c r="P33" s="779">
        <v>1</v>
      </c>
      <c r="Q33" s="780"/>
      <c r="R33" s="779"/>
      <c r="S33" s="779"/>
      <c r="T33" s="780"/>
      <c r="U33" s="779"/>
      <c r="V33" s="779"/>
      <c r="W33" s="779"/>
      <c r="X33" s="780"/>
      <c r="Y33" s="779"/>
      <c r="Z33" s="779"/>
      <c r="AA33" s="779"/>
      <c r="AB33" s="779"/>
      <c r="AC33" s="780"/>
      <c r="AD33" s="779"/>
      <c r="AE33" s="779"/>
      <c r="AF33" s="779"/>
      <c r="AG33" s="779"/>
      <c r="AH33" s="780"/>
    </row>
    <row r="34" spans="2:34">
      <c r="B34" s="12" t="s">
        <v>24</v>
      </c>
      <c r="F34" s="778"/>
      <c r="G34" s="779"/>
      <c r="H34" s="780"/>
      <c r="I34" s="779"/>
      <c r="J34" s="786">
        <v>8.2000000000000003E-2</v>
      </c>
      <c r="K34" s="787">
        <v>0.91800000000000004</v>
      </c>
      <c r="L34" s="779"/>
      <c r="M34" s="786">
        <v>8.2000000000000003E-2</v>
      </c>
      <c r="N34" s="787">
        <v>0.91800000000000004</v>
      </c>
      <c r="O34" s="779"/>
      <c r="P34" s="779"/>
      <c r="Q34" s="780"/>
      <c r="R34" s="779"/>
      <c r="S34" s="779"/>
      <c r="T34" s="780"/>
      <c r="U34" s="779"/>
      <c r="V34" s="779"/>
      <c r="W34" s="779"/>
      <c r="X34" s="780"/>
      <c r="Y34" s="779"/>
      <c r="Z34" s="779"/>
      <c r="AA34" s="779"/>
      <c r="AB34" s="779"/>
      <c r="AC34" s="780"/>
      <c r="AD34" s="779"/>
      <c r="AE34" s="779"/>
      <c r="AF34" s="779"/>
      <c r="AG34" s="779"/>
      <c r="AH34" s="780"/>
    </row>
    <row r="35" spans="2:34">
      <c r="B35" s="12" t="s">
        <v>20</v>
      </c>
      <c r="F35" s="778"/>
      <c r="G35" s="779">
        <v>1</v>
      </c>
      <c r="H35" s="780"/>
      <c r="I35" s="779"/>
      <c r="J35" s="779">
        <v>1</v>
      </c>
      <c r="K35" s="780"/>
      <c r="L35" s="779"/>
      <c r="M35" s="779">
        <v>1</v>
      </c>
      <c r="N35" s="780"/>
      <c r="O35" s="779">
        <v>1</v>
      </c>
      <c r="P35" s="779"/>
      <c r="Q35" s="780"/>
      <c r="R35" s="779"/>
      <c r="S35" s="779"/>
      <c r="T35" s="780"/>
      <c r="U35" s="779"/>
      <c r="V35" s="779"/>
      <c r="W35" s="779"/>
      <c r="X35" s="780"/>
      <c r="Y35" s="779"/>
      <c r="Z35" s="779"/>
      <c r="AA35" s="779"/>
      <c r="AB35" s="779"/>
      <c r="AC35" s="780"/>
      <c r="AD35" s="779"/>
      <c r="AE35" s="779"/>
      <c r="AF35" s="779"/>
      <c r="AG35" s="779"/>
      <c r="AH35" s="780"/>
    </row>
    <row r="36" spans="2:34">
      <c r="B36" s="12" t="s">
        <v>9</v>
      </c>
      <c r="F36" s="778"/>
      <c r="G36" s="779">
        <v>1</v>
      </c>
      <c r="H36" s="780"/>
      <c r="I36" s="779"/>
      <c r="J36" s="779">
        <v>1</v>
      </c>
      <c r="K36" s="780"/>
      <c r="L36" s="779"/>
      <c r="M36" s="779">
        <v>1</v>
      </c>
      <c r="N36" s="780"/>
      <c r="O36" s="779">
        <v>1</v>
      </c>
      <c r="P36" s="779"/>
      <c r="Q36" s="780"/>
      <c r="R36" s="779"/>
      <c r="S36" s="779"/>
      <c r="T36" s="780"/>
      <c r="U36" s="779"/>
      <c r="V36" s="779"/>
      <c r="W36" s="779"/>
      <c r="X36" s="780"/>
      <c r="Y36" s="779"/>
      <c r="Z36" s="779"/>
      <c r="AA36" s="779"/>
      <c r="AB36" s="779"/>
      <c r="AC36" s="780"/>
      <c r="AD36" s="779"/>
      <c r="AE36" s="779"/>
      <c r="AF36" s="779"/>
      <c r="AG36" s="779"/>
      <c r="AH36" s="780"/>
    </row>
    <row r="37" spans="2:34">
      <c r="B37" s="781" t="s">
        <v>10</v>
      </c>
      <c r="C37" s="782"/>
      <c r="D37" s="782"/>
      <c r="E37" s="782"/>
      <c r="F37" s="783"/>
      <c r="G37" s="784"/>
      <c r="H37" s="785"/>
      <c r="I37" s="784"/>
      <c r="J37" s="784"/>
      <c r="K37" s="785"/>
      <c r="L37" s="784"/>
      <c r="M37" s="784"/>
      <c r="N37" s="785"/>
      <c r="O37" s="784"/>
      <c r="P37" s="784"/>
      <c r="Q37" s="785"/>
      <c r="R37" s="784"/>
      <c r="S37" s="784"/>
      <c r="T37" s="785"/>
      <c r="U37" s="784"/>
      <c r="V37" s="784"/>
      <c r="W37" s="784"/>
      <c r="X37" s="785"/>
      <c r="Y37" s="784"/>
      <c r="Z37" s="784"/>
      <c r="AA37" s="784"/>
      <c r="AB37" s="784"/>
      <c r="AC37" s="785"/>
      <c r="AD37" s="784"/>
      <c r="AE37" s="784"/>
      <c r="AF37" s="784"/>
      <c r="AG37" s="784"/>
      <c r="AH37" s="785"/>
    </row>
    <row r="38" spans="2:34">
      <c r="B38" s="12" t="s">
        <v>11</v>
      </c>
      <c r="F38" s="778"/>
      <c r="G38" s="779"/>
      <c r="H38" s="780"/>
      <c r="I38" s="779"/>
      <c r="J38" s="779"/>
      <c r="K38" s="780"/>
      <c r="L38" s="779"/>
      <c r="M38" s="779"/>
      <c r="N38" s="780">
        <v>1</v>
      </c>
      <c r="O38" s="779"/>
      <c r="P38" s="779"/>
      <c r="Q38" s="780"/>
      <c r="R38" s="779"/>
      <c r="S38" s="779"/>
      <c r="T38" s="780"/>
      <c r="U38" s="779"/>
      <c r="V38" s="779"/>
      <c r="W38" s="779"/>
      <c r="X38" s="780"/>
      <c r="Y38" s="779"/>
      <c r="Z38" s="779"/>
      <c r="AA38" s="779"/>
      <c r="AB38" s="779"/>
      <c r="AC38" s="780"/>
      <c r="AD38" s="779"/>
      <c r="AE38" s="779"/>
      <c r="AF38" s="779"/>
      <c r="AG38" s="779"/>
      <c r="AH38" s="780"/>
    </row>
    <row r="39" spans="2:34">
      <c r="B39" s="12" t="s">
        <v>12</v>
      </c>
      <c r="F39" s="778"/>
      <c r="G39" s="779"/>
      <c r="H39" s="780"/>
      <c r="I39" s="779"/>
      <c r="J39" s="779"/>
      <c r="K39" s="780"/>
      <c r="L39" s="779"/>
      <c r="M39" s="779"/>
      <c r="N39" s="780"/>
      <c r="O39" s="779"/>
      <c r="P39" s="779"/>
      <c r="Q39" s="780">
        <v>1</v>
      </c>
      <c r="R39" s="779"/>
      <c r="S39" s="779"/>
      <c r="T39" s="780"/>
      <c r="U39" s="779"/>
      <c r="V39" s="779"/>
      <c r="W39" s="779"/>
      <c r="X39" s="780"/>
      <c r="Y39" s="779"/>
      <c r="Z39" s="779"/>
      <c r="AA39" s="779"/>
      <c r="AB39" s="779"/>
      <c r="AC39" s="780"/>
      <c r="AD39" s="779"/>
      <c r="AE39" s="779"/>
      <c r="AF39" s="779"/>
      <c r="AG39" s="779"/>
      <c r="AH39" s="780"/>
    </row>
    <row r="40" spans="2:34">
      <c r="B40" s="12" t="s">
        <v>13</v>
      </c>
      <c r="F40" s="778"/>
      <c r="G40" s="779"/>
      <c r="H40" s="780"/>
      <c r="I40" s="779"/>
      <c r="J40" s="779"/>
      <c r="K40" s="780">
        <v>1</v>
      </c>
      <c r="L40" s="779"/>
      <c r="M40" s="779"/>
      <c r="N40" s="780">
        <v>1</v>
      </c>
      <c r="O40" s="779"/>
      <c r="P40" s="779"/>
      <c r="Q40" s="780">
        <v>1</v>
      </c>
      <c r="R40" s="779"/>
      <c r="S40" s="779"/>
      <c r="T40" s="780"/>
      <c r="U40" s="779"/>
      <c r="V40" s="779"/>
      <c r="W40" s="779"/>
      <c r="X40" s="780"/>
      <c r="Y40" s="779"/>
      <c r="Z40" s="779"/>
      <c r="AA40" s="779"/>
      <c r="AB40" s="779"/>
      <c r="AC40" s="780"/>
      <c r="AD40" s="779"/>
      <c r="AE40" s="779"/>
      <c r="AF40" s="779"/>
      <c r="AG40" s="779"/>
      <c r="AH40" s="780"/>
    </row>
    <row r="41" spans="2:34">
      <c r="B41" s="12" t="s">
        <v>22</v>
      </c>
      <c r="F41" s="778"/>
      <c r="G41" s="786">
        <v>8.2000000000000003E-2</v>
      </c>
      <c r="H41" s="787">
        <v>0.91800000000000004</v>
      </c>
      <c r="I41" s="779"/>
      <c r="J41" s="779"/>
      <c r="K41" s="787"/>
      <c r="L41" s="779"/>
      <c r="M41" s="779"/>
      <c r="N41" s="787"/>
      <c r="O41" s="779"/>
      <c r="P41" s="779"/>
      <c r="Q41" s="787"/>
      <c r="R41" s="779"/>
      <c r="S41" s="779"/>
      <c r="T41" s="787"/>
      <c r="U41" s="779"/>
      <c r="V41" s="779"/>
      <c r="W41" s="779"/>
      <c r="X41" s="787"/>
      <c r="Y41" s="779"/>
      <c r="Z41" s="779"/>
      <c r="AA41" s="779"/>
      <c r="AB41" s="779"/>
      <c r="AC41" s="787"/>
      <c r="AD41" s="779"/>
      <c r="AE41" s="779"/>
      <c r="AF41" s="779"/>
      <c r="AG41" s="779"/>
      <c r="AH41" s="787"/>
    </row>
    <row r="42" spans="2:34">
      <c r="B42" s="12" t="s">
        <v>9</v>
      </c>
      <c r="F42" s="778"/>
      <c r="G42" s="779"/>
      <c r="H42" s="780">
        <v>1</v>
      </c>
      <c r="I42" s="779"/>
      <c r="J42" s="779"/>
      <c r="K42" s="780">
        <v>1</v>
      </c>
      <c r="L42" s="779"/>
      <c r="M42" s="779"/>
      <c r="N42" s="780">
        <v>1</v>
      </c>
      <c r="O42" s="779"/>
      <c r="P42" s="779"/>
      <c r="Q42" s="780">
        <v>1</v>
      </c>
      <c r="R42" s="779"/>
      <c r="S42" s="779"/>
      <c r="T42" s="780"/>
      <c r="U42" s="779"/>
      <c r="V42" s="779"/>
      <c r="W42" s="779"/>
      <c r="X42" s="780"/>
      <c r="Y42" s="779"/>
      <c r="Z42" s="779"/>
      <c r="AA42" s="779"/>
      <c r="AB42" s="779"/>
      <c r="AC42" s="780"/>
      <c r="AD42" s="779"/>
      <c r="AE42" s="779"/>
      <c r="AF42" s="779"/>
      <c r="AG42" s="779"/>
      <c r="AH42" s="780"/>
    </row>
    <row r="43" spans="2:34">
      <c r="B43" s="781" t="s">
        <v>14</v>
      </c>
      <c r="C43" s="782"/>
      <c r="D43" s="782"/>
      <c r="E43" s="782"/>
      <c r="F43" s="783"/>
      <c r="G43" s="784"/>
      <c r="H43" s="785"/>
      <c r="I43" s="784"/>
      <c r="J43" s="784"/>
      <c r="K43" s="785"/>
      <c r="L43" s="784"/>
      <c r="M43" s="784"/>
      <c r="N43" s="785"/>
      <c r="O43" s="784"/>
      <c r="P43" s="784"/>
      <c r="Q43" s="785"/>
      <c r="R43" s="784"/>
      <c r="S43" s="784"/>
      <c r="T43" s="785"/>
      <c r="U43" s="784"/>
      <c r="V43" s="784"/>
      <c r="W43" s="784"/>
      <c r="X43" s="785"/>
      <c r="Y43" s="784"/>
      <c r="Z43" s="784"/>
      <c r="AA43" s="784"/>
      <c r="AB43" s="784"/>
      <c r="AC43" s="785"/>
      <c r="AD43" s="784"/>
      <c r="AE43" s="784"/>
      <c r="AF43" s="784"/>
      <c r="AG43" s="784"/>
      <c r="AH43" s="785"/>
    </row>
    <row r="44" spans="2:34">
      <c r="B44" s="12" t="s">
        <v>14</v>
      </c>
      <c r="F44" s="778"/>
      <c r="G44" s="779"/>
      <c r="H44" s="780"/>
      <c r="I44" s="779">
        <v>1</v>
      </c>
      <c r="J44" s="779"/>
      <c r="K44" s="780"/>
      <c r="L44" s="779">
        <v>1</v>
      </c>
      <c r="M44" s="779"/>
      <c r="N44" s="780"/>
      <c r="O44" s="779">
        <v>1</v>
      </c>
      <c r="P44" s="779"/>
      <c r="Q44" s="780"/>
      <c r="R44" s="779"/>
      <c r="S44" s="779"/>
      <c r="T44" s="780"/>
      <c r="U44" s="779"/>
      <c r="V44" s="779"/>
      <c r="W44" s="779"/>
      <c r="X44" s="780"/>
      <c r="Y44" s="779"/>
      <c r="Z44" s="779"/>
      <c r="AA44" s="779"/>
      <c r="AB44" s="779"/>
      <c r="AC44" s="780"/>
      <c r="AD44" s="779"/>
      <c r="AE44" s="779"/>
      <c r="AF44" s="779"/>
      <c r="AG44" s="779"/>
      <c r="AH44" s="780"/>
    </row>
    <row r="45" spans="2:34">
      <c r="B45" s="781" t="s">
        <v>15</v>
      </c>
      <c r="C45" s="782"/>
      <c r="D45" s="782"/>
      <c r="E45" s="782"/>
      <c r="F45" s="783"/>
      <c r="G45" s="784"/>
      <c r="H45" s="785"/>
      <c r="I45" s="784"/>
      <c r="J45" s="784"/>
      <c r="K45" s="785"/>
      <c r="L45" s="784"/>
      <c r="M45" s="784"/>
      <c r="N45" s="785"/>
      <c r="O45" s="784"/>
      <c r="P45" s="784"/>
      <c r="Q45" s="785"/>
      <c r="R45" s="784"/>
      <c r="S45" s="784"/>
      <c r="T45" s="785"/>
      <c r="U45" s="784"/>
      <c r="V45" s="784"/>
      <c r="W45" s="784"/>
      <c r="X45" s="785"/>
      <c r="Y45" s="784"/>
      <c r="Z45" s="784"/>
      <c r="AA45" s="784"/>
      <c r="AB45" s="784"/>
      <c r="AC45" s="785"/>
      <c r="AD45" s="784"/>
      <c r="AE45" s="784"/>
      <c r="AF45" s="784"/>
      <c r="AG45" s="784"/>
      <c r="AH45" s="785"/>
    </row>
    <row r="46" spans="2:34">
      <c r="B46" s="12" t="s">
        <v>16</v>
      </c>
      <c r="F46" s="778"/>
      <c r="G46" s="786">
        <v>8.2000000000000003E-2</v>
      </c>
      <c r="H46" s="787">
        <v>0.91800000000000004</v>
      </c>
      <c r="I46" s="779"/>
      <c r="J46" s="779"/>
      <c r="K46" s="787"/>
      <c r="L46" s="779"/>
      <c r="M46" s="779"/>
      <c r="N46" s="787"/>
      <c r="O46" s="779"/>
      <c r="P46" s="779"/>
      <c r="Q46" s="787"/>
      <c r="R46" s="779"/>
      <c r="S46" s="779"/>
      <c r="T46" s="787"/>
      <c r="U46" s="779"/>
      <c r="V46" s="779"/>
      <c r="W46" s="779"/>
      <c r="X46" s="787"/>
      <c r="Y46" s="779"/>
      <c r="Z46" s="779"/>
      <c r="AA46" s="779"/>
      <c r="AB46" s="779"/>
      <c r="AC46" s="787"/>
      <c r="AD46" s="779"/>
      <c r="AE46" s="779"/>
      <c r="AF46" s="779"/>
      <c r="AG46" s="779"/>
      <c r="AH46" s="787"/>
    </row>
    <row r="47" spans="2:34">
      <c r="B47" s="12" t="s">
        <v>17</v>
      </c>
      <c r="F47" s="778"/>
      <c r="G47" s="786">
        <v>8.2000000000000003E-2</v>
      </c>
      <c r="H47" s="787">
        <v>0.91800000000000004</v>
      </c>
      <c r="I47" s="779"/>
      <c r="J47" s="786">
        <v>8.2000000000000003E-2</v>
      </c>
      <c r="K47" s="787">
        <v>0.91800000000000004</v>
      </c>
      <c r="L47" s="779"/>
      <c r="M47" s="779"/>
      <c r="N47" s="787"/>
      <c r="O47" s="779"/>
      <c r="P47" s="779"/>
      <c r="Q47" s="787"/>
      <c r="R47" s="779"/>
      <c r="S47" s="779"/>
      <c r="T47" s="787"/>
      <c r="U47" s="779"/>
      <c r="V47" s="779"/>
      <c r="W47" s="779"/>
      <c r="X47" s="787"/>
      <c r="Y47" s="779"/>
      <c r="Z47" s="779"/>
      <c r="AA47" s="779"/>
      <c r="AB47" s="779"/>
      <c r="AC47" s="787"/>
      <c r="AD47" s="779"/>
      <c r="AE47" s="779"/>
      <c r="AF47" s="779"/>
      <c r="AG47" s="779"/>
      <c r="AH47" s="787"/>
    </row>
    <row r="48" spans="2:34">
      <c r="B48" s="781" t="s">
        <v>489</v>
      </c>
      <c r="C48" s="782"/>
      <c r="D48" s="782"/>
      <c r="E48" s="782"/>
      <c r="F48" s="783"/>
      <c r="G48" s="784"/>
      <c r="H48" s="785"/>
      <c r="I48" s="784"/>
      <c r="J48" s="784"/>
      <c r="K48" s="785"/>
      <c r="L48" s="784"/>
      <c r="M48" s="784"/>
      <c r="N48" s="785"/>
      <c r="O48" s="784"/>
      <c r="P48" s="784"/>
      <c r="Q48" s="785"/>
      <c r="R48" s="784"/>
      <c r="S48" s="784"/>
      <c r="T48" s="785"/>
      <c r="U48" s="784"/>
      <c r="V48" s="784"/>
      <c r="W48" s="784"/>
      <c r="X48" s="785"/>
      <c r="Y48" s="784"/>
      <c r="Z48" s="784"/>
      <c r="AA48" s="784"/>
      <c r="AB48" s="784"/>
      <c r="AC48" s="785"/>
      <c r="AD48" s="784"/>
      <c r="AE48" s="784"/>
      <c r="AF48" s="784"/>
      <c r="AG48" s="784"/>
      <c r="AH48" s="785"/>
    </row>
    <row r="49" spans="2:34">
      <c r="B49" s="12" t="s">
        <v>491</v>
      </c>
      <c r="F49" s="778"/>
      <c r="G49" s="779"/>
      <c r="H49" s="780"/>
      <c r="I49" s="779"/>
      <c r="J49" s="779"/>
      <c r="K49" s="780"/>
      <c r="L49" s="779"/>
      <c r="M49" s="779"/>
      <c r="N49" s="780"/>
      <c r="O49" s="779">
        <v>1</v>
      </c>
      <c r="P49" s="779"/>
      <c r="Q49" s="780"/>
      <c r="R49" s="779"/>
      <c r="S49" s="779"/>
      <c r="T49" s="780"/>
      <c r="U49" s="779"/>
      <c r="V49" s="779"/>
      <c r="W49" s="779"/>
      <c r="X49" s="780"/>
      <c r="Y49" s="779"/>
      <c r="Z49" s="779"/>
      <c r="AA49" s="779"/>
      <c r="AB49" s="779"/>
      <c r="AC49" s="780"/>
      <c r="AD49" s="779"/>
      <c r="AE49" s="779"/>
      <c r="AF49" s="779"/>
      <c r="AG49" s="779"/>
      <c r="AH49" s="780"/>
    </row>
    <row r="50" spans="2:34" ht="18.5">
      <c r="B50" s="773" t="s">
        <v>775</v>
      </c>
      <c r="C50" s="774"/>
      <c r="D50" s="774"/>
      <c r="E50" s="774"/>
      <c r="F50" s="775"/>
      <c r="G50" s="774"/>
      <c r="H50" s="776"/>
      <c r="I50" s="774"/>
      <c r="J50" s="774"/>
      <c r="K50" s="776"/>
      <c r="L50" s="774"/>
      <c r="M50" s="774"/>
      <c r="N50" s="776"/>
      <c r="O50" s="774"/>
      <c r="P50" s="774"/>
      <c r="Q50" s="776"/>
      <c r="R50" s="774"/>
      <c r="S50" s="774"/>
      <c r="T50" s="776"/>
      <c r="U50" s="774"/>
      <c r="V50" s="774"/>
      <c r="W50" s="774"/>
      <c r="X50" s="776"/>
      <c r="Y50" s="774"/>
      <c r="Z50" s="774"/>
      <c r="AA50" s="774"/>
      <c r="AB50" s="774"/>
      <c r="AC50" s="776"/>
      <c r="AD50" s="774"/>
      <c r="AE50" s="774"/>
      <c r="AF50" s="774"/>
      <c r="AG50" s="774"/>
      <c r="AH50" s="776"/>
    </row>
    <row r="51" spans="2:34" ht="15.5">
      <c r="B51" s="788" t="s">
        <v>503</v>
      </c>
      <c r="F51" s="778"/>
      <c r="G51" s="779"/>
      <c r="H51" s="780"/>
      <c r="I51" s="779"/>
      <c r="J51" s="779"/>
      <c r="K51" s="780"/>
      <c r="L51" s="779"/>
      <c r="M51" s="779"/>
      <c r="N51" s="780"/>
      <c r="O51" s="779"/>
      <c r="P51" s="779"/>
      <c r="Q51" s="780"/>
      <c r="R51" s="779"/>
      <c r="S51" s="779"/>
      <c r="T51" s="780"/>
      <c r="U51" s="779"/>
      <c r="V51" s="779"/>
      <c r="W51" s="779"/>
      <c r="X51" s="780"/>
      <c r="Y51" s="779"/>
      <c r="Z51" s="779"/>
      <c r="AA51" s="779"/>
      <c r="AB51" s="779"/>
      <c r="AC51" s="780"/>
      <c r="AD51" s="779"/>
      <c r="AE51" s="779"/>
      <c r="AF51" s="779"/>
      <c r="AG51" s="779"/>
      <c r="AH51" s="780"/>
    </row>
    <row r="52" spans="2:34">
      <c r="B52" s="777" t="s">
        <v>496</v>
      </c>
      <c r="F52" s="778"/>
      <c r="G52" s="779"/>
      <c r="H52" s="780"/>
      <c r="I52" s="779"/>
      <c r="J52" s="779"/>
      <c r="K52" s="780"/>
      <c r="L52" s="779"/>
      <c r="M52" s="779"/>
      <c r="N52" s="780"/>
      <c r="O52" s="779"/>
      <c r="P52" s="779"/>
      <c r="Q52" s="780"/>
      <c r="R52" s="779"/>
      <c r="S52" s="779"/>
      <c r="T52" s="780"/>
      <c r="U52" s="779"/>
      <c r="V52" s="779"/>
      <c r="W52" s="779"/>
      <c r="X52" s="780"/>
      <c r="Y52" s="779"/>
      <c r="Z52" s="779"/>
      <c r="AA52" s="779"/>
      <c r="AB52" s="779"/>
      <c r="AC52" s="780"/>
      <c r="AD52" s="779"/>
      <c r="AE52" s="779"/>
      <c r="AF52" s="779"/>
      <c r="AG52" s="779"/>
      <c r="AH52" s="780"/>
    </row>
    <row r="53" spans="2:34">
      <c r="B53" s="12" t="s">
        <v>95</v>
      </c>
      <c r="F53" s="778"/>
      <c r="G53" s="779"/>
      <c r="H53" s="780"/>
      <c r="I53" s="779"/>
      <c r="J53" s="779"/>
      <c r="K53" s="780"/>
      <c r="L53" s="779"/>
      <c r="M53" s="779"/>
      <c r="N53" s="780"/>
      <c r="O53" s="779"/>
      <c r="P53" s="779"/>
      <c r="Q53" s="780"/>
      <c r="R53" s="779">
        <v>1</v>
      </c>
      <c r="S53" s="779"/>
      <c r="T53" s="780"/>
      <c r="U53" s="779">
        <v>1</v>
      </c>
      <c r="V53" s="779"/>
      <c r="W53" s="779"/>
      <c r="X53" s="780"/>
      <c r="Y53" s="779"/>
      <c r="Z53" s="779"/>
      <c r="AA53" s="779"/>
      <c r="AB53" s="779"/>
      <c r="AC53" s="780"/>
      <c r="AD53" s="779"/>
      <c r="AE53" s="779"/>
      <c r="AF53" s="779"/>
      <c r="AG53" s="779"/>
      <c r="AH53" s="780"/>
    </row>
    <row r="54" spans="2:34">
      <c r="B54" s="12" t="s">
        <v>96</v>
      </c>
      <c r="F54" s="778"/>
      <c r="G54" s="779"/>
      <c r="H54" s="780"/>
      <c r="I54" s="779"/>
      <c r="J54" s="779"/>
      <c r="K54" s="780"/>
      <c r="L54" s="779"/>
      <c r="M54" s="779"/>
      <c r="N54" s="780"/>
      <c r="O54" s="779"/>
      <c r="P54" s="779"/>
      <c r="Q54" s="780"/>
      <c r="R54" s="779">
        <v>1</v>
      </c>
      <c r="S54" s="779"/>
      <c r="T54" s="780"/>
      <c r="U54" s="779"/>
      <c r="V54" s="779"/>
      <c r="W54" s="779"/>
      <c r="X54" s="780"/>
      <c r="Y54" s="779"/>
      <c r="Z54" s="779"/>
      <c r="AA54" s="779"/>
      <c r="AB54" s="779"/>
      <c r="AC54" s="780"/>
      <c r="AD54" s="779"/>
      <c r="AE54" s="779"/>
      <c r="AF54" s="779"/>
      <c r="AG54" s="779"/>
      <c r="AH54" s="780"/>
    </row>
    <row r="55" spans="2:34">
      <c r="B55" s="12" t="s">
        <v>97</v>
      </c>
      <c r="F55" s="778"/>
      <c r="G55" s="779"/>
      <c r="H55" s="780"/>
      <c r="I55" s="779"/>
      <c r="J55" s="779"/>
      <c r="K55" s="780"/>
      <c r="L55" s="779"/>
      <c r="M55" s="779"/>
      <c r="N55" s="780"/>
      <c r="O55" s="779"/>
      <c r="P55" s="779"/>
      <c r="Q55" s="780"/>
      <c r="R55" s="779">
        <v>1</v>
      </c>
      <c r="S55" s="779"/>
      <c r="T55" s="780"/>
      <c r="U55" s="779"/>
      <c r="V55" s="779"/>
      <c r="W55" s="779"/>
      <c r="X55" s="780"/>
      <c r="Y55" s="779"/>
      <c r="Z55" s="779"/>
      <c r="AA55" s="779"/>
      <c r="AB55" s="779"/>
      <c r="AC55" s="780"/>
      <c r="AD55" s="789"/>
      <c r="AE55" s="779"/>
      <c r="AF55" s="779"/>
      <c r="AG55" s="779"/>
      <c r="AH55" s="780"/>
    </row>
    <row r="56" spans="2:34">
      <c r="B56" s="12" t="s">
        <v>776</v>
      </c>
      <c r="F56" s="778"/>
      <c r="G56" s="779"/>
      <c r="H56" s="780"/>
      <c r="I56" s="779"/>
      <c r="J56" s="779"/>
      <c r="K56" s="780"/>
      <c r="L56" s="779"/>
      <c r="M56" s="779"/>
      <c r="N56" s="780"/>
      <c r="O56" s="779"/>
      <c r="P56" s="779"/>
      <c r="Q56" s="780"/>
      <c r="R56" s="779">
        <v>1</v>
      </c>
      <c r="S56" s="779"/>
      <c r="T56" s="780"/>
      <c r="U56" s="779">
        <v>1</v>
      </c>
      <c r="V56" s="779"/>
      <c r="W56" s="779"/>
      <c r="X56" s="780"/>
      <c r="Y56" s="779"/>
      <c r="Z56" s="779"/>
      <c r="AA56" s="779"/>
      <c r="AB56" s="779"/>
      <c r="AC56" s="780"/>
      <c r="AD56" s="779"/>
      <c r="AE56" s="779"/>
      <c r="AF56" s="779"/>
      <c r="AG56" s="779"/>
      <c r="AH56" s="780"/>
    </row>
    <row r="57" spans="2:34">
      <c r="B57" s="781" t="s">
        <v>497</v>
      </c>
      <c r="C57" s="782"/>
      <c r="D57" s="782"/>
      <c r="E57" s="782"/>
      <c r="F57" s="783"/>
      <c r="G57" s="784"/>
      <c r="H57" s="785"/>
      <c r="I57" s="784"/>
      <c r="J57" s="784"/>
      <c r="K57" s="785"/>
      <c r="L57" s="784"/>
      <c r="M57" s="784"/>
      <c r="N57" s="785"/>
      <c r="O57" s="784"/>
      <c r="P57" s="784"/>
      <c r="Q57" s="785"/>
      <c r="R57" s="784"/>
      <c r="S57" s="784"/>
      <c r="T57" s="785"/>
      <c r="U57" s="784"/>
      <c r="V57" s="784"/>
      <c r="W57" s="784"/>
      <c r="X57" s="785"/>
      <c r="Y57" s="784"/>
      <c r="Z57" s="784"/>
      <c r="AA57" s="784"/>
      <c r="AB57" s="784"/>
      <c r="AC57" s="785"/>
      <c r="AD57" s="784"/>
      <c r="AE57" s="784"/>
      <c r="AF57" s="784"/>
      <c r="AG57" s="784"/>
      <c r="AH57" s="785"/>
    </row>
    <row r="58" spans="2:34">
      <c r="B58" s="12" t="s">
        <v>99</v>
      </c>
      <c r="F58" s="778"/>
      <c r="G58" s="779"/>
      <c r="H58" s="780"/>
      <c r="I58" s="779"/>
      <c r="J58" s="779"/>
      <c r="K58" s="780"/>
      <c r="L58" s="779"/>
      <c r="M58" s="779"/>
      <c r="N58" s="780"/>
      <c r="O58" s="779"/>
      <c r="P58" s="779"/>
      <c r="Q58" s="780"/>
      <c r="R58" s="779"/>
      <c r="S58" s="779">
        <v>1</v>
      </c>
      <c r="T58" s="780"/>
      <c r="U58" s="779"/>
      <c r="V58" s="779"/>
      <c r="W58" s="779">
        <v>0.53</v>
      </c>
      <c r="X58" s="780">
        <v>0.47</v>
      </c>
      <c r="Y58" s="779"/>
      <c r="Z58" s="779"/>
      <c r="AA58" s="779"/>
      <c r="AB58" s="779"/>
      <c r="AC58" s="780"/>
      <c r="AD58" s="779"/>
      <c r="AE58" s="779"/>
      <c r="AF58" s="779"/>
      <c r="AG58" s="779"/>
      <c r="AH58" s="780"/>
    </row>
    <row r="59" spans="2:34">
      <c r="B59" s="12" t="s">
        <v>100</v>
      </c>
      <c r="F59" s="778"/>
      <c r="G59" s="779"/>
      <c r="H59" s="780"/>
      <c r="I59" s="779"/>
      <c r="J59" s="779"/>
      <c r="K59" s="780"/>
      <c r="L59" s="779"/>
      <c r="M59" s="779"/>
      <c r="N59" s="780"/>
      <c r="O59" s="779"/>
      <c r="P59" s="779"/>
      <c r="Q59" s="780"/>
      <c r="R59" s="779"/>
      <c r="S59" s="779">
        <v>1</v>
      </c>
      <c r="T59" s="780"/>
      <c r="U59" s="779"/>
      <c r="V59" s="779">
        <v>0.86</v>
      </c>
      <c r="W59" s="779">
        <v>0.14000000000000001</v>
      </c>
      <c r="X59" s="780"/>
      <c r="Y59" s="779"/>
      <c r="Z59" s="779"/>
      <c r="AA59" s="779"/>
      <c r="AB59" s="779"/>
      <c r="AC59" s="780"/>
      <c r="AD59" s="779"/>
      <c r="AE59" s="779"/>
      <c r="AF59" s="779"/>
      <c r="AG59" s="779"/>
      <c r="AH59" s="780"/>
    </row>
    <row r="60" spans="2:34">
      <c r="B60" s="12" t="s">
        <v>101</v>
      </c>
      <c r="F60" s="778"/>
      <c r="G60" s="779"/>
      <c r="H60" s="780"/>
      <c r="I60" s="779"/>
      <c r="J60" s="779"/>
      <c r="K60" s="780"/>
      <c r="L60" s="779"/>
      <c r="M60" s="779"/>
      <c r="N60" s="780"/>
      <c r="O60" s="779"/>
      <c r="P60" s="779"/>
      <c r="Q60" s="780"/>
      <c r="R60" s="779"/>
      <c r="S60" s="779">
        <v>1</v>
      </c>
      <c r="T60" s="780"/>
      <c r="U60" s="779"/>
      <c r="V60" s="779"/>
      <c r="W60" s="779"/>
      <c r="X60" s="780"/>
      <c r="Y60" s="779"/>
      <c r="Z60" s="779"/>
      <c r="AA60" s="779"/>
      <c r="AB60" s="779"/>
      <c r="AC60" s="780"/>
      <c r="AD60" s="779"/>
      <c r="AE60" s="779"/>
      <c r="AF60" s="779"/>
      <c r="AG60" s="779"/>
      <c r="AH60" s="780"/>
    </row>
    <row r="61" spans="2:34">
      <c r="B61" s="12" t="s">
        <v>102</v>
      </c>
      <c r="F61" s="778"/>
      <c r="G61" s="779"/>
      <c r="H61" s="780"/>
      <c r="I61" s="779"/>
      <c r="J61" s="779"/>
      <c r="K61" s="780"/>
      <c r="L61" s="779"/>
      <c r="M61" s="779"/>
      <c r="N61" s="780"/>
      <c r="O61" s="779"/>
      <c r="P61" s="779"/>
      <c r="Q61" s="780"/>
      <c r="R61" s="779"/>
      <c r="S61" s="779"/>
      <c r="T61" s="780"/>
      <c r="U61" s="779"/>
      <c r="V61" s="779"/>
      <c r="W61" s="779">
        <v>1</v>
      </c>
      <c r="X61" s="780"/>
      <c r="Y61" s="779"/>
      <c r="Z61" s="779"/>
      <c r="AA61" s="779"/>
      <c r="AB61" s="779"/>
      <c r="AC61" s="780"/>
      <c r="AD61" s="779"/>
      <c r="AE61" s="779"/>
      <c r="AF61" s="779"/>
      <c r="AG61" s="779"/>
      <c r="AH61" s="780"/>
    </row>
    <row r="62" spans="2:34">
      <c r="B62" s="781" t="s">
        <v>10</v>
      </c>
      <c r="C62" s="782"/>
      <c r="D62" s="782"/>
      <c r="E62" s="782"/>
      <c r="F62" s="783"/>
      <c r="G62" s="784"/>
      <c r="H62" s="785"/>
      <c r="I62" s="784"/>
      <c r="J62" s="784"/>
      <c r="K62" s="785"/>
      <c r="L62" s="784"/>
      <c r="M62" s="784"/>
      <c r="N62" s="785"/>
      <c r="O62" s="784"/>
      <c r="P62" s="784"/>
      <c r="Q62" s="785"/>
      <c r="R62" s="784"/>
      <c r="S62" s="784"/>
      <c r="T62" s="785"/>
      <c r="U62" s="784"/>
      <c r="V62" s="784"/>
      <c r="W62" s="784"/>
      <c r="X62" s="785"/>
      <c r="Y62" s="784"/>
      <c r="Z62" s="784"/>
      <c r="AA62" s="784"/>
      <c r="AB62" s="784"/>
      <c r="AC62" s="785"/>
      <c r="AD62" s="784"/>
      <c r="AE62" s="784"/>
      <c r="AF62" s="784"/>
      <c r="AG62" s="784"/>
      <c r="AH62" s="785"/>
    </row>
    <row r="63" spans="2:34">
      <c r="B63" s="12" t="s">
        <v>104</v>
      </c>
      <c r="F63" s="778"/>
      <c r="G63" s="779"/>
      <c r="H63" s="780"/>
      <c r="I63" s="779"/>
      <c r="J63" s="779"/>
      <c r="K63" s="780"/>
      <c r="L63" s="779"/>
      <c r="M63" s="779"/>
      <c r="N63" s="780"/>
      <c r="O63" s="779"/>
      <c r="P63" s="779"/>
      <c r="Q63" s="780"/>
      <c r="R63" s="779"/>
      <c r="S63" s="779"/>
      <c r="T63" s="780">
        <v>1</v>
      </c>
      <c r="U63" s="779"/>
      <c r="V63" s="779"/>
      <c r="W63" s="779"/>
      <c r="X63" s="780"/>
      <c r="Y63" s="779"/>
      <c r="Z63" s="779"/>
      <c r="AA63" s="779"/>
      <c r="AB63" s="779"/>
      <c r="AC63" s="780"/>
      <c r="AD63" s="779"/>
      <c r="AE63" s="779"/>
      <c r="AF63" s="779"/>
      <c r="AG63" s="779"/>
      <c r="AH63" s="780"/>
    </row>
    <row r="64" spans="2:34">
      <c r="B64" s="12" t="s">
        <v>105</v>
      </c>
      <c r="F64" s="778"/>
      <c r="G64" s="779"/>
      <c r="H64" s="780"/>
      <c r="I64" s="779"/>
      <c r="J64" s="779"/>
      <c r="K64" s="780"/>
      <c r="L64" s="779"/>
      <c r="M64" s="779"/>
      <c r="N64" s="780"/>
      <c r="O64" s="779"/>
      <c r="P64" s="779"/>
      <c r="Q64" s="780"/>
      <c r="R64" s="779"/>
      <c r="S64" s="779"/>
      <c r="T64" s="780">
        <v>1</v>
      </c>
      <c r="U64" s="779"/>
      <c r="V64" s="779"/>
      <c r="W64" s="779"/>
      <c r="X64" s="780"/>
      <c r="Y64" s="779"/>
      <c r="Z64" s="779"/>
      <c r="AA64" s="779"/>
      <c r="AB64" s="779"/>
      <c r="AC64" s="780"/>
      <c r="AD64" s="779"/>
      <c r="AE64" s="779"/>
      <c r="AF64" s="779"/>
      <c r="AG64" s="779"/>
      <c r="AH64" s="780"/>
    </row>
    <row r="65" spans="2:34">
      <c r="B65" s="12" t="s">
        <v>106</v>
      </c>
      <c r="F65" s="778"/>
      <c r="G65" s="779"/>
      <c r="H65" s="780"/>
      <c r="I65" s="779"/>
      <c r="J65" s="779"/>
      <c r="K65" s="780"/>
      <c r="L65" s="779"/>
      <c r="M65" s="779"/>
      <c r="N65" s="780"/>
      <c r="O65" s="779"/>
      <c r="P65" s="779"/>
      <c r="Q65" s="780"/>
      <c r="R65" s="779"/>
      <c r="S65" s="779"/>
      <c r="T65" s="780">
        <v>1</v>
      </c>
      <c r="U65" s="779"/>
      <c r="V65" s="779"/>
      <c r="W65" s="779"/>
      <c r="X65" s="780"/>
      <c r="Y65" s="779"/>
      <c r="Z65" s="779"/>
      <c r="AA65" s="779"/>
      <c r="AB65" s="779"/>
      <c r="AC65" s="780"/>
      <c r="AD65" s="779"/>
      <c r="AE65" s="779"/>
      <c r="AF65" s="779"/>
      <c r="AG65" s="779"/>
      <c r="AH65" s="780"/>
    </row>
    <row r="66" spans="2:34">
      <c r="B66" s="781" t="s">
        <v>107</v>
      </c>
      <c r="C66" s="782"/>
      <c r="D66" s="782"/>
      <c r="E66" s="782"/>
      <c r="F66" s="783"/>
      <c r="G66" s="784"/>
      <c r="H66" s="785"/>
      <c r="I66" s="784"/>
      <c r="J66" s="784"/>
      <c r="K66" s="785"/>
      <c r="L66" s="784"/>
      <c r="M66" s="784"/>
      <c r="N66" s="785"/>
      <c r="O66" s="784"/>
      <c r="P66" s="784"/>
      <c r="Q66" s="785"/>
      <c r="R66" s="784"/>
      <c r="S66" s="784"/>
      <c r="T66" s="785"/>
      <c r="U66" s="784"/>
      <c r="V66" s="784"/>
      <c r="W66" s="784"/>
      <c r="X66" s="785"/>
      <c r="Y66" s="784"/>
      <c r="Z66" s="784"/>
      <c r="AA66" s="784"/>
      <c r="AB66" s="784"/>
      <c r="AC66" s="785"/>
      <c r="AD66" s="784"/>
      <c r="AE66" s="784"/>
      <c r="AF66" s="784"/>
      <c r="AG66" s="784"/>
      <c r="AH66" s="785"/>
    </row>
    <row r="67" spans="2:34">
      <c r="B67" s="790" t="s">
        <v>108</v>
      </c>
      <c r="C67" s="790"/>
      <c r="D67" s="790"/>
      <c r="E67" s="790"/>
      <c r="F67" s="791"/>
      <c r="G67" s="792"/>
      <c r="H67" s="793"/>
      <c r="I67" s="792"/>
      <c r="J67" s="792"/>
      <c r="K67" s="793"/>
      <c r="L67" s="792"/>
      <c r="M67" s="792"/>
      <c r="N67" s="793"/>
      <c r="O67" s="792"/>
      <c r="P67" s="792"/>
      <c r="Q67" s="793"/>
      <c r="R67" s="792">
        <v>1</v>
      </c>
      <c r="S67" s="792"/>
      <c r="T67" s="793"/>
      <c r="U67" s="792"/>
      <c r="V67" s="792"/>
      <c r="W67" s="792"/>
      <c r="X67" s="793"/>
      <c r="Y67" s="792"/>
      <c r="Z67" s="792"/>
      <c r="AA67" s="792"/>
      <c r="AB67" s="792"/>
      <c r="AC67" s="793"/>
      <c r="AD67" s="792"/>
      <c r="AE67" s="792"/>
      <c r="AF67" s="792"/>
      <c r="AG67" s="792"/>
      <c r="AH67" s="793"/>
    </row>
    <row r="68" spans="2:34" ht="15.5">
      <c r="B68" s="788" t="s">
        <v>502</v>
      </c>
      <c r="F68" s="778"/>
      <c r="G68" s="779"/>
      <c r="H68" s="780"/>
      <c r="I68" s="779"/>
      <c r="J68" s="779"/>
      <c r="K68" s="780"/>
      <c r="L68" s="779"/>
      <c r="M68" s="779"/>
      <c r="N68" s="780"/>
      <c r="O68" s="779"/>
      <c r="P68" s="779"/>
      <c r="Q68" s="780"/>
      <c r="R68" s="779"/>
      <c r="S68" s="779"/>
      <c r="T68" s="780"/>
      <c r="U68" s="779"/>
      <c r="V68" s="779"/>
      <c r="W68" s="779"/>
      <c r="X68" s="780"/>
      <c r="Y68" s="779"/>
      <c r="Z68" s="779"/>
      <c r="AA68" s="779"/>
      <c r="AB68" s="779"/>
      <c r="AC68" s="780"/>
      <c r="AD68" s="779"/>
      <c r="AE68" s="779"/>
      <c r="AF68" s="779"/>
      <c r="AG68" s="779"/>
      <c r="AH68" s="780"/>
    </row>
    <row r="69" spans="2:34">
      <c r="B69" s="777" t="s">
        <v>498</v>
      </c>
      <c r="F69" s="778"/>
      <c r="G69" s="779"/>
      <c r="H69" s="780"/>
      <c r="I69" s="779"/>
      <c r="J69" s="779"/>
      <c r="K69" s="780"/>
      <c r="L69" s="779"/>
      <c r="M69" s="779"/>
      <c r="N69" s="780"/>
      <c r="O69" s="779"/>
      <c r="P69" s="779"/>
      <c r="Q69" s="780"/>
      <c r="R69" s="779"/>
      <c r="S69" s="779"/>
      <c r="T69" s="780"/>
      <c r="U69" s="779"/>
      <c r="V69" s="779"/>
      <c r="W69" s="779"/>
      <c r="X69" s="780"/>
      <c r="Y69" s="779"/>
      <c r="Z69" s="779"/>
      <c r="AA69" s="779"/>
      <c r="AB69" s="779"/>
      <c r="AC69" s="780"/>
      <c r="AD69" s="779"/>
      <c r="AE69" s="779"/>
      <c r="AF69" s="779"/>
      <c r="AG69" s="779"/>
      <c r="AH69" s="780"/>
    </row>
    <row r="70" spans="2:34">
      <c r="B70" s="12" t="s">
        <v>113</v>
      </c>
      <c r="F70" s="778"/>
      <c r="G70" s="779"/>
      <c r="H70" s="780"/>
      <c r="I70" s="779"/>
      <c r="J70" s="779"/>
      <c r="K70" s="780"/>
      <c r="L70" s="779"/>
      <c r="M70" s="779"/>
      <c r="N70" s="780"/>
      <c r="O70" s="779"/>
      <c r="P70" s="779"/>
      <c r="Q70" s="780"/>
      <c r="R70" s="779">
        <v>1</v>
      </c>
      <c r="S70" s="779"/>
      <c r="T70" s="780"/>
      <c r="U70" s="779">
        <v>1</v>
      </c>
      <c r="V70" s="779"/>
      <c r="W70" s="779"/>
      <c r="X70" s="780"/>
      <c r="Y70" s="779">
        <v>1</v>
      </c>
      <c r="Z70" s="779"/>
      <c r="AA70" s="779"/>
      <c r="AB70" s="779"/>
      <c r="AC70" s="780"/>
      <c r="AD70" s="794">
        <v>1</v>
      </c>
      <c r="AE70" s="789"/>
      <c r="AF70" s="789"/>
      <c r="AG70" s="789"/>
      <c r="AH70" s="795"/>
    </row>
    <row r="71" spans="2:34">
      <c r="B71" s="12" t="s">
        <v>777</v>
      </c>
      <c r="F71" s="778"/>
      <c r="G71" s="779"/>
      <c r="H71" s="780"/>
      <c r="I71" s="779"/>
      <c r="J71" s="779"/>
      <c r="K71" s="780"/>
      <c r="L71" s="779"/>
      <c r="M71" s="779"/>
      <c r="N71" s="780"/>
      <c r="O71" s="779"/>
      <c r="P71" s="779"/>
      <c r="Q71" s="780"/>
      <c r="R71" s="779"/>
      <c r="S71" s="779"/>
      <c r="T71" s="780"/>
      <c r="U71" s="779"/>
      <c r="V71" s="779"/>
      <c r="W71" s="779"/>
      <c r="X71" s="780"/>
      <c r="Y71" s="779"/>
      <c r="Z71" s="779"/>
      <c r="AA71" s="779"/>
      <c r="AB71" s="779"/>
      <c r="AC71" s="780"/>
      <c r="AD71" s="794">
        <v>1</v>
      </c>
      <c r="AE71" s="789"/>
      <c r="AF71" s="789"/>
      <c r="AG71" s="789"/>
      <c r="AH71" s="795"/>
    </row>
    <row r="72" spans="2:34">
      <c r="B72" s="12" t="s">
        <v>114</v>
      </c>
      <c r="F72" s="778"/>
      <c r="G72" s="779"/>
      <c r="H72" s="780"/>
      <c r="I72" s="779"/>
      <c r="J72" s="779"/>
      <c r="K72" s="780"/>
      <c r="L72" s="779"/>
      <c r="M72" s="779"/>
      <c r="N72" s="780"/>
      <c r="O72" s="779"/>
      <c r="P72" s="779"/>
      <c r="Q72" s="780"/>
      <c r="R72" s="779">
        <v>1</v>
      </c>
      <c r="S72" s="779"/>
      <c r="T72" s="780"/>
      <c r="U72" s="779">
        <v>1</v>
      </c>
      <c r="V72" s="779"/>
      <c r="W72" s="779"/>
      <c r="X72" s="780"/>
      <c r="Y72" s="779">
        <v>1</v>
      </c>
      <c r="Z72" s="779"/>
      <c r="AA72" s="779"/>
      <c r="AB72" s="779"/>
      <c r="AC72" s="780"/>
      <c r="AD72" s="794">
        <v>1</v>
      </c>
      <c r="AE72" s="789"/>
      <c r="AF72" s="789"/>
      <c r="AG72" s="789"/>
      <c r="AH72" s="795"/>
    </row>
    <row r="73" spans="2:34">
      <c r="B73" s="12" t="s">
        <v>116</v>
      </c>
      <c r="F73" s="778"/>
      <c r="G73" s="779"/>
      <c r="H73" s="780"/>
      <c r="I73" s="779"/>
      <c r="J73" s="779"/>
      <c r="K73" s="780"/>
      <c r="L73" s="779"/>
      <c r="M73" s="779"/>
      <c r="N73" s="780"/>
      <c r="O73" s="779"/>
      <c r="P73" s="779"/>
      <c r="Q73" s="780"/>
      <c r="R73" s="779">
        <v>1</v>
      </c>
      <c r="S73" s="779"/>
      <c r="T73" s="780"/>
      <c r="U73" s="779"/>
      <c r="V73" s="779"/>
      <c r="W73" s="779"/>
      <c r="X73" s="780"/>
      <c r="Y73" s="779">
        <v>1</v>
      </c>
      <c r="Z73" s="779"/>
      <c r="AA73" s="779"/>
      <c r="AB73" s="779"/>
      <c r="AC73" s="780"/>
      <c r="AD73" s="794">
        <v>1</v>
      </c>
      <c r="AE73" s="789"/>
      <c r="AF73" s="789"/>
      <c r="AG73" s="789"/>
      <c r="AH73" s="795"/>
    </row>
    <row r="74" spans="2:34">
      <c r="B74" s="781" t="s">
        <v>499</v>
      </c>
      <c r="C74" s="782"/>
      <c r="D74" s="782"/>
      <c r="E74" s="782"/>
      <c r="F74" s="783"/>
      <c r="G74" s="784"/>
      <c r="H74" s="785"/>
      <c r="I74" s="784"/>
      <c r="J74" s="784"/>
      <c r="K74" s="785"/>
      <c r="L74" s="784"/>
      <c r="M74" s="784"/>
      <c r="N74" s="785"/>
      <c r="O74" s="784"/>
      <c r="P74" s="784"/>
      <c r="Q74" s="785"/>
      <c r="R74" s="784"/>
      <c r="S74" s="784"/>
      <c r="T74" s="785"/>
      <c r="U74" s="784"/>
      <c r="V74" s="784"/>
      <c r="W74" s="784"/>
      <c r="X74" s="785"/>
      <c r="Y74" s="784"/>
      <c r="Z74" s="784"/>
      <c r="AA74" s="784"/>
      <c r="AB74" s="784"/>
      <c r="AC74" s="785"/>
      <c r="AD74" s="796"/>
      <c r="AE74" s="796"/>
      <c r="AF74" s="796"/>
      <c r="AG74" s="796"/>
      <c r="AH74" s="797"/>
    </row>
    <row r="75" spans="2:34">
      <c r="B75" s="12" t="s">
        <v>117</v>
      </c>
      <c r="F75" s="778"/>
      <c r="G75" s="779"/>
      <c r="H75" s="780"/>
      <c r="I75" s="779"/>
      <c r="J75" s="779"/>
      <c r="K75" s="780"/>
      <c r="L75" s="779"/>
      <c r="M75" s="779"/>
      <c r="N75" s="780"/>
      <c r="O75" s="779"/>
      <c r="P75" s="779"/>
      <c r="Q75" s="780"/>
      <c r="R75" s="779"/>
      <c r="S75" s="786"/>
      <c r="T75" s="787"/>
      <c r="U75" s="779"/>
      <c r="V75" s="779"/>
      <c r="W75" s="779"/>
      <c r="X75" s="780"/>
      <c r="Y75" s="779"/>
      <c r="Z75" s="779"/>
      <c r="AA75" s="779">
        <v>1</v>
      </c>
      <c r="AB75" s="779"/>
      <c r="AC75" s="780"/>
      <c r="AD75" s="789"/>
      <c r="AE75" s="789"/>
      <c r="AF75" s="789"/>
      <c r="AG75" s="789"/>
      <c r="AH75" s="795"/>
    </row>
    <row r="76" spans="2:34">
      <c r="B76" s="12" t="s">
        <v>118</v>
      </c>
      <c r="F76" s="778"/>
      <c r="G76" s="779"/>
      <c r="H76" s="780"/>
      <c r="I76" s="779"/>
      <c r="J76" s="779"/>
      <c r="K76" s="780"/>
      <c r="L76" s="779"/>
      <c r="M76" s="779"/>
      <c r="N76" s="780"/>
      <c r="O76" s="779"/>
      <c r="P76" s="779"/>
      <c r="Q76" s="780"/>
      <c r="R76" s="779"/>
      <c r="S76" s="786">
        <v>8.2000000000000003E-2</v>
      </c>
      <c r="T76" s="787">
        <v>0.91800000000000004</v>
      </c>
      <c r="U76" s="779"/>
      <c r="V76" s="786">
        <v>0.16</v>
      </c>
      <c r="W76" s="786">
        <v>0.84</v>
      </c>
      <c r="X76" s="787"/>
      <c r="Y76" s="779"/>
      <c r="Z76" s="786">
        <v>0.23</v>
      </c>
      <c r="AA76" s="786">
        <v>0.52700000000000002</v>
      </c>
      <c r="AB76" s="786">
        <v>2.8000000000000001E-2</v>
      </c>
      <c r="AC76" s="787">
        <v>0</v>
      </c>
      <c r="AD76" s="789"/>
      <c r="AE76" s="798">
        <f>10%*0+12.4%</f>
        <v>0.124</v>
      </c>
      <c r="AF76" s="798">
        <f>90%*0+77%</f>
        <v>0.77</v>
      </c>
      <c r="AG76" s="798">
        <v>3.2000000000000001E-2</v>
      </c>
      <c r="AH76" s="799"/>
    </row>
    <row r="77" spans="2:34">
      <c r="B77" s="12" t="s">
        <v>122</v>
      </c>
      <c r="F77" s="778"/>
      <c r="G77" s="779"/>
      <c r="H77" s="780"/>
      <c r="I77" s="779"/>
      <c r="J77" s="779"/>
      <c r="K77" s="780"/>
      <c r="L77" s="779"/>
      <c r="M77" s="779"/>
      <c r="N77" s="780"/>
      <c r="O77" s="779"/>
      <c r="P77" s="779"/>
      <c r="Q77" s="780"/>
      <c r="R77" s="779"/>
      <c r="S77" s="786"/>
      <c r="T77" s="787"/>
      <c r="U77" s="779"/>
      <c r="V77" s="779"/>
      <c r="W77" s="779"/>
      <c r="X77" s="787"/>
      <c r="Y77" s="779"/>
      <c r="Z77" s="779"/>
      <c r="AA77" s="779"/>
      <c r="AB77" s="779">
        <v>1</v>
      </c>
      <c r="AC77" s="787"/>
      <c r="AD77" s="789"/>
      <c r="AE77" s="789"/>
      <c r="AF77" s="800"/>
      <c r="AG77" s="800"/>
      <c r="AH77" s="801"/>
    </row>
    <row r="78" spans="2:34">
      <c r="B78" s="12" t="s">
        <v>124</v>
      </c>
      <c r="F78" s="778"/>
      <c r="G78" s="779"/>
      <c r="H78" s="780"/>
      <c r="I78" s="779"/>
      <c r="J78" s="779"/>
      <c r="K78" s="780"/>
      <c r="L78" s="779"/>
      <c r="M78" s="779"/>
      <c r="N78" s="780"/>
      <c r="O78" s="779"/>
      <c r="P78" s="779"/>
      <c r="Q78" s="780"/>
      <c r="R78" s="779"/>
      <c r="S78" s="786"/>
      <c r="T78" s="787"/>
      <c r="U78" s="779"/>
      <c r="V78" s="779"/>
      <c r="W78" s="779"/>
      <c r="X78" s="787"/>
      <c r="Y78" s="779"/>
      <c r="Z78" s="779"/>
      <c r="AA78" s="779">
        <v>1</v>
      </c>
      <c r="AB78" s="779"/>
      <c r="AC78" s="787"/>
      <c r="AD78" s="789"/>
      <c r="AE78" s="789"/>
      <c r="AF78" s="794">
        <f>75%*0+100%</f>
        <v>1</v>
      </c>
      <c r="AG78" s="794">
        <f>25%*0</f>
        <v>0</v>
      </c>
      <c r="AH78" s="799"/>
    </row>
    <row r="79" spans="2:34">
      <c r="B79" s="781" t="s">
        <v>489</v>
      </c>
      <c r="C79" s="782"/>
      <c r="D79" s="782"/>
      <c r="E79" s="782"/>
      <c r="F79" s="783"/>
      <c r="G79" s="784"/>
      <c r="H79" s="785"/>
      <c r="I79" s="784"/>
      <c r="J79" s="784"/>
      <c r="K79" s="785"/>
      <c r="L79" s="784"/>
      <c r="M79" s="784"/>
      <c r="N79" s="785"/>
      <c r="O79" s="784"/>
      <c r="P79" s="784"/>
      <c r="Q79" s="785"/>
      <c r="R79" s="784"/>
      <c r="S79" s="784"/>
      <c r="T79" s="785"/>
      <c r="U79" s="784"/>
      <c r="V79" s="784"/>
      <c r="W79" s="784"/>
      <c r="X79" s="785"/>
      <c r="Y79" s="784"/>
      <c r="Z79" s="784"/>
      <c r="AA79" s="784"/>
      <c r="AB79" s="784"/>
      <c r="AC79" s="785"/>
      <c r="AD79" s="796"/>
      <c r="AE79" s="796"/>
      <c r="AF79" s="796"/>
      <c r="AG79" s="796"/>
      <c r="AH79" s="797"/>
    </row>
    <row r="80" spans="2:34" ht="15.5">
      <c r="B80" s="788" t="s">
        <v>495</v>
      </c>
      <c r="F80" s="778"/>
      <c r="G80" s="779"/>
      <c r="H80" s="780"/>
      <c r="I80" s="779"/>
      <c r="J80" s="779"/>
      <c r="K80" s="780"/>
      <c r="L80" s="779"/>
      <c r="M80" s="779"/>
      <c r="N80" s="780"/>
      <c r="O80" s="779"/>
      <c r="P80" s="779"/>
      <c r="Q80" s="780"/>
      <c r="R80" s="779"/>
      <c r="S80" s="779"/>
      <c r="T80" s="780"/>
      <c r="U80" s="779"/>
      <c r="V80" s="779"/>
      <c r="W80" s="779"/>
      <c r="X80" s="780"/>
      <c r="Y80" s="779"/>
      <c r="Z80" s="779"/>
      <c r="AA80" s="779"/>
      <c r="AB80" s="779"/>
      <c r="AC80" s="780"/>
      <c r="AD80" s="789"/>
      <c r="AE80" s="789"/>
      <c r="AF80" s="789"/>
      <c r="AG80" s="789"/>
      <c r="AH80" s="795"/>
    </row>
    <row r="81" spans="2:34">
      <c r="B81" s="790" t="s">
        <v>778</v>
      </c>
      <c r="C81" s="790"/>
      <c r="D81" s="790"/>
      <c r="E81" s="790"/>
      <c r="F81" s="791"/>
      <c r="G81" s="792"/>
      <c r="H81" s="793"/>
      <c r="I81" s="792"/>
      <c r="J81" s="792"/>
      <c r="K81" s="793"/>
      <c r="L81" s="792"/>
      <c r="M81" s="792"/>
      <c r="N81" s="793"/>
      <c r="O81" s="792"/>
      <c r="P81" s="792"/>
      <c r="Q81" s="793"/>
      <c r="R81" s="792"/>
      <c r="S81" s="792"/>
      <c r="T81" s="793"/>
      <c r="U81" s="792"/>
      <c r="V81" s="792"/>
      <c r="W81" s="792"/>
      <c r="X81" s="793"/>
      <c r="Y81" s="792">
        <v>1</v>
      </c>
      <c r="Z81" s="792"/>
      <c r="AA81" s="792"/>
      <c r="AB81" s="792"/>
      <c r="AC81" s="793"/>
      <c r="AD81" s="802"/>
      <c r="AE81" s="802"/>
      <c r="AF81" s="802"/>
      <c r="AG81" s="802"/>
      <c r="AH81" s="803"/>
    </row>
    <row r="82" spans="2:34">
      <c r="B82" s="781" t="s">
        <v>779</v>
      </c>
      <c r="C82" s="782"/>
      <c r="D82" s="782"/>
      <c r="E82" s="782"/>
      <c r="F82" s="783"/>
      <c r="G82" s="784"/>
      <c r="H82" s="785"/>
      <c r="I82" s="784"/>
      <c r="J82" s="784"/>
      <c r="K82" s="785"/>
      <c r="L82" s="784"/>
      <c r="M82" s="784"/>
      <c r="N82" s="785"/>
      <c r="O82" s="784"/>
      <c r="P82" s="784"/>
      <c r="Q82" s="785"/>
      <c r="R82" s="784"/>
      <c r="S82" s="784"/>
      <c r="T82" s="785"/>
      <c r="U82" s="784"/>
      <c r="V82" s="784"/>
      <c r="W82" s="784"/>
      <c r="X82" s="785"/>
      <c r="Y82" s="784"/>
      <c r="Z82" s="784"/>
      <c r="AA82" s="784"/>
      <c r="AB82" s="784"/>
      <c r="AC82" s="785"/>
      <c r="AD82" s="804"/>
      <c r="AE82" s="804"/>
      <c r="AF82" s="804"/>
      <c r="AG82" s="804"/>
      <c r="AH82" s="805"/>
    </row>
    <row r="83" spans="2:34">
      <c r="B83" s="12" t="s">
        <v>780</v>
      </c>
      <c r="F83" s="778"/>
      <c r="G83" s="779"/>
      <c r="H83" s="780"/>
      <c r="I83" s="779"/>
      <c r="J83" s="779"/>
      <c r="K83" s="780"/>
      <c r="L83" s="779"/>
      <c r="M83" s="779"/>
      <c r="N83" s="780"/>
      <c r="O83" s="779"/>
      <c r="P83" s="779"/>
      <c r="Q83" s="780"/>
      <c r="R83" s="779"/>
      <c r="S83" s="779"/>
      <c r="T83" s="780"/>
      <c r="U83" s="779"/>
      <c r="V83" s="779"/>
      <c r="W83" s="779"/>
      <c r="X83" s="780"/>
      <c r="Y83" s="779"/>
      <c r="Z83" s="779"/>
      <c r="AA83" s="779"/>
      <c r="AB83" s="779"/>
      <c r="AC83" s="780"/>
      <c r="AD83" s="794"/>
      <c r="AE83" s="794"/>
      <c r="AF83" s="794">
        <v>1</v>
      </c>
      <c r="AG83" s="794"/>
      <c r="AH83" s="806"/>
    </row>
    <row r="84" spans="2:34">
      <c r="B84" s="790" t="s">
        <v>781</v>
      </c>
      <c r="C84" s="790"/>
      <c r="D84" s="790"/>
      <c r="E84" s="790"/>
      <c r="F84" s="791"/>
      <c r="G84" s="792"/>
      <c r="H84" s="793"/>
      <c r="I84" s="792"/>
      <c r="J84" s="792"/>
      <c r="K84" s="793"/>
      <c r="L84" s="792"/>
      <c r="M84" s="792"/>
      <c r="N84" s="793"/>
      <c r="O84" s="792"/>
      <c r="P84" s="792"/>
      <c r="Q84" s="793"/>
      <c r="R84" s="792"/>
      <c r="S84" s="792"/>
      <c r="T84" s="793"/>
      <c r="U84" s="792"/>
      <c r="V84" s="792"/>
      <c r="W84" s="792"/>
      <c r="X84" s="793"/>
      <c r="Y84" s="792"/>
      <c r="Z84" s="792"/>
      <c r="AA84" s="792"/>
      <c r="AB84" s="792"/>
      <c r="AC84" s="793"/>
      <c r="AD84" s="807">
        <v>1</v>
      </c>
      <c r="AE84" s="807"/>
      <c r="AF84" s="807"/>
      <c r="AG84" s="807"/>
      <c r="AH84" s="808"/>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Nagy, Judith</cp:lastModifiedBy>
  <cp:lastPrinted>2017-05-24T00:43:43Z</cp:lastPrinted>
  <dcterms:created xsi:type="dcterms:W3CDTF">2012-03-05T18:56:04Z</dcterms:created>
  <dcterms:modified xsi:type="dcterms:W3CDTF">2020-11-18T22:35:03Z</dcterms:modified>
</cp:coreProperties>
</file>